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codeName="ThisWorkbook"/>
  <mc:AlternateContent xmlns:mc="http://schemas.openxmlformats.org/markup-compatibility/2006">
    <mc:Choice Requires="x15">
      <x15ac:absPath xmlns:x15ac="http://schemas.microsoft.com/office/spreadsheetml/2010/11/ac" url="R:\9. MCCI11\7. Relatório Mensal\2022\02\"/>
    </mc:Choice>
  </mc:AlternateContent>
  <xr:revisionPtr revIDLastSave="0" documentId="13_ncr:1_{16E9936E-2060-4EBA-A2F6-FA95111C557A}" xr6:coauthVersionLast="47" xr6:coauthVersionMax="47" xr10:uidLastSave="{00000000-0000-0000-0000-000000000000}"/>
  <bookViews>
    <workbookView xWindow="28680" yWindow="-120" windowWidth="29040" windowHeight="15840" tabRatio="595" xr2:uid="{00000000-000D-0000-FFFF-FFFF00000000}"/>
  </bookViews>
  <sheets>
    <sheet name="Tabelão" sheetId="3" r:id="rId1"/>
    <sheet name="Info Portfolio" sheetId="6" r:id="rId2"/>
    <sheet name="Volume" sheetId="2" r:id="rId3"/>
    <sheet name="DRE" sheetId="5" r:id="rId4"/>
  </sheets>
  <externalReferences>
    <externalReference r:id="rId5"/>
    <externalReference r:id="rId6"/>
  </externalReferences>
  <definedNames>
    <definedName name="_xlnm._FilterDatabase" localSheetId="1" hidden="1">'Info Portfolio'!$O$43:$P$283</definedName>
    <definedName name="_xlnm._FilterDatabase" localSheetId="0" hidden="1">Tabelão!$A$18:$AY$121</definedName>
    <definedName name="_xlnm._FilterDatabase" localSheetId="2" hidden="1">Volume!$A$2:$I$408</definedName>
    <definedName name="BLPH1" hidden="1">#REF!</definedName>
    <definedName name="BLPH122" hidden="1">#REF!</definedName>
    <definedName name="BLPH123" hidden="1">#REF!</definedName>
    <definedName name="BLPH124" hidden="1">#REF!</definedName>
    <definedName name="BLPH125" hidden="1">#REF!</definedName>
    <definedName name="BLPH146" hidden="1">#REF!</definedName>
    <definedName name="BLPH147" hidden="1">#REF!</definedName>
    <definedName name="BLPH148" hidden="1">#REF!</definedName>
    <definedName name="BLPH149" hidden="1">#REF!</definedName>
    <definedName name="BLPH158" hidden="1">#REF!</definedName>
    <definedName name="BLPH159" hidden="1">#REF!</definedName>
    <definedName name="BLPH17" hidden="1">#REF!</definedName>
    <definedName name="BLPH18" hidden="1">#REF!</definedName>
    <definedName name="BLPH19" hidden="1">#REF!</definedName>
    <definedName name="CIQWBGuid" hidden="1">"(MM.02) Daily Summary PnL and Risk.xlsm"</definedName>
    <definedName name="dtFim">[1]Main!$C$5</definedName>
    <definedName name="dtIni">[1]Main!$C$4</definedName>
    <definedName name="dtIniAux">[1]Main!$C$6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"02/16/2018 11:32:42"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nFundos">[1]Aux!$E$2</definedName>
    <definedName name="old" hidden="1">#REF!</definedName>
    <definedName name="_xlnm.Print_Area" localSheetId="3">DRE!$A$1:$AM$39</definedName>
    <definedName name="_xlnm.Print_Area" localSheetId="1">'Info Portfolio'!$A$1:$AS$1289</definedName>
    <definedName name="_xlnm.Print_Area" localSheetId="0">Tabelão!$A$1:$AR$114</definedName>
    <definedName name="rFeriados">[1]Aux!$J$4:$J$940</definedName>
    <definedName name="rIniCadFundos">[1]Aux!$E$4</definedName>
    <definedName name="rListaFundos" localSheetId="2">OFFSET([0]!rIniCadFundos,0,0,[0]!nFundos)</definedName>
    <definedName name="rListaFundos">OFFSET(rIniCadFundos,0,0,nFundos)</definedName>
    <definedName name="strFundo">[1]Main!$C$3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6" i="3" l="1"/>
  <c r="H8" i="6"/>
  <c r="G8" i="6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B64" i="3"/>
  <c r="B63" i="3"/>
  <c r="B62" i="3"/>
  <c r="B61" i="3"/>
  <c r="B60" i="3"/>
  <c r="A90" i="3"/>
  <c r="A89" i="3"/>
  <c r="A88" i="3"/>
  <c r="A86" i="3"/>
  <c r="A83" i="3"/>
  <c r="A82" i="3"/>
  <c r="A72" i="3"/>
  <c r="A66" i="3"/>
  <c r="A64" i="3"/>
  <c r="A63" i="3"/>
  <c r="L79" i="3"/>
  <c r="L73" i="3"/>
  <c r="L72" i="3"/>
  <c r="D58" i="3" l="1"/>
  <c r="D4" i="6"/>
  <c r="G5" i="6" s="1"/>
  <c r="D3" i="6"/>
  <c r="G3" i="6" s="1"/>
  <c r="M37" i="6"/>
  <c r="M10" i="6"/>
  <c r="M8" i="6"/>
  <c r="AD860" i="6"/>
  <c r="H34" i="3" l="1"/>
  <c r="J34" i="3"/>
  <c r="Y34" i="3"/>
  <c r="D34" i="3"/>
  <c r="A74" i="3" l="1"/>
  <c r="M39" i="6"/>
  <c r="BE10" i="5"/>
  <c r="BE9" i="5"/>
  <c r="BE8" i="5"/>
  <c r="BE6" i="5"/>
  <c r="BE5" i="5"/>
  <c r="BE4" i="5"/>
  <c r="BE3" i="5"/>
  <c r="BE2" i="5"/>
  <c r="AB13" i="5"/>
  <c r="AB14" i="5" s="1"/>
  <c r="AB12" i="5"/>
  <c r="AB10" i="5"/>
  <c r="AB8" i="5"/>
  <c r="AB2" i="5"/>
  <c r="T43" i="2"/>
  <c r="BE7" i="5" l="1"/>
  <c r="P73" i="3" l="1"/>
  <c r="L75" i="3" l="1"/>
  <c r="L68" i="3" l="1"/>
  <c r="E63" i="3"/>
  <c r="T42" i="2" l="1"/>
  <c r="D2" i="6" l="1"/>
  <c r="BD8" i="5" l="1"/>
  <c r="BD7" i="5" s="1"/>
  <c r="BD6" i="5"/>
  <c r="BD5" i="5"/>
  <c r="BD4" i="5"/>
  <c r="BD3" i="5"/>
  <c r="BD10" i="5" s="1"/>
  <c r="AA12" i="5"/>
  <c r="AA13" i="5" s="1"/>
  <c r="AA14" i="5" s="1"/>
  <c r="BD9" i="5" s="1"/>
  <c r="AA8" i="5"/>
  <c r="AA10" i="5" s="1"/>
  <c r="Q31" i="3" l="1"/>
  <c r="L70" i="3" l="1"/>
  <c r="L69" i="3"/>
  <c r="L77" i="3"/>
  <c r="P79" i="3" l="1"/>
  <c r="P70" i="3"/>
  <c r="L81" i="3" s="1"/>
  <c r="P69" i="3" l="1"/>
  <c r="V31" i="3" l="1"/>
  <c r="AE10" i="6" l="1"/>
  <c r="AE9" i="6"/>
  <c r="AD10" i="6"/>
  <c r="AD9" i="6"/>
  <c r="V41" i="2" l="1"/>
  <c r="U41" i="2"/>
  <c r="T41" i="2"/>
  <c r="Z8" i="5" l="1"/>
  <c r="Z10" i="5" s="1"/>
  <c r="Z12" i="5"/>
  <c r="AG6" i="5"/>
  <c r="BC8" i="5" l="1"/>
  <c r="BC5" i="5"/>
  <c r="BC4" i="5"/>
  <c r="BC3" i="5"/>
  <c r="Z13" i="5"/>
  <c r="Z14" i="5" l="1"/>
  <c r="BC9" i="5" s="1"/>
  <c r="I31" i="3"/>
  <c r="Y23" i="3"/>
  <c r="Y31" i="3"/>
  <c r="D31" i="3"/>
  <c r="D23" i="3"/>
  <c r="J23" i="3" l="1"/>
  <c r="J31" i="3"/>
  <c r="H23" i="3"/>
  <c r="H31" i="3"/>
  <c r="A71" i="3" l="1"/>
  <c r="M38" i="6"/>
  <c r="Y22" i="5"/>
  <c r="X18" i="5"/>
  <c r="J50" i="3" l="1"/>
  <c r="J49" i="3"/>
  <c r="J48" i="3"/>
  <c r="J29" i="3"/>
  <c r="J47" i="3"/>
  <c r="J46" i="3"/>
  <c r="M35" i="6" s="1"/>
  <c r="J45" i="3"/>
  <c r="J37" i="3"/>
  <c r="J44" i="3"/>
  <c r="J43" i="3"/>
  <c r="M23" i="6" s="1"/>
  <c r="J39" i="3"/>
  <c r="J41" i="3"/>
  <c r="J42" i="3"/>
  <c r="M29" i="6" s="1"/>
  <c r="J40" i="3"/>
  <c r="J38" i="3"/>
  <c r="A78" i="3" s="1"/>
  <c r="J36" i="3"/>
  <c r="J35" i="3"/>
  <c r="J33" i="3"/>
  <c r="J32" i="3"/>
  <c r="J30" i="3"/>
  <c r="J26" i="3"/>
  <c r="J27" i="3"/>
  <c r="J24" i="3"/>
  <c r="J28" i="3"/>
  <c r="J25" i="3"/>
  <c r="J22" i="3"/>
  <c r="J21" i="3"/>
  <c r="J20" i="3"/>
  <c r="J19" i="3"/>
  <c r="M83" i="3"/>
  <c r="L80" i="3"/>
  <c r="L76" i="3"/>
  <c r="L74" i="3"/>
  <c r="L71" i="3"/>
  <c r="A87" i="3" l="1"/>
  <c r="M25" i="6"/>
  <c r="J51" i="3"/>
  <c r="A60" i="3"/>
  <c r="M2" i="6"/>
  <c r="G2" i="6"/>
  <c r="A67" i="3"/>
  <c r="A70" i="3"/>
  <c r="M11" i="6"/>
  <c r="A76" i="3"/>
  <c r="M21" i="6"/>
  <c r="A81" i="3"/>
  <c r="M30" i="6"/>
  <c r="A77" i="3"/>
  <c r="M31" i="6"/>
  <c r="M18" i="6"/>
  <c r="A69" i="3"/>
  <c r="M19" i="6"/>
  <c r="A61" i="3"/>
  <c r="M3" i="6"/>
  <c r="G4" i="6"/>
  <c r="M14" i="6"/>
  <c r="A80" i="3"/>
  <c r="M22" i="6"/>
  <c r="A85" i="3"/>
  <c r="A62" i="3"/>
  <c r="M28" i="6"/>
  <c r="A73" i="3"/>
  <c r="A68" i="3"/>
  <c r="M9" i="6"/>
  <c r="A79" i="3"/>
  <c r="A65" i="3"/>
  <c r="M7" i="6"/>
  <c r="A75" i="3"/>
  <c r="M20" i="6"/>
  <c r="A84" i="3"/>
  <c r="G6" i="6"/>
  <c r="K51" i="3"/>
  <c r="P80" i="3"/>
  <c r="P78" i="3"/>
  <c r="P77" i="3"/>
  <c r="P76" i="3"/>
  <c r="P75" i="3"/>
  <c r="P74" i="3"/>
  <c r="P72" i="3"/>
  <c r="P71" i="3"/>
  <c r="P68" i="3"/>
  <c r="L83" i="3" l="1"/>
  <c r="V40" i="2"/>
  <c r="U40" i="2"/>
  <c r="T40" i="2"/>
  <c r="B59" i="3" l="1"/>
  <c r="K36" i="6"/>
  <c r="M36" i="6" s="1"/>
  <c r="P18" i="6"/>
  <c r="M12" i="6" s="1"/>
  <c r="B2" i="6" l="1"/>
  <c r="Y19" i="3"/>
  <c r="H19" i="3"/>
  <c r="D19" i="3"/>
  <c r="A59" i="3" l="1"/>
  <c r="P51" i="3"/>
  <c r="C91" i="3" l="1"/>
  <c r="D66" i="3"/>
  <c r="E66" i="3" s="1"/>
  <c r="M84" i="3"/>
  <c r="B91" i="3"/>
  <c r="BB8" i="5"/>
  <c r="BB6" i="5"/>
  <c r="BB5" i="5"/>
  <c r="BB4" i="5"/>
  <c r="Y12" i="5"/>
  <c r="Y13" i="5" s="1"/>
  <c r="Y14" i="5" s="1"/>
  <c r="BB9" i="5" s="1"/>
  <c r="Y4" i="5"/>
  <c r="Y8" i="5" s="1"/>
  <c r="Y10" i="5" s="1"/>
  <c r="BB3" i="5" l="1"/>
  <c r="F62" i="3"/>
  <c r="F61" i="3"/>
  <c r="F60" i="3" s="1"/>
  <c r="F63" i="3" l="1"/>
  <c r="BB10" i="5"/>
  <c r="BB7" i="5"/>
  <c r="AE438" i="6" l="1"/>
  <c r="AE437" i="6"/>
  <c r="AE436" i="6"/>
  <c r="AE435" i="6"/>
  <c r="AE434" i="6"/>
  <c r="AE433" i="6"/>
  <c r="AE432" i="6"/>
  <c r="AE431" i="6"/>
  <c r="AE430" i="6"/>
  <c r="AE429" i="6"/>
  <c r="AE428" i="6"/>
  <c r="AE427" i="6"/>
  <c r="AE426" i="6"/>
  <c r="AE425" i="6"/>
  <c r="AE424" i="6"/>
  <c r="AE423" i="6"/>
  <c r="AE422" i="6"/>
  <c r="AE421" i="6"/>
  <c r="AE420" i="6"/>
  <c r="AE419" i="6"/>
  <c r="AE418" i="6"/>
  <c r="AE417" i="6"/>
  <c r="AE416" i="6"/>
  <c r="AE415" i="6"/>
  <c r="AE414" i="6"/>
  <c r="AE413" i="6"/>
  <c r="AE412" i="6"/>
  <c r="AE411" i="6"/>
  <c r="AE410" i="6"/>
  <c r="AE409" i="6"/>
  <c r="AE408" i="6"/>
  <c r="AE407" i="6"/>
  <c r="AE406" i="6"/>
  <c r="AE405" i="6"/>
  <c r="AE404" i="6"/>
  <c r="AE403" i="6"/>
  <c r="AE402" i="6"/>
  <c r="AE401" i="6"/>
  <c r="AE400" i="6"/>
  <c r="AE399" i="6"/>
  <c r="AE398" i="6"/>
  <c r="AE397" i="6"/>
  <c r="AE396" i="6"/>
  <c r="AE395" i="6"/>
  <c r="AE394" i="6"/>
  <c r="AE393" i="6"/>
  <c r="AE392" i="6"/>
  <c r="AE391" i="6"/>
  <c r="AE390" i="6"/>
  <c r="AE389" i="6"/>
  <c r="AE388" i="6"/>
  <c r="AE387" i="6"/>
  <c r="AE386" i="6"/>
  <c r="AE385" i="6"/>
  <c r="AE384" i="6"/>
  <c r="AE383" i="6"/>
  <c r="AE382" i="6"/>
  <c r="AE381" i="6"/>
  <c r="AE380" i="6"/>
  <c r="AE379" i="6"/>
  <c r="AE378" i="6"/>
  <c r="AE377" i="6"/>
  <c r="AE376" i="6"/>
  <c r="AE375" i="6"/>
  <c r="AE374" i="6"/>
  <c r="AE373" i="6"/>
  <c r="AE372" i="6"/>
  <c r="AE371" i="6"/>
  <c r="AE370" i="6"/>
  <c r="AE369" i="6"/>
  <c r="AE368" i="6"/>
  <c r="AE367" i="6"/>
  <c r="AE366" i="6"/>
  <c r="AE365" i="6"/>
  <c r="AE364" i="6"/>
  <c r="AE363" i="6"/>
  <c r="AE362" i="6"/>
  <c r="AE361" i="6"/>
  <c r="AE360" i="6"/>
  <c r="AE359" i="6"/>
  <c r="AE358" i="6"/>
  <c r="AE357" i="6"/>
  <c r="AE356" i="6"/>
  <c r="AE355" i="6"/>
  <c r="AE354" i="6"/>
  <c r="AE353" i="6"/>
  <c r="AE352" i="6"/>
  <c r="AE351" i="6"/>
  <c r="AE350" i="6"/>
  <c r="AE349" i="6"/>
  <c r="AE348" i="6"/>
  <c r="AE347" i="6"/>
  <c r="AE346" i="6"/>
  <c r="AE345" i="6"/>
  <c r="AE344" i="6"/>
  <c r="AE343" i="6"/>
  <c r="AE342" i="6"/>
  <c r="AE341" i="6"/>
  <c r="AE340" i="6"/>
  <c r="AE339" i="6"/>
  <c r="AE338" i="6"/>
  <c r="AE337" i="6"/>
  <c r="AE336" i="6"/>
  <c r="AE335" i="6"/>
  <c r="AE334" i="6"/>
  <c r="AE333" i="6"/>
  <c r="AE332" i="6"/>
  <c r="AE331" i="6"/>
  <c r="AE330" i="6"/>
  <c r="AE329" i="6"/>
  <c r="AE328" i="6"/>
  <c r="AE327" i="6"/>
  <c r="AE326" i="6"/>
  <c r="AE325" i="6"/>
  <c r="AE324" i="6"/>
  <c r="AE323" i="6"/>
  <c r="AE322" i="6"/>
  <c r="AE321" i="6"/>
  <c r="AE320" i="6"/>
  <c r="AE319" i="6"/>
  <c r="AE318" i="6"/>
  <c r="AE317" i="6"/>
  <c r="AE316" i="6"/>
  <c r="AE315" i="6"/>
  <c r="AE314" i="6"/>
  <c r="AE313" i="6"/>
  <c r="AE312" i="6"/>
  <c r="AE311" i="6"/>
  <c r="AE310" i="6"/>
  <c r="AE309" i="6"/>
  <c r="AE308" i="6"/>
  <c r="AE307" i="6"/>
  <c r="AE306" i="6"/>
  <c r="AE305" i="6"/>
  <c r="AE304" i="6"/>
  <c r="AE303" i="6"/>
  <c r="AE302" i="6"/>
  <c r="AE301" i="6"/>
  <c r="AE300" i="6"/>
  <c r="AE299" i="6"/>
  <c r="AE298" i="6"/>
  <c r="AE297" i="6"/>
  <c r="AE296" i="6"/>
  <c r="AE295" i="6"/>
  <c r="AE294" i="6"/>
  <c r="AE293" i="6"/>
  <c r="AE292" i="6"/>
  <c r="AE291" i="6"/>
  <c r="AE290" i="6"/>
  <c r="AE289" i="6"/>
  <c r="AE288" i="6"/>
  <c r="AE287" i="6"/>
  <c r="AE286" i="6"/>
  <c r="AE285" i="6"/>
  <c r="AE284" i="6"/>
  <c r="AE283" i="6"/>
  <c r="AE282" i="6"/>
  <c r="AE281" i="6"/>
  <c r="AE280" i="6"/>
  <c r="AE279" i="6"/>
  <c r="AE278" i="6"/>
  <c r="AE277" i="6"/>
  <c r="AE276" i="6"/>
  <c r="AE275" i="6"/>
  <c r="AE274" i="6"/>
  <c r="AE273" i="6"/>
  <c r="AE272" i="6"/>
  <c r="AE271" i="6"/>
  <c r="AE270" i="6"/>
  <c r="AE269" i="6"/>
  <c r="AE268" i="6"/>
  <c r="AE267" i="6"/>
  <c r="AE266" i="6"/>
  <c r="AE265" i="6"/>
  <c r="AE264" i="6"/>
  <c r="AE263" i="6"/>
  <c r="AE262" i="6"/>
  <c r="AE261" i="6"/>
  <c r="AE260" i="6"/>
  <c r="AE259" i="6"/>
  <c r="AE258" i="6"/>
  <c r="AE257" i="6"/>
  <c r="AE256" i="6"/>
  <c r="AE255" i="6"/>
  <c r="AE254" i="6"/>
  <c r="AE253" i="6"/>
  <c r="AE252" i="6"/>
  <c r="AE251" i="6"/>
  <c r="AE250" i="6"/>
  <c r="AE249" i="6"/>
  <c r="AE248" i="6"/>
  <c r="AE247" i="6"/>
  <c r="AE246" i="6"/>
  <c r="AE245" i="6"/>
  <c r="AE244" i="6"/>
  <c r="AE243" i="6"/>
  <c r="AE242" i="6"/>
  <c r="AE241" i="6"/>
  <c r="AE240" i="6"/>
  <c r="AE239" i="6"/>
  <c r="AE238" i="6"/>
  <c r="AE237" i="6"/>
  <c r="AE236" i="6"/>
  <c r="AE235" i="6"/>
  <c r="AE234" i="6"/>
  <c r="AE233" i="6"/>
  <c r="AE232" i="6"/>
  <c r="AE231" i="6"/>
  <c r="AE230" i="6"/>
  <c r="AE229" i="6"/>
  <c r="AE228" i="6"/>
  <c r="AE227" i="6"/>
  <c r="AE226" i="6"/>
  <c r="AE225" i="6"/>
  <c r="AE224" i="6"/>
  <c r="AE223" i="6"/>
  <c r="AE222" i="6"/>
  <c r="AE221" i="6"/>
  <c r="AE220" i="6"/>
  <c r="AE219" i="6"/>
  <c r="AE218" i="6"/>
  <c r="AE217" i="6"/>
  <c r="AE216" i="6"/>
  <c r="AE215" i="6"/>
  <c r="AE214" i="6"/>
  <c r="AE213" i="6"/>
  <c r="AE212" i="6"/>
  <c r="AE211" i="6"/>
  <c r="AE210" i="6"/>
  <c r="AE209" i="6"/>
  <c r="AE208" i="6"/>
  <c r="AE207" i="6"/>
  <c r="AE206" i="6"/>
  <c r="AE205" i="6"/>
  <c r="AE204" i="6"/>
  <c r="AE203" i="6"/>
  <c r="AE202" i="6"/>
  <c r="AE201" i="6"/>
  <c r="AE200" i="6"/>
  <c r="AE199" i="6"/>
  <c r="AE198" i="6"/>
  <c r="AE197" i="6"/>
  <c r="AE196" i="6"/>
  <c r="AE195" i="6"/>
  <c r="AE194" i="6"/>
  <c r="AE169" i="6"/>
  <c r="AE168" i="6"/>
  <c r="AE167" i="6"/>
  <c r="AE166" i="6"/>
  <c r="AE165" i="6"/>
  <c r="AE164" i="6"/>
  <c r="AE163" i="6"/>
  <c r="AE162" i="6"/>
  <c r="AE161" i="6"/>
  <c r="AE160" i="6"/>
  <c r="AE159" i="6"/>
  <c r="AE158" i="6"/>
  <c r="AE157" i="6"/>
  <c r="AE156" i="6"/>
  <c r="AE155" i="6"/>
  <c r="AE154" i="6"/>
  <c r="AE153" i="6"/>
  <c r="AE152" i="6"/>
  <c r="AE151" i="6"/>
  <c r="AE150" i="6"/>
  <c r="AE149" i="6"/>
  <c r="AE148" i="6"/>
  <c r="AE147" i="6"/>
  <c r="AE146" i="6"/>
  <c r="AE145" i="6"/>
  <c r="AE144" i="6"/>
  <c r="AE143" i="6"/>
  <c r="AE142" i="6"/>
  <c r="AE141" i="6"/>
  <c r="AE140" i="6"/>
  <c r="AE139" i="6"/>
  <c r="AE138" i="6"/>
  <c r="AE137" i="6"/>
  <c r="AE136" i="6"/>
  <c r="AE135" i="6"/>
  <c r="AE134" i="6"/>
  <c r="AE133" i="6"/>
  <c r="AE132" i="6"/>
  <c r="AE131" i="6"/>
  <c r="AE130" i="6"/>
  <c r="AE129" i="6"/>
  <c r="AE128" i="6"/>
  <c r="AE127" i="6"/>
  <c r="AE126" i="6"/>
  <c r="AE125" i="6"/>
  <c r="AE124" i="6"/>
  <c r="AE123" i="6"/>
  <c r="AE122" i="6"/>
  <c r="AE121" i="6"/>
  <c r="AE120" i="6"/>
  <c r="AE119" i="6"/>
  <c r="AE118" i="6"/>
  <c r="AE117" i="6"/>
  <c r="AE116" i="6"/>
  <c r="AE115" i="6"/>
  <c r="AE114" i="6"/>
  <c r="AE113" i="6"/>
  <c r="AE112" i="6"/>
  <c r="AE111" i="6"/>
  <c r="AE110" i="6"/>
  <c r="AE109" i="6"/>
  <c r="AE108" i="6"/>
  <c r="AE107" i="6"/>
  <c r="AE106" i="6"/>
  <c r="AE105" i="6"/>
  <c r="AE104" i="6"/>
  <c r="AE103" i="6"/>
  <c r="AE102" i="6"/>
  <c r="AE101" i="6"/>
  <c r="AE100" i="6"/>
  <c r="AE99" i="6"/>
  <c r="AE98" i="6"/>
  <c r="AE97" i="6"/>
  <c r="AE96" i="6"/>
  <c r="AE95" i="6"/>
  <c r="AE94" i="6"/>
  <c r="AE93" i="6"/>
  <c r="AE92" i="6"/>
  <c r="AE91" i="6"/>
  <c r="AE90" i="6"/>
  <c r="AE89" i="6"/>
  <c r="AE88" i="6"/>
  <c r="AE87" i="6"/>
  <c r="AE86" i="6"/>
  <c r="AE85" i="6"/>
  <c r="AE84" i="6"/>
  <c r="AE83" i="6"/>
  <c r="AE82" i="6"/>
  <c r="AE81" i="6"/>
  <c r="AE80" i="6"/>
  <c r="AE79" i="6"/>
  <c r="AE78" i="6"/>
  <c r="AE77" i="6"/>
  <c r="AE76" i="6"/>
  <c r="AE75" i="6"/>
  <c r="AE74" i="6"/>
  <c r="AE73" i="6"/>
  <c r="AE72" i="6"/>
  <c r="AE71" i="6"/>
  <c r="AE70" i="6"/>
  <c r="AE69" i="6"/>
  <c r="AE68" i="6"/>
  <c r="AE67" i="6"/>
  <c r="AE66" i="6"/>
  <c r="AE65" i="6"/>
  <c r="AE64" i="6"/>
  <c r="AE63" i="6"/>
  <c r="AE62" i="6"/>
  <c r="AE61" i="6"/>
  <c r="AE60" i="6"/>
  <c r="AE59" i="6"/>
  <c r="AE58" i="6"/>
  <c r="AE57" i="6"/>
  <c r="AE56" i="6"/>
  <c r="AE55" i="6"/>
  <c r="AE54" i="6"/>
  <c r="AE53" i="6"/>
  <c r="AE52" i="6"/>
  <c r="AE51" i="6"/>
  <c r="AE50" i="6"/>
  <c r="AE49" i="6"/>
  <c r="AE48" i="6"/>
  <c r="AE47" i="6"/>
  <c r="AE46" i="6"/>
  <c r="AE45" i="6"/>
  <c r="AE44" i="6"/>
  <c r="AE43" i="6"/>
  <c r="AE42" i="6"/>
  <c r="AE41" i="6"/>
  <c r="AE40" i="6"/>
  <c r="AE39" i="6"/>
  <c r="AE38" i="6"/>
  <c r="AE37" i="6"/>
  <c r="AE36" i="6"/>
  <c r="AE35" i="6"/>
  <c r="AE34" i="6"/>
  <c r="AE33" i="6"/>
  <c r="AE32" i="6"/>
  <c r="AE31" i="6"/>
  <c r="AE30" i="6"/>
  <c r="AE29" i="6"/>
  <c r="AE28" i="6"/>
  <c r="AE27" i="6"/>
  <c r="AE26" i="6"/>
  <c r="AE25" i="6"/>
  <c r="AE24" i="6"/>
  <c r="AE23" i="6"/>
  <c r="AE22" i="6"/>
  <c r="AE21" i="6"/>
  <c r="AE20" i="6"/>
  <c r="AE19" i="6"/>
  <c r="AE18" i="6"/>
  <c r="AE17" i="6"/>
  <c r="AE16" i="6"/>
  <c r="AE15" i="6"/>
  <c r="AE14" i="6"/>
  <c r="AE13" i="6"/>
  <c r="AE12" i="6"/>
  <c r="T39" i="2" l="1"/>
  <c r="BA8" i="5"/>
  <c r="BA6" i="5"/>
  <c r="BA5" i="5"/>
  <c r="BA4" i="5"/>
  <c r="BA3" i="5"/>
  <c r="X12" i="5"/>
  <c r="X13" i="5" s="1"/>
  <c r="X14" i="5" s="1"/>
  <c r="BA9" i="5" s="1"/>
  <c r="X8" i="5"/>
  <c r="X10" i="5" s="1"/>
  <c r="BA10" i="5" l="1"/>
  <c r="BA7" i="5"/>
  <c r="I30" i="3" l="1"/>
  <c r="I20" i="3" l="1"/>
  <c r="I21" i="3"/>
  <c r="D57" i="3" l="1"/>
  <c r="B120" i="3"/>
  <c r="B119" i="3"/>
  <c r="A119" i="3"/>
  <c r="B118" i="3"/>
  <c r="B117" i="3"/>
  <c r="A117" i="3"/>
  <c r="B116" i="3"/>
  <c r="A116" i="3"/>
  <c r="B115" i="3"/>
  <c r="B114" i="3"/>
  <c r="A114" i="3"/>
  <c r="B113" i="3"/>
  <c r="A113" i="3"/>
  <c r="B112" i="3"/>
  <c r="A112" i="3"/>
  <c r="B111" i="3"/>
  <c r="B110" i="3"/>
  <c r="A110" i="3"/>
  <c r="B109" i="3"/>
  <c r="A109" i="3"/>
  <c r="B108" i="3"/>
  <c r="A108" i="3"/>
  <c r="B107" i="3"/>
  <c r="A107" i="3"/>
  <c r="B106" i="3"/>
  <c r="A106" i="3"/>
  <c r="B105" i="3"/>
  <c r="B104" i="3"/>
  <c r="A104" i="3"/>
  <c r="B103" i="3"/>
  <c r="A103" i="3"/>
  <c r="B102" i="3"/>
  <c r="A102" i="3"/>
  <c r="B101" i="3"/>
  <c r="A101" i="3"/>
  <c r="B100" i="3"/>
  <c r="A100" i="3"/>
  <c r="B99" i="3"/>
  <c r="A99" i="3"/>
  <c r="B98" i="3"/>
  <c r="A98" i="3"/>
  <c r="B97" i="3"/>
  <c r="A97" i="3"/>
  <c r="B96" i="3"/>
  <c r="A96" i="3"/>
  <c r="AE1042" i="6"/>
  <c r="AD1042" i="6"/>
  <c r="AE1041" i="6"/>
  <c r="AD1041" i="6"/>
  <c r="AE1040" i="6"/>
  <c r="AD1040" i="6"/>
  <c r="AE1039" i="6"/>
  <c r="AD1039" i="6"/>
  <c r="AE1038" i="6"/>
  <c r="AD1038" i="6"/>
  <c r="AE1037" i="6"/>
  <c r="AD1037" i="6"/>
  <c r="AE1036" i="6"/>
  <c r="AD1036" i="6"/>
  <c r="AE1035" i="6"/>
  <c r="AD1035" i="6"/>
  <c r="AE1034" i="6"/>
  <c r="AD1034" i="6"/>
  <c r="AE1033" i="6"/>
  <c r="AD1033" i="6"/>
  <c r="AE1032" i="6"/>
  <c r="AD1032" i="6"/>
  <c r="AE1031" i="6"/>
  <c r="AD1031" i="6"/>
  <c r="AE1030" i="6"/>
  <c r="AD1030" i="6"/>
  <c r="AE1029" i="6"/>
  <c r="AD1029" i="6"/>
  <c r="AE1028" i="6"/>
  <c r="AD1028" i="6"/>
  <c r="AE1027" i="6"/>
  <c r="AD1027" i="6"/>
  <c r="AE1026" i="6"/>
  <c r="AD1026" i="6"/>
  <c r="AE1025" i="6"/>
  <c r="AD1025" i="6"/>
  <c r="AE1024" i="6"/>
  <c r="AD1024" i="6"/>
  <c r="AE1023" i="6"/>
  <c r="AD1023" i="6"/>
  <c r="AE1022" i="6"/>
  <c r="AD1022" i="6"/>
  <c r="AE1021" i="6"/>
  <c r="AD1021" i="6"/>
  <c r="AE1020" i="6"/>
  <c r="AD1020" i="6"/>
  <c r="AE1019" i="6"/>
  <c r="AD1019" i="6"/>
  <c r="AE1018" i="6"/>
  <c r="AD1018" i="6"/>
  <c r="AE1017" i="6"/>
  <c r="AD1017" i="6"/>
  <c r="AE1016" i="6"/>
  <c r="AD1016" i="6"/>
  <c r="AE1015" i="6"/>
  <c r="AD1015" i="6"/>
  <c r="AE1014" i="6"/>
  <c r="AD1014" i="6"/>
  <c r="AE1013" i="6"/>
  <c r="AD1013" i="6"/>
  <c r="AE1012" i="6"/>
  <c r="AD1012" i="6"/>
  <c r="AE1011" i="6"/>
  <c r="AD1011" i="6"/>
  <c r="AE1010" i="6"/>
  <c r="AD1010" i="6"/>
  <c r="AE1009" i="6"/>
  <c r="AD1009" i="6"/>
  <c r="AE1008" i="6"/>
  <c r="AD1008" i="6"/>
  <c r="AE1007" i="6"/>
  <c r="AD1007" i="6"/>
  <c r="AE1006" i="6"/>
  <c r="AD1006" i="6"/>
  <c r="AE1005" i="6"/>
  <c r="AD1005" i="6"/>
  <c r="AE1004" i="6"/>
  <c r="AD1004" i="6"/>
  <c r="AE1003" i="6"/>
  <c r="AD1003" i="6"/>
  <c r="AE1002" i="6"/>
  <c r="AD1002" i="6"/>
  <c r="AE1001" i="6"/>
  <c r="AD1001" i="6"/>
  <c r="AE1000" i="6"/>
  <c r="AD1000" i="6"/>
  <c r="AE999" i="6"/>
  <c r="AD999" i="6"/>
  <c r="AE998" i="6"/>
  <c r="AD998" i="6"/>
  <c r="AE997" i="6"/>
  <c r="AD997" i="6"/>
  <c r="AE996" i="6"/>
  <c r="AD996" i="6"/>
  <c r="AE995" i="6"/>
  <c r="AD995" i="6"/>
  <c r="AE994" i="6"/>
  <c r="AD994" i="6"/>
  <c r="AE993" i="6"/>
  <c r="AD993" i="6"/>
  <c r="AE992" i="6"/>
  <c r="AD992" i="6"/>
  <c r="AE991" i="6"/>
  <c r="AD991" i="6"/>
  <c r="AE990" i="6"/>
  <c r="AD990" i="6"/>
  <c r="AE989" i="6"/>
  <c r="AD989" i="6"/>
  <c r="AE988" i="6"/>
  <c r="AD988" i="6"/>
  <c r="AE987" i="6"/>
  <c r="AD987" i="6"/>
  <c r="AE986" i="6"/>
  <c r="AD986" i="6"/>
  <c r="AE985" i="6"/>
  <c r="AD985" i="6"/>
  <c r="AE984" i="6"/>
  <c r="AD984" i="6"/>
  <c r="AE983" i="6"/>
  <c r="AD983" i="6"/>
  <c r="AE982" i="6"/>
  <c r="AD982" i="6"/>
  <c r="AE981" i="6"/>
  <c r="AD981" i="6"/>
  <c r="AE980" i="6"/>
  <c r="AD980" i="6"/>
  <c r="AE979" i="6"/>
  <c r="AD979" i="6"/>
  <c r="AE978" i="6"/>
  <c r="AD978" i="6"/>
  <c r="AE977" i="6"/>
  <c r="AD977" i="6"/>
  <c r="AE976" i="6"/>
  <c r="AD976" i="6"/>
  <c r="AE975" i="6"/>
  <c r="AD975" i="6"/>
  <c r="AE974" i="6"/>
  <c r="AD974" i="6"/>
  <c r="AE973" i="6"/>
  <c r="AD973" i="6"/>
  <c r="AE972" i="6"/>
  <c r="AD972" i="6"/>
  <c r="AE971" i="6"/>
  <c r="AD971" i="6"/>
  <c r="AE970" i="6"/>
  <c r="AD970" i="6"/>
  <c r="AE969" i="6"/>
  <c r="AD969" i="6"/>
  <c r="AE968" i="6"/>
  <c r="AD968" i="6"/>
  <c r="AE967" i="6"/>
  <c r="AD967" i="6"/>
  <c r="AE966" i="6"/>
  <c r="AD966" i="6"/>
  <c r="AE965" i="6"/>
  <c r="AD965" i="6"/>
  <c r="AE964" i="6"/>
  <c r="AD964" i="6"/>
  <c r="AE963" i="6"/>
  <c r="AD963" i="6"/>
  <c r="AE962" i="6"/>
  <c r="AD962" i="6"/>
  <c r="AE961" i="6"/>
  <c r="AD961" i="6"/>
  <c r="AE960" i="6"/>
  <c r="AD960" i="6"/>
  <c r="AE959" i="6"/>
  <c r="AD959" i="6"/>
  <c r="AE958" i="6"/>
  <c r="AD958" i="6"/>
  <c r="AE957" i="6"/>
  <c r="AD957" i="6"/>
  <c r="AE956" i="6"/>
  <c r="AD956" i="6"/>
  <c r="AE955" i="6"/>
  <c r="AD955" i="6"/>
  <c r="AE954" i="6"/>
  <c r="AD954" i="6"/>
  <c r="AE953" i="6"/>
  <c r="AD953" i="6"/>
  <c r="AE952" i="6"/>
  <c r="AD952" i="6"/>
  <c r="AE951" i="6"/>
  <c r="AD951" i="6"/>
  <c r="AE950" i="6"/>
  <c r="AD950" i="6"/>
  <c r="AE949" i="6"/>
  <c r="AD949" i="6"/>
  <c r="AE948" i="6"/>
  <c r="AD948" i="6"/>
  <c r="AE947" i="6"/>
  <c r="AD947" i="6"/>
  <c r="AE946" i="6"/>
  <c r="AD946" i="6"/>
  <c r="AE945" i="6"/>
  <c r="AD945" i="6"/>
  <c r="AE944" i="6"/>
  <c r="AD944" i="6"/>
  <c r="AE943" i="6"/>
  <c r="AD943" i="6"/>
  <c r="AE942" i="6"/>
  <c r="AD942" i="6"/>
  <c r="AE941" i="6"/>
  <c r="AD941" i="6"/>
  <c r="AE940" i="6"/>
  <c r="AD940" i="6"/>
  <c r="AE939" i="6"/>
  <c r="AD939" i="6"/>
  <c r="AE938" i="6"/>
  <c r="AD938" i="6"/>
  <c r="AE937" i="6"/>
  <c r="AD937" i="6"/>
  <c r="AE936" i="6"/>
  <c r="AD936" i="6"/>
  <c r="AE935" i="6"/>
  <c r="AD935" i="6"/>
  <c r="AE934" i="6"/>
  <c r="AD934" i="6"/>
  <c r="AE933" i="6"/>
  <c r="AD933" i="6"/>
  <c r="AE932" i="6"/>
  <c r="AD932" i="6"/>
  <c r="AE931" i="6"/>
  <c r="AD931" i="6"/>
  <c r="AE930" i="6"/>
  <c r="AD930" i="6"/>
  <c r="AE929" i="6"/>
  <c r="AD929" i="6"/>
  <c r="AE928" i="6"/>
  <c r="AD928" i="6"/>
  <c r="AE927" i="6"/>
  <c r="AD927" i="6"/>
  <c r="AE926" i="6"/>
  <c r="AD926" i="6"/>
  <c r="AE925" i="6"/>
  <c r="AD925" i="6"/>
  <c r="AE924" i="6"/>
  <c r="AD924" i="6"/>
  <c r="AE923" i="6"/>
  <c r="AD923" i="6"/>
  <c r="AE922" i="6"/>
  <c r="AD922" i="6"/>
  <c r="AE921" i="6"/>
  <c r="AD921" i="6"/>
  <c r="AE920" i="6"/>
  <c r="AD920" i="6"/>
  <c r="AE919" i="6"/>
  <c r="AD919" i="6"/>
  <c r="AE918" i="6"/>
  <c r="AD918" i="6"/>
  <c r="AE917" i="6"/>
  <c r="AD917" i="6"/>
  <c r="AE916" i="6"/>
  <c r="AD916" i="6"/>
  <c r="AE915" i="6"/>
  <c r="AD915" i="6"/>
  <c r="AE914" i="6"/>
  <c r="AD914" i="6"/>
  <c r="AE913" i="6"/>
  <c r="AD913" i="6"/>
  <c r="AE912" i="6"/>
  <c r="AD912" i="6"/>
  <c r="AE911" i="6"/>
  <c r="AD911" i="6"/>
  <c r="AE910" i="6"/>
  <c r="AD910" i="6"/>
  <c r="AE909" i="6"/>
  <c r="AD909" i="6"/>
  <c r="AE908" i="6"/>
  <c r="AD908" i="6"/>
  <c r="AE907" i="6"/>
  <c r="AD907" i="6"/>
  <c r="AE906" i="6"/>
  <c r="AD906" i="6"/>
  <c r="AE905" i="6"/>
  <c r="AD905" i="6"/>
  <c r="AE904" i="6"/>
  <c r="AD904" i="6"/>
  <c r="AE903" i="6"/>
  <c r="AD903" i="6"/>
  <c r="AE902" i="6"/>
  <c r="AD902" i="6"/>
  <c r="AE901" i="6"/>
  <c r="AD901" i="6"/>
  <c r="AE900" i="6"/>
  <c r="AD900" i="6"/>
  <c r="AE899" i="6"/>
  <c r="AD899" i="6"/>
  <c r="AE898" i="6"/>
  <c r="AD898" i="6"/>
  <c r="AE897" i="6"/>
  <c r="AD897" i="6"/>
  <c r="AE896" i="6"/>
  <c r="AD896" i="6"/>
  <c r="AE895" i="6"/>
  <c r="AD895" i="6"/>
  <c r="AE894" i="6"/>
  <c r="AD894" i="6"/>
  <c r="AE893" i="6"/>
  <c r="AD893" i="6"/>
  <c r="AE892" i="6"/>
  <c r="AD892" i="6"/>
  <c r="AE891" i="6"/>
  <c r="AD891" i="6"/>
  <c r="AE890" i="6"/>
  <c r="AD890" i="6"/>
  <c r="AE889" i="6"/>
  <c r="AD889" i="6"/>
  <c r="AE888" i="6"/>
  <c r="AD888" i="6"/>
  <c r="AE887" i="6"/>
  <c r="AD887" i="6"/>
  <c r="AE886" i="6"/>
  <c r="AD886" i="6"/>
  <c r="AE885" i="6"/>
  <c r="AD885" i="6"/>
  <c r="AE884" i="6"/>
  <c r="AD884" i="6"/>
  <c r="AE883" i="6"/>
  <c r="AD883" i="6"/>
  <c r="AE882" i="6"/>
  <c r="AD882" i="6"/>
  <c r="AE881" i="6"/>
  <c r="AD881" i="6"/>
  <c r="AE880" i="6"/>
  <c r="AD880" i="6"/>
  <c r="AE879" i="6"/>
  <c r="AD879" i="6"/>
  <c r="AE878" i="6"/>
  <c r="AD878" i="6"/>
  <c r="AE877" i="6"/>
  <c r="AD877" i="6"/>
  <c r="AE876" i="6"/>
  <c r="AD876" i="6"/>
  <c r="AE875" i="6"/>
  <c r="AD875" i="6"/>
  <c r="AE874" i="6"/>
  <c r="AD874" i="6"/>
  <c r="AE873" i="6"/>
  <c r="AD873" i="6"/>
  <c r="AE872" i="6"/>
  <c r="AD872" i="6"/>
  <c r="AE871" i="6"/>
  <c r="AD871" i="6"/>
  <c r="AE870" i="6"/>
  <c r="AD870" i="6"/>
  <c r="AE869" i="6"/>
  <c r="AD869" i="6"/>
  <c r="AE868" i="6"/>
  <c r="AD868" i="6"/>
  <c r="AE867" i="6"/>
  <c r="AD867" i="6"/>
  <c r="AE866" i="6"/>
  <c r="AD866" i="6"/>
  <c r="AE865" i="6"/>
  <c r="AD865" i="6"/>
  <c r="AE864" i="6"/>
  <c r="AD864" i="6"/>
  <c r="AE863" i="6"/>
  <c r="AD863" i="6"/>
  <c r="AE862" i="6"/>
  <c r="AD862" i="6"/>
  <c r="AE861" i="6"/>
  <c r="AD861" i="6"/>
  <c r="AE860" i="6"/>
  <c r="AE798" i="6"/>
  <c r="AE797" i="6"/>
  <c r="AE796" i="6"/>
  <c r="AE795" i="6"/>
  <c r="AE794" i="6"/>
  <c r="AE793" i="6"/>
  <c r="AE792" i="6"/>
  <c r="AE791" i="6"/>
  <c r="AE790" i="6"/>
  <c r="AE789" i="6"/>
  <c r="AE788" i="6"/>
  <c r="AE787" i="6"/>
  <c r="AE786" i="6"/>
  <c r="AE785" i="6"/>
  <c r="AE784" i="6"/>
  <c r="AE783" i="6"/>
  <c r="AE782" i="6"/>
  <c r="AE781" i="6"/>
  <c r="AE780" i="6"/>
  <c r="AE779" i="6"/>
  <c r="AE778" i="6"/>
  <c r="AE777" i="6"/>
  <c r="AE776" i="6"/>
  <c r="AE775" i="6"/>
  <c r="AE774" i="6"/>
  <c r="AE773" i="6"/>
  <c r="AE772" i="6"/>
  <c r="AE771" i="6"/>
  <c r="AE770" i="6"/>
  <c r="AE769" i="6"/>
  <c r="AE768" i="6"/>
  <c r="AE767" i="6"/>
  <c r="AE766" i="6"/>
  <c r="AE765" i="6"/>
  <c r="AE764" i="6"/>
  <c r="AE763" i="6"/>
  <c r="AE762" i="6"/>
  <c r="AE761" i="6"/>
  <c r="AE760" i="6"/>
  <c r="AE759" i="6"/>
  <c r="AE758" i="6"/>
  <c r="AE757" i="6"/>
  <c r="AE756" i="6"/>
  <c r="AE755" i="6"/>
  <c r="AE754" i="6"/>
  <c r="AE753" i="6"/>
  <c r="AE752" i="6"/>
  <c r="AE751" i="6"/>
  <c r="AE750" i="6"/>
  <c r="AE749" i="6"/>
  <c r="AE748" i="6"/>
  <c r="AE747" i="6"/>
  <c r="AE746" i="6"/>
  <c r="AE745" i="6"/>
  <c r="AE744" i="6"/>
  <c r="AE743" i="6"/>
  <c r="AE742" i="6"/>
  <c r="AE741" i="6"/>
  <c r="AE740" i="6"/>
  <c r="AE739" i="6"/>
  <c r="AE738" i="6"/>
  <c r="AE737" i="6"/>
  <c r="AE736" i="6"/>
  <c r="AE735" i="6"/>
  <c r="AE734" i="6"/>
  <c r="AE733" i="6"/>
  <c r="AE732" i="6"/>
  <c r="AE731" i="6"/>
  <c r="AE730" i="6"/>
  <c r="AE729" i="6"/>
  <c r="AE728" i="6"/>
  <c r="AE727" i="6"/>
  <c r="AE726" i="6"/>
  <c r="AE725" i="6"/>
  <c r="AE724" i="6"/>
  <c r="AE723" i="6"/>
  <c r="AE722" i="6"/>
  <c r="AE721" i="6"/>
  <c r="AE720" i="6"/>
  <c r="AE719" i="6"/>
  <c r="AE718" i="6"/>
  <c r="AE717" i="6"/>
  <c r="AE716" i="6"/>
  <c r="AE715" i="6"/>
  <c r="AE714" i="6"/>
  <c r="AE713" i="6"/>
  <c r="AE712" i="6"/>
  <c r="AE711" i="6"/>
  <c r="AE710" i="6"/>
  <c r="AE709" i="6"/>
  <c r="AE708" i="6"/>
  <c r="AE707" i="6"/>
  <c r="AE706" i="6"/>
  <c r="AE705" i="6"/>
  <c r="AE704" i="6"/>
  <c r="AE703" i="6"/>
  <c r="AE702" i="6"/>
  <c r="AE701" i="6"/>
  <c r="AE700" i="6"/>
  <c r="AE699" i="6"/>
  <c r="AE698" i="6"/>
  <c r="AE697" i="6"/>
  <c r="AE696" i="6"/>
  <c r="AE695" i="6"/>
  <c r="AE694" i="6"/>
  <c r="AE693" i="6"/>
  <c r="AE692" i="6"/>
  <c r="AE691" i="6"/>
  <c r="AE690" i="6"/>
  <c r="AE689" i="6"/>
  <c r="AE688" i="6"/>
  <c r="AE687" i="6"/>
  <c r="AE686" i="6"/>
  <c r="AE685" i="6"/>
  <c r="AE684" i="6"/>
  <c r="AE683" i="6"/>
  <c r="AE682" i="6"/>
  <c r="AE681" i="6"/>
  <c r="AE680" i="6"/>
  <c r="AE679" i="6"/>
  <c r="AE678" i="6"/>
  <c r="AE677" i="6"/>
  <c r="AE676" i="6"/>
  <c r="AE675" i="6"/>
  <c r="AE674" i="6"/>
  <c r="AE673" i="6"/>
  <c r="AE672" i="6"/>
  <c r="AE671" i="6"/>
  <c r="AE670" i="6"/>
  <c r="AE669" i="6"/>
  <c r="AE668" i="6"/>
  <c r="AE667" i="6"/>
  <c r="AE666" i="6"/>
  <c r="AE665" i="6"/>
  <c r="AE664" i="6"/>
  <c r="AE663" i="6"/>
  <c r="AE662" i="6"/>
  <c r="AE661" i="6"/>
  <c r="AE660" i="6"/>
  <c r="AE659" i="6"/>
  <c r="AE658" i="6"/>
  <c r="AE657" i="6"/>
  <c r="AE656" i="6"/>
  <c r="AE655" i="6"/>
  <c r="AE654" i="6"/>
  <c r="AE653" i="6"/>
  <c r="AE652" i="6"/>
  <c r="AE651" i="6"/>
  <c r="AE650" i="6"/>
  <c r="AE649" i="6"/>
  <c r="AE648" i="6"/>
  <c r="AE647" i="6"/>
  <c r="AE646" i="6"/>
  <c r="AE645" i="6"/>
  <c r="AE644" i="6"/>
  <c r="AE643" i="6"/>
  <c r="AE642" i="6"/>
  <c r="AE641" i="6"/>
  <c r="AE640" i="6"/>
  <c r="AE639" i="6"/>
  <c r="AE638" i="6"/>
  <c r="AE637" i="6"/>
  <c r="AE636" i="6"/>
  <c r="AE635" i="6"/>
  <c r="AE634" i="6"/>
  <c r="AE633" i="6"/>
  <c r="AE632" i="6"/>
  <c r="AE631" i="6"/>
  <c r="AE630" i="6"/>
  <c r="AE629" i="6"/>
  <c r="AE628" i="6"/>
  <c r="AE627" i="6"/>
  <c r="AE626" i="6"/>
  <c r="AE625" i="6"/>
  <c r="AE624" i="6"/>
  <c r="AE623" i="6"/>
  <c r="AE622" i="6"/>
  <c r="AE621" i="6"/>
  <c r="AE620" i="6"/>
  <c r="AE619" i="6"/>
  <c r="AE618" i="6"/>
  <c r="AE617" i="6"/>
  <c r="AE616" i="6"/>
  <c r="AE615" i="6"/>
  <c r="AE614" i="6"/>
  <c r="AE613" i="6"/>
  <c r="AE612" i="6"/>
  <c r="AE611" i="6"/>
  <c r="AE610" i="6"/>
  <c r="AE609" i="6"/>
  <c r="AE608" i="6"/>
  <c r="AE607" i="6"/>
  <c r="AE606" i="6"/>
  <c r="AE605" i="6"/>
  <c r="AE604" i="6"/>
  <c r="AE603" i="6"/>
  <c r="AE602" i="6"/>
  <c r="AE601" i="6"/>
  <c r="AE600" i="6"/>
  <c r="AE599" i="6"/>
  <c r="AE598" i="6"/>
  <c r="AE597" i="6"/>
  <c r="AE596" i="6"/>
  <c r="AE595" i="6"/>
  <c r="AE594" i="6"/>
  <c r="AE593" i="6"/>
  <c r="AE592" i="6"/>
  <c r="AE591" i="6"/>
  <c r="AE590" i="6"/>
  <c r="AE589" i="6"/>
  <c r="AE588" i="6"/>
  <c r="AE587" i="6"/>
  <c r="AE586" i="6"/>
  <c r="AE585" i="6"/>
  <c r="AE584" i="6"/>
  <c r="AE583" i="6"/>
  <c r="AE582" i="6"/>
  <c r="AE581" i="6"/>
  <c r="AE580" i="6"/>
  <c r="AE579" i="6"/>
  <c r="AE578" i="6"/>
  <c r="AE577" i="6"/>
  <c r="AE576" i="6"/>
  <c r="AE575" i="6"/>
  <c r="AE574" i="6"/>
  <c r="AE573" i="6"/>
  <c r="AE572" i="6"/>
  <c r="AE571" i="6"/>
  <c r="AE570" i="6"/>
  <c r="AE569" i="6"/>
  <c r="AE568" i="6"/>
  <c r="AE567" i="6"/>
  <c r="AE566" i="6"/>
  <c r="AE565" i="6"/>
  <c r="AE564" i="6"/>
  <c r="AE563" i="6"/>
  <c r="AE562" i="6"/>
  <c r="AE561" i="6"/>
  <c r="AE560" i="6"/>
  <c r="AE559" i="6"/>
  <c r="AE558" i="6"/>
  <c r="AE557" i="6"/>
  <c r="AE556" i="6"/>
  <c r="AE555" i="6"/>
  <c r="AE554" i="6"/>
  <c r="AE553" i="6"/>
  <c r="AE552" i="6"/>
  <c r="AE551" i="6"/>
  <c r="AE550" i="6"/>
  <c r="AE549" i="6"/>
  <c r="AE548" i="6"/>
  <c r="AE547" i="6"/>
  <c r="AE546" i="6"/>
  <c r="AE545" i="6"/>
  <c r="AE544" i="6"/>
  <c r="AE543" i="6"/>
  <c r="AE542" i="6"/>
  <c r="AE541" i="6"/>
  <c r="AE540" i="6"/>
  <c r="AE539" i="6"/>
  <c r="AE538" i="6"/>
  <c r="AE537" i="6"/>
  <c r="AE536" i="6"/>
  <c r="AE535" i="6"/>
  <c r="AE534" i="6"/>
  <c r="AE533" i="6"/>
  <c r="AE532" i="6"/>
  <c r="AE531" i="6"/>
  <c r="AE530" i="6"/>
  <c r="AE529" i="6"/>
  <c r="AE528" i="6"/>
  <c r="AE527" i="6"/>
  <c r="AE526" i="6"/>
  <c r="AE525" i="6"/>
  <c r="AE524" i="6"/>
  <c r="AE523" i="6"/>
  <c r="AE522" i="6"/>
  <c r="AE521" i="6"/>
  <c r="AE520" i="6"/>
  <c r="AE519" i="6"/>
  <c r="AE518" i="6"/>
  <c r="AE517" i="6"/>
  <c r="AE516" i="6"/>
  <c r="AE515" i="6"/>
  <c r="AE514" i="6"/>
  <c r="AE513" i="6"/>
  <c r="AE512" i="6"/>
  <c r="AE511" i="6"/>
  <c r="AE510" i="6"/>
  <c r="AE509" i="6"/>
  <c r="AE508" i="6"/>
  <c r="AE507" i="6"/>
  <c r="AE506" i="6"/>
  <c r="AE505" i="6"/>
  <c r="AE504" i="6"/>
  <c r="AD798" i="6"/>
  <c r="AD797" i="6"/>
  <c r="AD796" i="6"/>
  <c r="AD795" i="6"/>
  <c r="AD794" i="6"/>
  <c r="AD793" i="6"/>
  <c r="AD792" i="6"/>
  <c r="AD791" i="6"/>
  <c r="AD790" i="6"/>
  <c r="AD789" i="6"/>
  <c r="AD788" i="6"/>
  <c r="AD787" i="6"/>
  <c r="AD786" i="6"/>
  <c r="AD785" i="6"/>
  <c r="AD784" i="6"/>
  <c r="AD783" i="6"/>
  <c r="AD782" i="6"/>
  <c r="AD781" i="6"/>
  <c r="AD780" i="6"/>
  <c r="AD779" i="6"/>
  <c r="AD778" i="6"/>
  <c r="AD777" i="6"/>
  <c r="AD776" i="6"/>
  <c r="AD775" i="6"/>
  <c r="AD774" i="6"/>
  <c r="AD773" i="6"/>
  <c r="AD772" i="6"/>
  <c r="AD771" i="6"/>
  <c r="AD770" i="6"/>
  <c r="AD769" i="6"/>
  <c r="AD768" i="6"/>
  <c r="AD767" i="6"/>
  <c r="AD766" i="6"/>
  <c r="AD765" i="6"/>
  <c r="AD764" i="6"/>
  <c r="AD763" i="6"/>
  <c r="AD762" i="6"/>
  <c r="AD761" i="6"/>
  <c r="AD760" i="6"/>
  <c r="AD759" i="6"/>
  <c r="AD758" i="6"/>
  <c r="AD757" i="6"/>
  <c r="AD756" i="6"/>
  <c r="AD755" i="6"/>
  <c r="AD754" i="6"/>
  <c r="AD753" i="6"/>
  <c r="AD752" i="6"/>
  <c r="AD751" i="6"/>
  <c r="AD750" i="6"/>
  <c r="AD749" i="6"/>
  <c r="AD748" i="6"/>
  <c r="AD747" i="6"/>
  <c r="AD746" i="6"/>
  <c r="AD745" i="6"/>
  <c r="AD744" i="6"/>
  <c r="AD743" i="6"/>
  <c r="AD742" i="6"/>
  <c r="AD741" i="6"/>
  <c r="AD740" i="6"/>
  <c r="AD739" i="6"/>
  <c r="AD738" i="6"/>
  <c r="AD737" i="6"/>
  <c r="AD736" i="6"/>
  <c r="AD735" i="6"/>
  <c r="AD734" i="6"/>
  <c r="AD733" i="6"/>
  <c r="AD732" i="6"/>
  <c r="AD731" i="6"/>
  <c r="AD730" i="6"/>
  <c r="AD729" i="6"/>
  <c r="AD728" i="6"/>
  <c r="AD727" i="6"/>
  <c r="AD726" i="6"/>
  <c r="AD725" i="6"/>
  <c r="AD724" i="6"/>
  <c r="AD723" i="6"/>
  <c r="AD722" i="6"/>
  <c r="AD721" i="6"/>
  <c r="AD720" i="6"/>
  <c r="AD719" i="6"/>
  <c r="AD718" i="6"/>
  <c r="AD717" i="6"/>
  <c r="AD716" i="6"/>
  <c r="AD715" i="6"/>
  <c r="AD714" i="6"/>
  <c r="AD713" i="6"/>
  <c r="AD712" i="6"/>
  <c r="AD711" i="6"/>
  <c r="AD710" i="6"/>
  <c r="AD709" i="6"/>
  <c r="AD708" i="6"/>
  <c r="AD707" i="6"/>
  <c r="AD706" i="6"/>
  <c r="AD705" i="6"/>
  <c r="AD704" i="6"/>
  <c r="AD703" i="6"/>
  <c r="AD702" i="6"/>
  <c r="AD701" i="6"/>
  <c r="AD700" i="6"/>
  <c r="AD699" i="6"/>
  <c r="AD698" i="6"/>
  <c r="AD697" i="6"/>
  <c r="AD696" i="6"/>
  <c r="AD695" i="6"/>
  <c r="AD694" i="6"/>
  <c r="AD693" i="6"/>
  <c r="AD692" i="6"/>
  <c r="AD691" i="6"/>
  <c r="AD690" i="6"/>
  <c r="AD689" i="6"/>
  <c r="AD688" i="6"/>
  <c r="AD687" i="6"/>
  <c r="AD686" i="6"/>
  <c r="AD685" i="6"/>
  <c r="AD684" i="6"/>
  <c r="AD683" i="6"/>
  <c r="AD682" i="6"/>
  <c r="AD681" i="6"/>
  <c r="AD680" i="6"/>
  <c r="AD679" i="6"/>
  <c r="AD678" i="6"/>
  <c r="AD677" i="6"/>
  <c r="AD676" i="6"/>
  <c r="AD675" i="6"/>
  <c r="AD674" i="6"/>
  <c r="AD673" i="6"/>
  <c r="AD672" i="6"/>
  <c r="AD671" i="6"/>
  <c r="AD670" i="6"/>
  <c r="AD669" i="6"/>
  <c r="AD668" i="6"/>
  <c r="AD667" i="6"/>
  <c r="AD666" i="6"/>
  <c r="AD665" i="6"/>
  <c r="AD664" i="6"/>
  <c r="AD663" i="6"/>
  <c r="AD662" i="6"/>
  <c r="AD661" i="6"/>
  <c r="AD660" i="6"/>
  <c r="AD659" i="6"/>
  <c r="AD658" i="6"/>
  <c r="AD657" i="6"/>
  <c r="AD656" i="6"/>
  <c r="AD655" i="6"/>
  <c r="AD654" i="6"/>
  <c r="AD653" i="6"/>
  <c r="AD652" i="6"/>
  <c r="AD651" i="6"/>
  <c r="AD650" i="6"/>
  <c r="AD649" i="6"/>
  <c r="AD648" i="6"/>
  <c r="AD647" i="6"/>
  <c r="AD646" i="6"/>
  <c r="AD645" i="6"/>
  <c r="AD644" i="6"/>
  <c r="AD643" i="6"/>
  <c r="AD642" i="6"/>
  <c r="AD641" i="6"/>
  <c r="AD640" i="6"/>
  <c r="AD639" i="6"/>
  <c r="AD638" i="6"/>
  <c r="AD637" i="6"/>
  <c r="AD636" i="6"/>
  <c r="AD635" i="6"/>
  <c r="AD634" i="6"/>
  <c r="AD633" i="6"/>
  <c r="AD632" i="6"/>
  <c r="AD631" i="6"/>
  <c r="AD630" i="6"/>
  <c r="AD629" i="6"/>
  <c r="AD628" i="6"/>
  <c r="AD627" i="6"/>
  <c r="AD626" i="6"/>
  <c r="AD625" i="6"/>
  <c r="AD624" i="6"/>
  <c r="AD623" i="6"/>
  <c r="AD622" i="6"/>
  <c r="AD621" i="6"/>
  <c r="AD620" i="6"/>
  <c r="AD619" i="6"/>
  <c r="AD618" i="6"/>
  <c r="AD617" i="6"/>
  <c r="AD616" i="6"/>
  <c r="AD615" i="6"/>
  <c r="AD614" i="6"/>
  <c r="AD613" i="6"/>
  <c r="AD612" i="6"/>
  <c r="AD611" i="6"/>
  <c r="AD610" i="6"/>
  <c r="AD609" i="6"/>
  <c r="AD608" i="6"/>
  <c r="AD607" i="6"/>
  <c r="AD606" i="6"/>
  <c r="AD605" i="6"/>
  <c r="AD604" i="6"/>
  <c r="AD603" i="6"/>
  <c r="AD602" i="6"/>
  <c r="AD601" i="6"/>
  <c r="AD600" i="6"/>
  <c r="AD599" i="6"/>
  <c r="AD598" i="6"/>
  <c r="AD597" i="6"/>
  <c r="AD596" i="6"/>
  <c r="AD595" i="6"/>
  <c r="AD594" i="6"/>
  <c r="AD593" i="6"/>
  <c r="AD592" i="6"/>
  <c r="AD591" i="6"/>
  <c r="AD590" i="6"/>
  <c r="AD589" i="6"/>
  <c r="AD588" i="6"/>
  <c r="AD587" i="6"/>
  <c r="AD586" i="6"/>
  <c r="AD585" i="6"/>
  <c r="AD584" i="6"/>
  <c r="AD583" i="6"/>
  <c r="AD582" i="6"/>
  <c r="AD581" i="6"/>
  <c r="AD580" i="6"/>
  <c r="AD579" i="6"/>
  <c r="AD578" i="6"/>
  <c r="AD577" i="6"/>
  <c r="AD576" i="6"/>
  <c r="AD575" i="6"/>
  <c r="AD574" i="6"/>
  <c r="AD573" i="6"/>
  <c r="AD572" i="6"/>
  <c r="AD571" i="6"/>
  <c r="AD570" i="6"/>
  <c r="AD569" i="6"/>
  <c r="AD568" i="6"/>
  <c r="AD567" i="6"/>
  <c r="AD566" i="6"/>
  <c r="AD565" i="6"/>
  <c r="AD564" i="6"/>
  <c r="AD563" i="6"/>
  <c r="AD562" i="6"/>
  <c r="AD561" i="6"/>
  <c r="AD560" i="6"/>
  <c r="AD559" i="6"/>
  <c r="AD558" i="6"/>
  <c r="AD557" i="6"/>
  <c r="AD556" i="6"/>
  <c r="AD555" i="6"/>
  <c r="AD554" i="6"/>
  <c r="AD553" i="6"/>
  <c r="AD552" i="6"/>
  <c r="AD551" i="6"/>
  <c r="AD550" i="6"/>
  <c r="AD549" i="6"/>
  <c r="AD548" i="6"/>
  <c r="AD547" i="6"/>
  <c r="AD546" i="6"/>
  <c r="AD545" i="6"/>
  <c r="AD544" i="6"/>
  <c r="AD543" i="6"/>
  <c r="AD542" i="6"/>
  <c r="AD541" i="6"/>
  <c r="AD540" i="6"/>
  <c r="AD539" i="6"/>
  <c r="AD538" i="6"/>
  <c r="AD537" i="6"/>
  <c r="AD536" i="6"/>
  <c r="AD535" i="6"/>
  <c r="AD534" i="6"/>
  <c r="AD533" i="6"/>
  <c r="AD532" i="6"/>
  <c r="AD531" i="6"/>
  <c r="AD530" i="6"/>
  <c r="AD529" i="6"/>
  <c r="AD528" i="6"/>
  <c r="AD527" i="6"/>
  <c r="AD526" i="6"/>
  <c r="AD525" i="6"/>
  <c r="AD524" i="6"/>
  <c r="AD523" i="6"/>
  <c r="AD522" i="6"/>
  <c r="AD521" i="6"/>
  <c r="AD520" i="6"/>
  <c r="AD519" i="6"/>
  <c r="AD518" i="6"/>
  <c r="AD517" i="6"/>
  <c r="AD516" i="6"/>
  <c r="AD515" i="6"/>
  <c r="AD514" i="6"/>
  <c r="AD513" i="6"/>
  <c r="AD512" i="6"/>
  <c r="AD511" i="6"/>
  <c r="AD510" i="6"/>
  <c r="AD509" i="6"/>
  <c r="AD508" i="6"/>
  <c r="AD507" i="6"/>
  <c r="AD506" i="6"/>
  <c r="AD505" i="6"/>
  <c r="AD504" i="6"/>
  <c r="AD438" i="6"/>
  <c r="AD437" i="6"/>
  <c r="AD436" i="6"/>
  <c r="AD435" i="6"/>
  <c r="AD434" i="6"/>
  <c r="AD433" i="6"/>
  <c r="AD432" i="6"/>
  <c r="AD431" i="6"/>
  <c r="AD430" i="6"/>
  <c r="AD429" i="6"/>
  <c r="AD428" i="6"/>
  <c r="AD427" i="6"/>
  <c r="AD426" i="6"/>
  <c r="AD425" i="6"/>
  <c r="AD424" i="6"/>
  <c r="AD423" i="6"/>
  <c r="AD422" i="6"/>
  <c r="AD421" i="6"/>
  <c r="AD420" i="6"/>
  <c r="AD419" i="6"/>
  <c r="AD418" i="6"/>
  <c r="AD417" i="6"/>
  <c r="AD416" i="6"/>
  <c r="AD415" i="6"/>
  <c r="AD414" i="6"/>
  <c r="AD413" i="6"/>
  <c r="AD412" i="6"/>
  <c r="AD411" i="6"/>
  <c r="AD410" i="6"/>
  <c r="AD409" i="6"/>
  <c r="AD408" i="6"/>
  <c r="AD407" i="6"/>
  <c r="AD406" i="6"/>
  <c r="AD405" i="6"/>
  <c r="AD404" i="6"/>
  <c r="AD403" i="6"/>
  <c r="AD402" i="6"/>
  <c r="AD401" i="6"/>
  <c r="AD400" i="6"/>
  <c r="AD399" i="6"/>
  <c r="AD398" i="6"/>
  <c r="AD397" i="6"/>
  <c r="AD396" i="6"/>
  <c r="AD395" i="6"/>
  <c r="AD394" i="6"/>
  <c r="AD393" i="6"/>
  <c r="AD392" i="6"/>
  <c r="AD391" i="6"/>
  <c r="AD390" i="6"/>
  <c r="AD389" i="6"/>
  <c r="AD388" i="6"/>
  <c r="AD387" i="6"/>
  <c r="AD386" i="6"/>
  <c r="AD385" i="6"/>
  <c r="AD384" i="6"/>
  <c r="AD383" i="6"/>
  <c r="AD382" i="6"/>
  <c r="AD381" i="6"/>
  <c r="AD380" i="6"/>
  <c r="AD379" i="6"/>
  <c r="AD378" i="6"/>
  <c r="AD377" i="6"/>
  <c r="AD376" i="6"/>
  <c r="AD375" i="6"/>
  <c r="AD374" i="6"/>
  <c r="AD373" i="6"/>
  <c r="AD372" i="6"/>
  <c r="AD371" i="6"/>
  <c r="AD370" i="6"/>
  <c r="AD369" i="6"/>
  <c r="AD368" i="6"/>
  <c r="AD367" i="6"/>
  <c r="AD366" i="6"/>
  <c r="AD365" i="6"/>
  <c r="AD364" i="6"/>
  <c r="AD363" i="6"/>
  <c r="AD362" i="6"/>
  <c r="AD361" i="6"/>
  <c r="AD360" i="6"/>
  <c r="AD359" i="6"/>
  <c r="AD358" i="6"/>
  <c r="AD357" i="6"/>
  <c r="AD356" i="6"/>
  <c r="AD355" i="6"/>
  <c r="AD354" i="6"/>
  <c r="AD353" i="6"/>
  <c r="AD352" i="6"/>
  <c r="AD351" i="6"/>
  <c r="AD350" i="6"/>
  <c r="AD349" i="6"/>
  <c r="AD348" i="6"/>
  <c r="AD347" i="6"/>
  <c r="AD346" i="6"/>
  <c r="AD345" i="6"/>
  <c r="AD344" i="6"/>
  <c r="AD343" i="6"/>
  <c r="AD342" i="6"/>
  <c r="AD341" i="6"/>
  <c r="AD340" i="6"/>
  <c r="AD339" i="6"/>
  <c r="AD338" i="6"/>
  <c r="AD337" i="6"/>
  <c r="AD336" i="6"/>
  <c r="AD335" i="6"/>
  <c r="AD334" i="6"/>
  <c r="AD333" i="6"/>
  <c r="AD332" i="6"/>
  <c r="AD331" i="6"/>
  <c r="AD330" i="6"/>
  <c r="AD329" i="6"/>
  <c r="AD328" i="6"/>
  <c r="AD327" i="6"/>
  <c r="AD326" i="6"/>
  <c r="AD325" i="6"/>
  <c r="AD324" i="6"/>
  <c r="AD323" i="6"/>
  <c r="AD322" i="6"/>
  <c r="AD321" i="6"/>
  <c r="AD320" i="6"/>
  <c r="AD319" i="6"/>
  <c r="AD318" i="6"/>
  <c r="AD317" i="6"/>
  <c r="AD316" i="6"/>
  <c r="AD315" i="6"/>
  <c r="AD314" i="6"/>
  <c r="AD313" i="6"/>
  <c r="AD312" i="6"/>
  <c r="AD311" i="6"/>
  <c r="AD310" i="6"/>
  <c r="AD309" i="6"/>
  <c r="AD308" i="6"/>
  <c r="AD307" i="6"/>
  <c r="AD306" i="6"/>
  <c r="AD305" i="6"/>
  <c r="AD304" i="6"/>
  <c r="AD303" i="6"/>
  <c r="AD302" i="6"/>
  <c r="AD301" i="6"/>
  <c r="AD300" i="6"/>
  <c r="AD299" i="6"/>
  <c r="AD298" i="6"/>
  <c r="AD297" i="6"/>
  <c r="AD296" i="6"/>
  <c r="AD295" i="6"/>
  <c r="AD294" i="6"/>
  <c r="AD293" i="6"/>
  <c r="AD292" i="6"/>
  <c r="AD291" i="6"/>
  <c r="AD290" i="6"/>
  <c r="AD289" i="6"/>
  <c r="AD288" i="6"/>
  <c r="AD287" i="6"/>
  <c r="AD286" i="6"/>
  <c r="AD285" i="6"/>
  <c r="AD284" i="6"/>
  <c r="AD283" i="6"/>
  <c r="AD282" i="6"/>
  <c r="AD281" i="6"/>
  <c r="AD280" i="6"/>
  <c r="AD279" i="6"/>
  <c r="AD278" i="6"/>
  <c r="AD277" i="6"/>
  <c r="AD276" i="6"/>
  <c r="AD275" i="6"/>
  <c r="AD274" i="6"/>
  <c r="AD273" i="6"/>
  <c r="AD272" i="6"/>
  <c r="AD271" i="6"/>
  <c r="AD270" i="6"/>
  <c r="AD269" i="6"/>
  <c r="AD268" i="6"/>
  <c r="AD267" i="6"/>
  <c r="AD266" i="6"/>
  <c r="AD265" i="6"/>
  <c r="AD264" i="6"/>
  <c r="AD263" i="6"/>
  <c r="AD262" i="6"/>
  <c r="AD261" i="6"/>
  <c r="AD260" i="6"/>
  <c r="AD259" i="6"/>
  <c r="AD258" i="6"/>
  <c r="AD257" i="6"/>
  <c r="AD256" i="6"/>
  <c r="AD255" i="6"/>
  <c r="AD254" i="6"/>
  <c r="AD253" i="6"/>
  <c r="AD252" i="6"/>
  <c r="AD251" i="6"/>
  <c r="AD250" i="6"/>
  <c r="AD249" i="6"/>
  <c r="AD248" i="6"/>
  <c r="AD247" i="6"/>
  <c r="AD246" i="6"/>
  <c r="AD245" i="6"/>
  <c r="AD244" i="6"/>
  <c r="AD243" i="6"/>
  <c r="AD242" i="6"/>
  <c r="AD241" i="6"/>
  <c r="AD240" i="6"/>
  <c r="AD239" i="6"/>
  <c r="AD238" i="6"/>
  <c r="AD237" i="6"/>
  <c r="AD236" i="6"/>
  <c r="AD235" i="6"/>
  <c r="AD234" i="6"/>
  <c r="AD233" i="6"/>
  <c r="AD232" i="6"/>
  <c r="AD231" i="6"/>
  <c r="AD230" i="6"/>
  <c r="AD229" i="6"/>
  <c r="AD228" i="6"/>
  <c r="AD227" i="6"/>
  <c r="AD226" i="6"/>
  <c r="AD225" i="6"/>
  <c r="AD224" i="6"/>
  <c r="AD223" i="6"/>
  <c r="AD222" i="6"/>
  <c r="AD221" i="6"/>
  <c r="AD220" i="6"/>
  <c r="AD219" i="6"/>
  <c r="AD218" i="6"/>
  <c r="AD217" i="6"/>
  <c r="AD216" i="6"/>
  <c r="AD215" i="6"/>
  <c r="AD214" i="6"/>
  <c r="AD213" i="6"/>
  <c r="AD212" i="6"/>
  <c r="AD211" i="6"/>
  <c r="AD210" i="6"/>
  <c r="AD209" i="6"/>
  <c r="AD208" i="6"/>
  <c r="AD207" i="6"/>
  <c r="AD206" i="6"/>
  <c r="AD205" i="6"/>
  <c r="AD204" i="6"/>
  <c r="AD203" i="6"/>
  <c r="AD202" i="6"/>
  <c r="AD201" i="6"/>
  <c r="AD200" i="6"/>
  <c r="AD199" i="6"/>
  <c r="AD198" i="6"/>
  <c r="AD197" i="6"/>
  <c r="AD196" i="6"/>
  <c r="AD195" i="6"/>
  <c r="AD194" i="6"/>
  <c r="AD169" i="6"/>
  <c r="AD168" i="6"/>
  <c r="AD167" i="6"/>
  <c r="AD166" i="6"/>
  <c r="AD165" i="6"/>
  <c r="AD164" i="6"/>
  <c r="AD163" i="6"/>
  <c r="AD162" i="6"/>
  <c r="AD161" i="6"/>
  <c r="AD160" i="6"/>
  <c r="AD159" i="6"/>
  <c r="AD158" i="6"/>
  <c r="AD157" i="6"/>
  <c r="AD156" i="6"/>
  <c r="AD155" i="6"/>
  <c r="AD154" i="6"/>
  <c r="AD153" i="6"/>
  <c r="AD152" i="6"/>
  <c r="AD151" i="6"/>
  <c r="AD150" i="6"/>
  <c r="AD149" i="6"/>
  <c r="AD148" i="6"/>
  <c r="AD147" i="6"/>
  <c r="AD146" i="6"/>
  <c r="AD145" i="6"/>
  <c r="AD144" i="6"/>
  <c r="AD143" i="6"/>
  <c r="AD142" i="6"/>
  <c r="AD141" i="6"/>
  <c r="AD140" i="6"/>
  <c r="AD139" i="6"/>
  <c r="AD138" i="6"/>
  <c r="AD137" i="6"/>
  <c r="AD136" i="6"/>
  <c r="AD135" i="6"/>
  <c r="AD134" i="6"/>
  <c r="AD133" i="6"/>
  <c r="AD132" i="6"/>
  <c r="AD131" i="6"/>
  <c r="AD130" i="6"/>
  <c r="AD129" i="6"/>
  <c r="AD128" i="6"/>
  <c r="AD127" i="6"/>
  <c r="AD126" i="6"/>
  <c r="AD125" i="6"/>
  <c r="AD124" i="6"/>
  <c r="AD123" i="6"/>
  <c r="AD122" i="6"/>
  <c r="AD121" i="6"/>
  <c r="AD120" i="6"/>
  <c r="AD119" i="6"/>
  <c r="AD118" i="6"/>
  <c r="AD117" i="6"/>
  <c r="AD116" i="6"/>
  <c r="AD115" i="6"/>
  <c r="AD114" i="6"/>
  <c r="AD113" i="6"/>
  <c r="AD112" i="6"/>
  <c r="AD111" i="6"/>
  <c r="AD110" i="6"/>
  <c r="AD109" i="6"/>
  <c r="AD108" i="6"/>
  <c r="AD107" i="6"/>
  <c r="AD106" i="6"/>
  <c r="AD105" i="6"/>
  <c r="AD104" i="6"/>
  <c r="AD103" i="6"/>
  <c r="AD102" i="6"/>
  <c r="AD101" i="6"/>
  <c r="AD100" i="6"/>
  <c r="AD99" i="6"/>
  <c r="AD98" i="6"/>
  <c r="AD97" i="6"/>
  <c r="AD96" i="6"/>
  <c r="AD95" i="6"/>
  <c r="AD94" i="6"/>
  <c r="AD93" i="6"/>
  <c r="AD92" i="6"/>
  <c r="AD91" i="6"/>
  <c r="AD90" i="6"/>
  <c r="AD89" i="6"/>
  <c r="AD88" i="6"/>
  <c r="AD87" i="6"/>
  <c r="AD86" i="6"/>
  <c r="AD85" i="6"/>
  <c r="AD84" i="6"/>
  <c r="AD83" i="6"/>
  <c r="AD82" i="6"/>
  <c r="AD81" i="6"/>
  <c r="AD80" i="6"/>
  <c r="AD79" i="6"/>
  <c r="AD78" i="6"/>
  <c r="AD77" i="6"/>
  <c r="AD76" i="6"/>
  <c r="AD75" i="6"/>
  <c r="AD74" i="6"/>
  <c r="AD73" i="6"/>
  <c r="AD72" i="6"/>
  <c r="AD71" i="6"/>
  <c r="AD70" i="6"/>
  <c r="AD69" i="6"/>
  <c r="AD68" i="6"/>
  <c r="AD67" i="6"/>
  <c r="AD66" i="6"/>
  <c r="AD65" i="6"/>
  <c r="AD64" i="6"/>
  <c r="AD63" i="6"/>
  <c r="AD62" i="6"/>
  <c r="AD61" i="6"/>
  <c r="AD60" i="6"/>
  <c r="AD59" i="6"/>
  <c r="AD58" i="6"/>
  <c r="AD57" i="6"/>
  <c r="AD56" i="6"/>
  <c r="AD55" i="6"/>
  <c r="AD54" i="6"/>
  <c r="AD53" i="6"/>
  <c r="AD52" i="6"/>
  <c r="AD51" i="6"/>
  <c r="AD50" i="6"/>
  <c r="AD49" i="6"/>
  <c r="AD48" i="6"/>
  <c r="AD47" i="6"/>
  <c r="AD46" i="6"/>
  <c r="AD45" i="6"/>
  <c r="AD44" i="6"/>
  <c r="AD43" i="6"/>
  <c r="AD42" i="6"/>
  <c r="AD41" i="6"/>
  <c r="AD40" i="6"/>
  <c r="AD39" i="6"/>
  <c r="AD38" i="6"/>
  <c r="AD37" i="6"/>
  <c r="AD36" i="6"/>
  <c r="AD35" i="6"/>
  <c r="AD34" i="6"/>
  <c r="AD33" i="6"/>
  <c r="AD32" i="6"/>
  <c r="AD31" i="6"/>
  <c r="AD30" i="6"/>
  <c r="AD29" i="6"/>
  <c r="AD28" i="6"/>
  <c r="AD27" i="6"/>
  <c r="AD26" i="6"/>
  <c r="AD25" i="6"/>
  <c r="AD24" i="6"/>
  <c r="AD23" i="6"/>
  <c r="AD22" i="6"/>
  <c r="AD21" i="6"/>
  <c r="AD20" i="6"/>
  <c r="AD19" i="6"/>
  <c r="AD18" i="6"/>
  <c r="AD17" i="6"/>
  <c r="AD16" i="6"/>
  <c r="AD15" i="6"/>
  <c r="AD14" i="6"/>
  <c r="AD13" i="6"/>
  <c r="AD12" i="6"/>
  <c r="Q46" i="3" l="1"/>
  <c r="H46" i="3" s="1"/>
  <c r="Y46" i="3"/>
  <c r="D46" i="3"/>
  <c r="A118" i="3" l="1"/>
  <c r="T38" i="2" l="1"/>
  <c r="AZ8" i="5"/>
  <c r="AZ6" i="5"/>
  <c r="AZ5" i="5"/>
  <c r="AZ4" i="5"/>
  <c r="AZ3" i="5"/>
  <c r="AZ10" i="5" l="1"/>
  <c r="AZ7" i="5"/>
  <c r="W12" i="5"/>
  <c r="W13" i="5" s="1"/>
  <c r="W14" i="5" s="1"/>
  <c r="AZ9" i="5" s="1"/>
  <c r="W8" i="5"/>
  <c r="W10" i="5" s="1"/>
  <c r="N27" i="5"/>
  <c r="K27" i="5" s="1"/>
  <c r="K31" i="5" s="1"/>
  <c r="Q26" i="5"/>
  <c r="Q25" i="5"/>
  <c r="Q24" i="5"/>
  <c r="Q27" i="5" a="1"/>
  <c r="Q27" i="5" l="1"/>
  <c r="N28" i="5" s="1"/>
  <c r="D39" i="3" l="1"/>
  <c r="J21" i="5" l="1"/>
  <c r="V4" i="5"/>
  <c r="AY8" i="5" l="1"/>
  <c r="AY6" i="5"/>
  <c r="AY5" i="5"/>
  <c r="AY4" i="5"/>
  <c r="AY3" i="5"/>
  <c r="V12" i="5"/>
  <c r="V13" i="5" s="1"/>
  <c r="V14" i="5" s="1"/>
  <c r="AY9" i="5" s="1"/>
  <c r="V8" i="5"/>
  <c r="V10" i="5" s="1"/>
  <c r="AY7" i="5" l="1"/>
  <c r="AY10" i="5"/>
  <c r="N408" i="2" l="1"/>
  <c r="M408" i="2"/>
  <c r="L408" i="2"/>
  <c r="O408" i="2" s="1"/>
  <c r="N407" i="2"/>
  <c r="M407" i="2"/>
  <c r="L407" i="2"/>
  <c r="O407" i="2" s="1"/>
  <c r="N406" i="2"/>
  <c r="M406" i="2"/>
  <c r="L406" i="2"/>
  <c r="O406" i="2" s="1"/>
  <c r="N405" i="2"/>
  <c r="M405" i="2"/>
  <c r="L405" i="2"/>
  <c r="O405" i="2" s="1"/>
  <c r="O404" i="2"/>
  <c r="N404" i="2"/>
  <c r="M404" i="2"/>
  <c r="L404" i="2"/>
  <c r="N403" i="2"/>
  <c r="M403" i="2"/>
  <c r="L403" i="2"/>
  <c r="O403" i="2" s="1"/>
  <c r="O402" i="2"/>
  <c r="N402" i="2"/>
  <c r="M402" i="2"/>
  <c r="L402" i="2"/>
  <c r="N401" i="2"/>
  <c r="M401" i="2"/>
  <c r="L401" i="2"/>
  <c r="O401" i="2" s="1"/>
  <c r="O400" i="2"/>
  <c r="N400" i="2"/>
  <c r="M400" i="2"/>
  <c r="L400" i="2"/>
  <c r="N399" i="2"/>
  <c r="M399" i="2"/>
  <c r="L399" i="2"/>
  <c r="O399" i="2" s="1"/>
  <c r="N398" i="2"/>
  <c r="M398" i="2"/>
  <c r="L398" i="2"/>
  <c r="O398" i="2" s="1"/>
  <c r="N397" i="2"/>
  <c r="M397" i="2"/>
  <c r="L397" i="2"/>
  <c r="O397" i="2" s="1"/>
  <c r="O396" i="2"/>
  <c r="N396" i="2"/>
  <c r="M396" i="2"/>
  <c r="L396" i="2"/>
  <c r="N395" i="2"/>
  <c r="M395" i="2"/>
  <c r="L395" i="2"/>
  <c r="O395" i="2" s="1"/>
  <c r="N394" i="2"/>
  <c r="M394" i="2"/>
  <c r="L394" i="2"/>
  <c r="O394" i="2" s="1"/>
  <c r="N393" i="2"/>
  <c r="M393" i="2"/>
  <c r="L393" i="2"/>
  <c r="O393" i="2" s="1"/>
  <c r="N392" i="2"/>
  <c r="M392" i="2"/>
  <c r="L392" i="2"/>
  <c r="O392" i="2" s="1"/>
  <c r="N391" i="2"/>
  <c r="M391" i="2"/>
  <c r="L391" i="2"/>
  <c r="O391" i="2" s="1"/>
  <c r="N390" i="2"/>
  <c r="M390" i="2"/>
  <c r="L390" i="2"/>
  <c r="O390" i="2" s="1"/>
  <c r="N389" i="2"/>
  <c r="M389" i="2"/>
  <c r="L389" i="2"/>
  <c r="O389" i="2" s="1"/>
  <c r="O388" i="2"/>
  <c r="N388" i="2"/>
  <c r="M388" i="2"/>
  <c r="L388" i="2"/>
  <c r="N387" i="2"/>
  <c r="M387" i="2"/>
  <c r="L387" i="2"/>
  <c r="O387" i="2" s="1"/>
  <c r="O386" i="2"/>
  <c r="N386" i="2"/>
  <c r="M386" i="2"/>
  <c r="L386" i="2"/>
  <c r="L383" i="2"/>
  <c r="A7" i="3"/>
  <c r="Q45" i="3" l="1"/>
  <c r="A95" i="3" l="1"/>
  <c r="AE1160" i="6"/>
  <c r="AE1159" i="6"/>
  <c r="AE1158" i="6"/>
  <c r="AE1157" i="6"/>
  <c r="AE1156" i="6"/>
  <c r="AE1155" i="6"/>
  <c r="AE1154" i="6"/>
  <c r="AE1153" i="6"/>
  <c r="AE1152" i="6"/>
  <c r="AE1151" i="6"/>
  <c r="AE1150" i="6"/>
  <c r="AE1149" i="6"/>
  <c r="AE1148" i="6"/>
  <c r="AE1147" i="6"/>
  <c r="AE1146" i="6"/>
  <c r="AE1145" i="6"/>
  <c r="AE1144" i="6"/>
  <c r="AE1143" i="6"/>
  <c r="AE1142" i="6"/>
  <c r="AE1141" i="6"/>
  <c r="AE1140" i="6"/>
  <c r="AE1139" i="6"/>
  <c r="AE1138" i="6"/>
  <c r="AE1137" i="6"/>
  <c r="AE1136" i="6"/>
  <c r="AE1135" i="6"/>
  <c r="AE1134" i="6"/>
  <c r="AE1133" i="6"/>
  <c r="AE1132" i="6"/>
  <c r="AE1131" i="6"/>
  <c r="AE1130" i="6"/>
  <c r="AE1129" i="6"/>
  <c r="AE1128" i="6"/>
  <c r="AE1127" i="6"/>
  <c r="AE1126" i="6"/>
  <c r="AE1125" i="6"/>
  <c r="AE1124" i="6"/>
  <c r="AE1123" i="6"/>
  <c r="AE1122" i="6"/>
  <c r="AE1121" i="6"/>
  <c r="AE1120" i="6"/>
  <c r="AE1119" i="6"/>
  <c r="AE1118" i="6"/>
  <c r="AE1117" i="6"/>
  <c r="AE1116" i="6"/>
  <c r="AE1115" i="6"/>
  <c r="AE1114" i="6"/>
  <c r="AE1113" i="6"/>
  <c r="AE1112" i="6"/>
  <c r="AE1111" i="6"/>
  <c r="AE1110" i="6"/>
  <c r="AE1109" i="6"/>
  <c r="AE1108" i="6"/>
  <c r="AE1107" i="6"/>
  <c r="AE1106" i="6"/>
  <c r="AE1105" i="6"/>
  <c r="AE1104" i="6"/>
  <c r="AE1103" i="6"/>
  <c r="AE1102" i="6"/>
  <c r="AE1101" i="6"/>
  <c r="AE1100" i="6"/>
  <c r="AE1099" i="6"/>
  <c r="AE1098" i="6"/>
  <c r="AE1097" i="6"/>
  <c r="AE1096" i="6"/>
  <c r="AE1095" i="6"/>
  <c r="AE1094" i="6"/>
  <c r="AE1093" i="6"/>
  <c r="AE1092" i="6"/>
  <c r="AE1091" i="6"/>
  <c r="AE1090" i="6"/>
  <c r="AE1089" i="6"/>
  <c r="AE1088" i="6"/>
  <c r="AE1087" i="6"/>
  <c r="AE1086" i="6"/>
  <c r="AE1085" i="6"/>
  <c r="AE1084" i="6"/>
  <c r="AE1083" i="6"/>
  <c r="AE1082" i="6"/>
  <c r="AE1081" i="6"/>
  <c r="AE1080" i="6"/>
  <c r="AE1079" i="6"/>
  <c r="AE1078" i="6"/>
  <c r="AE1077" i="6"/>
  <c r="AE1076" i="6"/>
  <c r="AX8" i="5" l="1"/>
  <c r="AX6" i="5"/>
  <c r="AX5" i="5"/>
  <c r="AX4" i="5"/>
  <c r="AX3" i="5"/>
  <c r="AX7" i="5" l="1"/>
  <c r="AX10" i="5"/>
  <c r="U12" i="5"/>
  <c r="U13" i="5" s="1"/>
  <c r="U14" i="5" s="1"/>
  <c r="AX9" i="5" s="1"/>
  <c r="U8" i="5"/>
  <c r="U10" i="5" s="1"/>
  <c r="V45" i="3" l="1"/>
  <c r="Y45" i="3"/>
  <c r="I45" i="3" l="1"/>
  <c r="H45" i="3"/>
  <c r="D45" i="3" l="1"/>
  <c r="N385" i="2" l="1"/>
  <c r="M385" i="2"/>
  <c r="L385" i="2"/>
  <c r="O385" i="2" s="1"/>
  <c r="N384" i="2"/>
  <c r="M384" i="2"/>
  <c r="L384" i="2"/>
  <c r="O384" i="2" s="1"/>
  <c r="O383" i="2"/>
  <c r="N383" i="2"/>
  <c r="M383" i="2"/>
  <c r="N382" i="2"/>
  <c r="M382" i="2"/>
  <c r="L382" i="2"/>
  <c r="O382" i="2" s="1"/>
  <c r="N381" i="2"/>
  <c r="M381" i="2"/>
  <c r="L381" i="2"/>
  <c r="O381" i="2" s="1"/>
  <c r="N380" i="2"/>
  <c r="M380" i="2"/>
  <c r="L380" i="2"/>
  <c r="O380" i="2" s="1"/>
  <c r="N379" i="2"/>
  <c r="M379" i="2"/>
  <c r="L379" i="2"/>
  <c r="O379" i="2" s="1"/>
  <c r="N378" i="2"/>
  <c r="M378" i="2"/>
  <c r="L378" i="2"/>
  <c r="O378" i="2" s="1"/>
  <c r="N377" i="2"/>
  <c r="M377" i="2"/>
  <c r="L377" i="2"/>
  <c r="O377" i="2" s="1"/>
  <c r="N376" i="2"/>
  <c r="M376" i="2"/>
  <c r="L376" i="2"/>
  <c r="O376" i="2" s="1"/>
  <c r="N375" i="2"/>
  <c r="M375" i="2"/>
  <c r="L375" i="2"/>
  <c r="O375" i="2" s="1"/>
  <c r="N374" i="2"/>
  <c r="M374" i="2"/>
  <c r="L374" i="2"/>
  <c r="O374" i="2" s="1"/>
  <c r="N373" i="2"/>
  <c r="M373" i="2"/>
  <c r="L373" i="2"/>
  <c r="O373" i="2" s="1"/>
  <c r="N372" i="2"/>
  <c r="M372" i="2"/>
  <c r="L372" i="2"/>
  <c r="O372" i="2" s="1"/>
  <c r="N371" i="2"/>
  <c r="M371" i="2"/>
  <c r="L371" i="2"/>
  <c r="O371" i="2" s="1"/>
  <c r="N370" i="2"/>
  <c r="M370" i="2"/>
  <c r="L370" i="2"/>
  <c r="O370" i="2" s="1"/>
  <c r="N369" i="2"/>
  <c r="M369" i="2"/>
  <c r="L369" i="2"/>
  <c r="O369" i="2" s="1"/>
  <c r="N368" i="2"/>
  <c r="M368" i="2"/>
  <c r="L368" i="2"/>
  <c r="O368" i="2" s="1"/>
  <c r="N367" i="2"/>
  <c r="M367" i="2"/>
  <c r="L367" i="2"/>
  <c r="O367" i="2" s="1"/>
  <c r="N366" i="2"/>
  <c r="M366" i="2"/>
  <c r="L366" i="2"/>
  <c r="O366" i="2" s="1"/>
  <c r="N365" i="2"/>
  <c r="M365" i="2"/>
  <c r="L365" i="2"/>
  <c r="O365" i="2" s="1"/>
  <c r="H39" i="3" l="1"/>
  <c r="Y39" i="3"/>
  <c r="D43" i="3"/>
  <c r="H43" i="3"/>
  <c r="A115" i="3"/>
  <c r="Y43" i="3"/>
  <c r="D41" i="3"/>
  <c r="H41" i="3"/>
  <c r="Y41" i="3"/>
  <c r="I44" i="3"/>
  <c r="H42" i="3"/>
  <c r="AW8" i="5"/>
  <c r="AW6" i="5"/>
  <c r="AW5" i="5"/>
  <c r="AW4" i="5"/>
  <c r="AW3" i="5"/>
  <c r="T12" i="5"/>
  <c r="T13" i="5" s="1"/>
  <c r="T14" i="5" s="1"/>
  <c r="AW9" i="5" s="1"/>
  <c r="T8" i="5"/>
  <c r="T10" i="5" s="1"/>
  <c r="AW7" i="5" l="1"/>
  <c r="AW10" i="5"/>
  <c r="P22" i="6" l="1"/>
  <c r="M24" i="6" s="1"/>
  <c r="L31" i="6"/>
  <c r="L29" i="6"/>
  <c r="L28" i="6"/>
  <c r="Q44" i="3"/>
  <c r="H44" i="3" s="1"/>
  <c r="Q40" i="3"/>
  <c r="Q33" i="3"/>
  <c r="Q28" i="3"/>
  <c r="AD1160" i="6"/>
  <c r="AD1159" i="6"/>
  <c r="AD1158" i="6"/>
  <c r="AD1157" i="6"/>
  <c r="AD1156" i="6"/>
  <c r="AD1155" i="6"/>
  <c r="AD1154" i="6"/>
  <c r="AD1153" i="6"/>
  <c r="AD1152" i="6"/>
  <c r="AD1151" i="6"/>
  <c r="AD1150" i="6"/>
  <c r="AD1149" i="6"/>
  <c r="AD1148" i="6"/>
  <c r="AD1147" i="6"/>
  <c r="AD1146" i="6"/>
  <c r="AD1145" i="6"/>
  <c r="AD1144" i="6"/>
  <c r="AD1143" i="6"/>
  <c r="AD1142" i="6"/>
  <c r="AD1141" i="6"/>
  <c r="AD1140" i="6"/>
  <c r="AD1139" i="6"/>
  <c r="AD1138" i="6"/>
  <c r="AD1137" i="6"/>
  <c r="AD1136" i="6"/>
  <c r="AD1135" i="6"/>
  <c r="AD1134" i="6"/>
  <c r="AD1133" i="6"/>
  <c r="AD1132" i="6"/>
  <c r="AD1131" i="6"/>
  <c r="AD1130" i="6"/>
  <c r="AD1129" i="6"/>
  <c r="AD1128" i="6"/>
  <c r="AD1127" i="6"/>
  <c r="AD1126" i="6"/>
  <c r="AD1125" i="6"/>
  <c r="AD1124" i="6"/>
  <c r="AD1123" i="6"/>
  <c r="AD1122" i="6"/>
  <c r="AD1121" i="6"/>
  <c r="AD1120" i="6"/>
  <c r="AD1119" i="6"/>
  <c r="AD1118" i="6"/>
  <c r="AD1117" i="6"/>
  <c r="AD1116" i="6"/>
  <c r="AD1115" i="6"/>
  <c r="AD1114" i="6"/>
  <c r="AD1113" i="6"/>
  <c r="AD1112" i="6"/>
  <c r="AD1111" i="6"/>
  <c r="AD1110" i="6"/>
  <c r="AD1109" i="6"/>
  <c r="AD1108" i="6"/>
  <c r="AD1107" i="6"/>
  <c r="AD1106" i="6"/>
  <c r="AD1105" i="6"/>
  <c r="AD1104" i="6"/>
  <c r="AD1103" i="6"/>
  <c r="AD1102" i="6"/>
  <c r="AD1101" i="6"/>
  <c r="AD1100" i="6"/>
  <c r="AD1099" i="6"/>
  <c r="AD1098" i="6"/>
  <c r="AD1097" i="6"/>
  <c r="AD1096" i="6"/>
  <c r="AD1095" i="6"/>
  <c r="AD1094" i="6"/>
  <c r="AD1093" i="6"/>
  <c r="AD1092" i="6"/>
  <c r="AD1091" i="6"/>
  <c r="AD1090" i="6"/>
  <c r="AD1089" i="6"/>
  <c r="AD1088" i="6"/>
  <c r="AD1087" i="6"/>
  <c r="AD1086" i="6"/>
  <c r="AD1085" i="6"/>
  <c r="AD1084" i="6"/>
  <c r="AD1083" i="6"/>
  <c r="AD1082" i="6"/>
  <c r="AD1081" i="6"/>
  <c r="AD1080" i="6"/>
  <c r="AD1079" i="6"/>
  <c r="AD1078" i="6"/>
  <c r="AD1077" i="6"/>
  <c r="AD1076" i="6"/>
  <c r="S37" i="3" l="1"/>
  <c r="Y42" i="3"/>
  <c r="A111" i="3"/>
  <c r="D37" i="3"/>
  <c r="X58" i="6" l="1"/>
  <c r="H37" i="3"/>
  <c r="Y37" i="3"/>
  <c r="X48" i="6"/>
  <c r="X50" i="6"/>
  <c r="Y22" i="3"/>
  <c r="H22" i="3"/>
  <c r="D42" i="3" l="1"/>
  <c r="D22" i="3" l="1"/>
  <c r="N364" i="2"/>
  <c r="M364" i="2"/>
  <c r="L364" i="2"/>
  <c r="O364" i="2" s="1"/>
  <c r="N363" i="2"/>
  <c r="M363" i="2"/>
  <c r="L363" i="2"/>
  <c r="O363" i="2" s="1"/>
  <c r="N362" i="2"/>
  <c r="M362" i="2"/>
  <c r="L362" i="2"/>
  <c r="O362" i="2" s="1"/>
  <c r="N361" i="2"/>
  <c r="M361" i="2"/>
  <c r="L361" i="2"/>
  <c r="O361" i="2" s="1"/>
  <c r="O360" i="2"/>
  <c r="N360" i="2"/>
  <c r="M360" i="2"/>
  <c r="L360" i="2"/>
  <c r="N359" i="2"/>
  <c r="M359" i="2"/>
  <c r="L359" i="2"/>
  <c r="O359" i="2" s="1"/>
  <c r="N358" i="2"/>
  <c r="M358" i="2"/>
  <c r="L358" i="2"/>
  <c r="O358" i="2" s="1"/>
  <c r="N357" i="2"/>
  <c r="M357" i="2"/>
  <c r="L357" i="2"/>
  <c r="O357" i="2" s="1"/>
  <c r="N356" i="2"/>
  <c r="M356" i="2"/>
  <c r="L356" i="2"/>
  <c r="O356" i="2" s="1"/>
  <c r="N355" i="2"/>
  <c r="M355" i="2"/>
  <c r="L355" i="2"/>
  <c r="O355" i="2" s="1"/>
  <c r="N354" i="2"/>
  <c r="M354" i="2"/>
  <c r="L354" i="2"/>
  <c r="O354" i="2" s="1"/>
  <c r="N353" i="2"/>
  <c r="M353" i="2"/>
  <c r="L353" i="2"/>
  <c r="O353" i="2" s="1"/>
  <c r="N352" i="2"/>
  <c r="M352" i="2"/>
  <c r="L352" i="2"/>
  <c r="O352" i="2" s="1"/>
  <c r="N351" i="2"/>
  <c r="M351" i="2"/>
  <c r="L351" i="2"/>
  <c r="O351" i="2" s="1"/>
  <c r="N350" i="2"/>
  <c r="M350" i="2"/>
  <c r="L350" i="2"/>
  <c r="O350" i="2" s="1"/>
  <c r="N349" i="2"/>
  <c r="M349" i="2"/>
  <c r="L349" i="2"/>
  <c r="O349" i="2" s="1"/>
  <c r="N348" i="2"/>
  <c r="M348" i="2"/>
  <c r="L348" i="2"/>
  <c r="O348" i="2" s="1"/>
  <c r="N347" i="2"/>
  <c r="M347" i="2"/>
  <c r="L347" i="2"/>
  <c r="O347" i="2" s="1"/>
  <c r="N346" i="2"/>
  <c r="M346" i="2"/>
  <c r="L346" i="2"/>
  <c r="O346" i="2" s="1"/>
  <c r="N345" i="2"/>
  <c r="M345" i="2"/>
  <c r="L345" i="2"/>
  <c r="O345" i="2" s="1"/>
  <c r="N344" i="2"/>
  <c r="M344" i="2"/>
  <c r="L344" i="2"/>
  <c r="O344" i="2" s="1"/>
  <c r="X47" i="6" l="1"/>
  <c r="I33" i="3"/>
  <c r="H28" i="3" l="1"/>
  <c r="B95" i="3"/>
  <c r="AV8" i="5"/>
  <c r="AV6" i="5"/>
  <c r="AV5" i="5"/>
  <c r="AV4" i="5"/>
  <c r="AV3" i="5"/>
  <c r="AV10" i="5" l="1"/>
  <c r="AV7" i="5"/>
  <c r="S12" i="5"/>
  <c r="S13" i="5" s="1"/>
  <c r="S14" i="5" s="1"/>
  <c r="AV9" i="5" s="1"/>
  <c r="S8" i="5"/>
  <c r="S10" i="5" s="1"/>
  <c r="P20" i="6"/>
  <c r="P19" i="6"/>
  <c r="M13" i="6" s="1"/>
  <c r="L26" i="6"/>
  <c r="L25" i="6"/>
  <c r="L21" i="6"/>
  <c r="L20" i="6"/>
  <c r="L19" i="6"/>
  <c r="L18" i="6"/>
  <c r="L14" i="6"/>
  <c r="L11" i="6"/>
  <c r="L10" i="6"/>
  <c r="L9" i="6"/>
  <c r="L8" i="6"/>
  <c r="L7" i="6"/>
  <c r="L3" i="6"/>
  <c r="L2" i="6"/>
  <c r="AD4" i="6"/>
  <c r="AB2" i="6"/>
  <c r="AE4" i="6" s="1"/>
  <c r="AE2" i="6" l="1"/>
  <c r="AE3" i="6"/>
  <c r="N343" i="2" l="1"/>
  <c r="M343" i="2"/>
  <c r="L343" i="2"/>
  <c r="O343" i="2" s="1"/>
  <c r="N342" i="2"/>
  <c r="M342" i="2"/>
  <c r="L342" i="2"/>
  <c r="O342" i="2" s="1"/>
  <c r="N341" i="2"/>
  <c r="M341" i="2"/>
  <c r="L341" i="2"/>
  <c r="O341" i="2" s="1"/>
  <c r="N340" i="2"/>
  <c r="M340" i="2"/>
  <c r="L340" i="2"/>
  <c r="O340" i="2" s="1"/>
  <c r="N339" i="2"/>
  <c r="M339" i="2"/>
  <c r="L339" i="2"/>
  <c r="O339" i="2" s="1"/>
  <c r="N338" i="2"/>
  <c r="M338" i="2"/>
  <c r="L338" i="2"/>
  <c r="O338" i="2" s="1"/>
  <c r="N337" i="2"/>
  <c r="M337" i="2"/>
  <c r="L337" i="2"/>
  <c r="O337" i="2" s="1"/>
  <c r="N336" i="2"/>
  <c r="M336" i="2"/>
  <c r="L336" i="2"/>
  <c r="O336" i="2" s="1"/>
  <c r="N335" i="2"/>
  <c r="M335" i="2"/>
  <c r="L335" i="2"/>
  <c r="O335" i="2" s="1"/>
  <c r="N334" i="2"/>
  <c r="M334" i="2"/>
  <c r="L334" i="2"/>
  <c r="O334" i="2" s="1"/>
  <c r="N333" i="2"/>
  <c r="M333" i="2"/>
  <c r="L333" i="2"/>
  <c r="O333" i="2" s="1"/>
  <c r="N332" i="2"/>
  <c r="M332" i="2"/>
  <c r="L332" i="2"/>
  <c r="O332" i="2" s="1"/>
  <c r="N331" i="2"/>
  <c r="M331" i="2"/>
  <c r="L331" i="2"/>
  <c r="O331" i="2" s="1"/>
  <c r="N330" i="2"/>
  <c r="M330" i="2"/>
  <c r="L330" i="2"/>
  <c r="O330" i="2" s="1"/>
  <c r="N329" i="2"/>
  <c r="M329" i="2"/>
  <c r="L329" i="2"/>
  <c r="O329" i="2" s="1"/>
  <c r="N328" i="2"/>
  <c r="M328" i="2"/>
  <c r="L328" i="2"/>
  <c r="O328" i="2" s="1"/>
  <c r="N327" i="2"/>
  <c r="M327" i="2"/>
  <c r="L327" i="2"/>
  <c r="O327" i="2" s="1"/>
  <c r="N326" i="2"/>
  <c r="M326" i="2"/>
  <c r="L326" i="2"/>
  <c r="O326" i="2" s="1"/>
  <c r="N325" i="2"/>
  <c r="M325" i="2"/>
  <c r="L325" i="2"/>
  <c r="O325" i="2" s="1"/>
  <c r="N324" i="2"/>
  <c r="M324" i="2"/>
  <c r="L324" i="2"/>
  <c r="O324" i="2" s="1"/>
  <c r="V33" i="3"/>
  <c r="S48" i="3"/>
  <c r="S35" i="3"/>
  <c r="Y35" i="3" s="1"/>
  <c r="D44" i="3" l="1"/>
  <c r="D33" i="3"/>
  <c r="Y44" i="3" l="1"/>
  <c r="Y33" i="3"/>
  <c r="H33" i="3"/>
  <c r="X24" i="6" l="1"/>
  <c r="X28" i="6"/>
  <c r="X27" i="6"/>
  <c r="X23" i="6"/>
  <c r="X26" i="6"/>
  <c r="X25" i="6"/>
  <c r="R4" i="5" l="1"/>
  <c r="AU8" i="5" l="1"/>
  <c r="AU6" i="5"/>
  <c r="AU5" i="5"/>
  <c r="AU4" i="5"/>
  <c r="AU3" i="5"/>
  <c r="R12" i="5"/>
  <c r="R13" i="5" s="1"/>
  <c r="R14" i="5" s="1"/>
  <c r="AU9" i="5" s="1"/>
  <c r="R8" i="5"/>
  <c r="R10" i="5" s="1"/>
  <c r="N323" i="2"/>
  <c r="M323" i="2"/>
  <c r="L323" i="2"/>
  <c r="O323" i="2" s="1"/>
  <c r="N322" i="2"/>
  <c r="M322" i="2"/>
  <c r="L322" i="2"/>
  <c r="O322" i="2" s="1"/>
  <c r="N321" i="2"/>
  <c r="M321" i="2"/>
  <c r="L321" i="2"/>
  <c r="O321" i="2" s="1"/>
  <c r="N320" i="2"/>
  <c r="M320" i="2"/>
  <c r="L320" i="2"/>
  <c r="O320" i="2" s="1"/>
  <c r="N319" i="2"/>
  <c r="M319" i="2"/>
  <c r="L319" i="2"/>
  <c r="O319" i="2" s="1"/>
  <c r="N318" i="2"/>
  <c r="M318" i="2"/>
  <c r="L318" i="2"/>
  <c r="O318" i="2" s="1"/>
  <c r="N317" i="2"/>
  <c r="M317" i="2"/>
  <c r="L317" i="2"/>
  <c r="O317" i="2" s="1"/>
  <c r="N316" i="2"/>
  <c r="M316" i="2"/>
  <c r="L316" i="2"/>
  <c r="O316" i="2" s="1"/>
  <c r="N315" i="2"/>
  <c r="M315" i="2"/>
  <c r="L315" i="2"/>
  <c r="O315" i="2" s="1"/>
  <c r="N314" i="2"/>
  <c r="M314" i="2"/>
  <c r="L314" i="2"/>
  <c r="O314" i="2" s="1"/>
  <c r="N313" i="2"/>
  <c r="M313" i="2"/>
  <c r="L313" i="2"/>
  <c r="O313" i="2" s="1"/>
  <c r="N312" i="2"/>
  <c r="M312" i="2"/>
  <c r="L312" i="2"/>
  <c r="O312" i="2" s="1"/>
  <c r="N311" i="2"/>
  <c r="M311" i="2"/>
  <c r="L311" i="2"/>
  <c r="O311" i="2" s="1"/>
  <c r="N310" i="2"/>
  <c r="M310" i="2"/>
  <c r="L310" i="2"/>
  <c r="O310" i="2" s="1"/>
  <c r="N309" i="2"/>
  <c r="M309" i="2"/>
  <c r="L309" i="2"/>
  <c r="O309" i="2" s="1"/>
  <c r="N308" i="2"/>
  <c r="M308" i="2"/>
  <c r="L308" i="2"/>
  <c r="O308" i="2" s="1"/>
  <c r="N307" i="2"/>
  <c r="M307" i="2"/>
  <c r="L307" i="2"/>
  <c r="O307" i="2" s="1"/>
  <c r="N306" i="2"/>
  <c r="M306" i="2"/>
  <c r="L306" i="2"/>
  <c r="O306" i="2" s="1"/>
  <c r="N305" i="2"/>
  <c r="M305" i="2"/>
  <c r="L305" i="2"/>
  <c r="O305" i="2" s="1"/>
  <c r="N304" i="2"/>
  <c r="M304" i="2"/>
  <c r="L304" i="2"/>
  <c r="O304" i="2" s="1"/>
  <c r="N303" i="2"/>
  <c r="M303" i="2"/>
  <c r="L303" i="2"/>
  <c r="O303" i="2" s="1"/>
  <c r="N302" i="2"/>
  <c r="M302" i="2"/>
  <c r="L302" i="2"/>
  <c r="O302" i="2" s="1"/>
  <c r="N301" i="2"/>
  <c r="M301" i="2"/>
  <c r="L301" i="2"/>
  <c r="O301" i="2" s="1"/>
  <c r="D28" i="3"/>
  <c r="D20" i="3"/>
  <c r="AU10" i="5" l="1"/>
  <c r="AU7" i="5"/>
  <c r="B4" i="6" l="1"/>
  <c r="B3" i="6"/>
  <c r="M52" i="3"/>
  <c r="N52" i="3" s="1"/>
  <c r="M51" i="3"/>
  <c r="N51" i="3" s="1"/>
  <c r="C2" i="6" l="1"/>
  <c r="C3" i="6"/>
  <c r="C4" i="6"/>
  <c r="AT8" i="5"/>
  <c r="AT6" i="5"/>
  <c r="AT5" i="5"/>
  <c r="AT4" i="5"/>
  <c r="AT3" i="5"/>
  <c r="Q12" i="5"/>
  <c r="Q13" i="5" s="1"/>
  <c r="Q14" i="5" s="1"/>
  <c r="AT9" i="5" s="1"/>
  <c r="Q8" i="5"/>
  <c r="Q10" i="5" s="1"/>
  <c r="N300" i="2"/>
  <c r="M300" i="2"/>
  <c r="L300" i="2"/>
  <c r="O300" i="2" s="1"/>
  <c r="N299" i="2"/>
  <c r="M299" i="2"/>
  <c r="L299" i="2"/>
  <c r="O299" i="2" s="1"/>
  <c r="N298" i="2"/>
  <c r="M298" i="2"/>
  <c r="L298" i="2"/>
  <c r="O298" i="2" s="1"/>
  <c r="N297" i="2"/>
  <c r="M297" i="2"/>
  <c r="L297" i="2"/>
  <c r="O297" i="2" s="1"/>
  <c r="N296" i="2"/>
  <c r="M296" i="2"/>
  <c r="L296" i="2"/>
  <c r="O296" i="2" s="1"/>
  <c r="N295" i="2"/>
  <c r="M295" i="2"/>
  <c r="L295" i="2"/>
  <c r="O295" i="2" s="1"/>
  <c r="N294" i="2"/>
  <c r="M294" i="2"/>
  <c r="L294" i="2"/>
  <c r="O294" i="2" s="1"/>
  <c r="N293" i="2"/>
  <c r="M293" i="2"/>
  <c r="L293" i="2"/>
  <c r="O293" i="2" s="1"/>
  <c r="N292" i="2"/>
  <c r="M292" i="2"/>
  <c r="L292" i="2"/>
  <c r="O292" i="2" s="1"/>
  <c r="N291" i="2"/>
  <c r="M291" i="2"/>
  <c r="L291" i="2"/>
  <c r="O291" i="2" s="1"/>
  <c r="N290" i="2"/>
  <c r="M290" i="2"/>
  <c r="L290" i="2"/>
  <c r="O290" i="2" s="1"/>
  <c r="N289" i="2"/>
  <c r="M289" i="2"/>
  <c r="L289" i="2"/>
  <c r="O289" i="2" s="1"/>
  <c r="N288" i="2"/>
  <c r="M288" i="2"/>
  <c r="L288" i="2"/>
  <c r="O288" i="2" s="1"/>
  <c r="N287" i="2"/>
  <c r="M287" i="2"/>
  <c r="L287" i="2"/>
  <c r="O287" i="2" s="1"/>
  <c r="N286" i="2"/>
  <c r="M286" i="2"/>
  <c r="L286" i="2"/>
  <c r="O286" i="2" s="1"/>
  <c r="N285" i="2"/>
  <c r="M285" i="2"/>
  <c r="L285" i="2"/>
  <c r="O285" i="2" s="1"/>
  <c r="N284" i="2"/>
  <c r="M284" i="2"/>
  <c r="L284" i="2"/>
  <c r="O284" i="2" s="1"/>
  <c r="AT10" i="5" l="1"/>
  <c r="AT7" i="5"/>
  <c r="H38" i="3" l="1"/>
  <c r="P12" i="5" l="1"/>
  <c r="P13" i="5" s="1"/>
  <c r="P14" i="5" s="1"/>
  <c r="AS9" i="5" s="1"/>
  <c r="AS8" i="5"/>
  <c r="AS6" i="5"/>
  <c r="AS5" i="5"/>
  <c r="AS4" i="5"/>
  <c r="AS3" i="5"/>
  <c r="P8" i="5"/>
  <c r="P10" i="5" s="1"/>
  <c r="AS10" i="5" l="1"/>
  <c r="AS7" i="5"/>
  <c r="H48" i="3" l="1"/>
  <c r="I47" i="3" l="1"/>
  <c r="N283" i="2" l="1"/>
  <c r="M283" i="2"/>
  <c r="L283" i="2"/>
  <c r="O283" i="2" s="1"/>
  <c r="N282" i="2"/>
  <c r="M282" i="2"/>
  <c r="L282" i="2"/>
  <c r="O282" i="2" s="1"/>
  <c r="N281" i="2"/>
  <c r="M281" i="2"/>
  <c r="L281" i="2"/>
  <c r="O281" i="2" s="1"/>
  <c r="N280" i="2"/>
  <c r="M280" i="2"/>
  <c r="L280" i="2"/>
  <c r="O280" i="2" s="1"/>
  <c r="N279" i="2"/>
  <c r="M279" i="2"/>
  <c r="L279" i="2"/>
  <c r="O279" i="2" s="1"/>
  <c r="N278" i="2"/>
  <c r="M278" i="2"/>
  <c r="L278" i="2"/>
  <c r="O278" i="2" s="1"/>
  <c r="N277" i="2"/>
  <c r="M277" i="2"/>
  <c r="L277" i="2"/>
  <c r="O277" i="2" s="1"/>
  <c r="N276" i="2"/>
  <c r="M276" i="2"/>
  <c r="L276" i="2"/>
  <c r="O276" i="2" s="1"/>
  <c r="N275" i="2"/>
  <c r="M275" i="2"/>
  <c r="L275" i="2"/>
  <c r="O275" i="2" s="1"/>
  <c r="N274" i="2"/>
  <c r="M274" i="2"/>
  <c r="L274" i="2"/>
  <c r="O274" i="2" s="1"/>
  <c r="N273" i="2"/>
  <c r="M273" i="2"/>
  <c r="L273" i="2"/>
  <c r="O273" i="2" s="1"/>
  <c r="N272" i="2"/>
  <c r="M272" i="2"/>
  <c r="L272" i="2"/>
  <c r="O272" i="2" s="1"/>
  <c r="N271" i="2"/>
  <c r="M271" i="2"/>
  <c r="L271" i="2"/>
  <c r="O271" i="2" s="1"/>
  <c r="N270" i="2"/>
  <c r="M270" i="2"/>
  <c r="L270" i="2"/>
  <c r="O270" i="2" s="1"/>
  <c r="N269" i="2"/>
  <c r="M269" i="2"/>
  <c r="L269" i="2"/>
  <c r="O269" i="2" s="1"/>
  <c r="N268" i="2"/>
  <c r="M268" i="2"/>
  <c r="L268" i="2"/>
  <c r="O268" i="2" s="1"/>
  <c r="N267" i="2"/>
  <c r="M267" i="2"/>
  <c r="L267" i="2"/>
  <c r="O267" i="2" s="1"/>
  <c r="N266" i="2"/>
  <c r="M266" i="2"/>
  <c r="L266" i="2"/>
  <c r="O266" i="2" s="1"/>
  <c r="N265" i="2"/>
  <c r="M265" i="2"/>
  <c r="L265" i="2"/>
  <c r="O265" i="2" s="1"/>
  <c r="K32" i="5"/>
  <c r="AR8" i="5" l="1"/>
  <c r="AR6" i="5"/>
  <c r="AR5" i="5"/>
  <c r="AR4" i="5"/>
  <c r="AR3" i="5"/>
  <c r="O12" i="5"/>
  <c r="O13" i="5" s="1"/>
  <c r="O14" i="5" s="1"/>
  <c r="AR9" i="5" s="1"/>
  <c r="O8" i="5"/>
  <c r="O10" i="5" s="1"/>
  <c r="AR7" i="5" l="1"/>
  <c r="AR10" i="5"/>
  <c r="Y38" i="3" l="1"/>
  <c r="H35" i="3"/>
  <c r="D38" i="3"/>
  <c r="D35" i="3"/>
  <c r="H32" i="3"/>
  <c r="H26" i="3"/>
  <c r="X39" i="6" l="1"/>
  <c r="X37" i="6"/>
  <c r="N264" i="2"/>
  <c r="N263" i="2"/>
  <c r="N262" i="2"/>
  <c r="N261" i="2"/>
  <c r="N260" i="2"/>
  <c r="N259" i="2"/>
  <c r="N258" i="2"/>
  <c r="N257" i="2"/>
  <c r="N256" i="2"/>
  <c r="N255" i="2"/>
  <c r="N254" i="2"/>
  <c r="N253" i="2"/>
  <c r="N252" i="2"/>
  <c r="N251" i="2"/>
  <c r="N250" i="2"/>
  <c r="N249" i="2"/>
  <c r="N248" i="2"/>
  <c r="N247" i="2"/>
  <c r="N246" i="2"/>
  <c r="N245" i="2"/>
  <c r="M264" i="2"/>
  <c r="M263" i="2"/>
  <c r="M262" i="2"/>
  <c r="M261" i="2"/>
  <c r="M260" i="2"/>
  <c r="M259" i="2"/>
  <c r="M258" i="2"/>
  <c r="M257" i="2"/>
  <c r="M256" i="2"/>
  <c r="M255" i="2"/>
  <c r="M254" i="2"/>
  <c r="M253" i="2"/>
  <c r="M252" i="2"/>
  <c r="M251" i="2"/>
  <c r="M250" i="2"/>
  <c r="M249" i="2"/>
  <c r="M248" i="2"/>
  <c r="M247" i="2"/>
  <c r="M246" i="2"/>
  <c r="M245" i="2"/>
  <c r="L264" i="2"/>
  <c r="O264" i="2" s="1"/>
  <c r="L263" i="2"/>
  <c r="O263" i="2" s="1"/>
  <c r="L262" i="2"/>
  <c r="O262" i="2" s="1"/>
  <c r="L261" i="2"/>
  <c r="O261" i="2" s="1"/>
  <c r="L260" i="2"/>
  <c r="O260" i="2" s="1"/>
  <c r="L259" i="2"/>
  <c r="O259" i="2" s="1"/>
  <c r="L258" i="2"/>
  <c r="O258" i="2" s="1"/>
  <c r="L257" i="2"/>
  <c r="O257" i="2" s="1"/>
  <c r="L256" i="2"/>
  <c r="O256" i="2" s="1"/>
  <c r="L255" i="2"/>
  <c r="O255" i="2" s="1"/>
  <c r="L254" i="2"/>
  <c r="O254" i="2" s="1"/>
  <c r="L253" i="2"/>
  <c r="O253" i="2" s="1"/>
  <c r="L252" i="2"/>
  <c r="O252" i="2" s="1"/>
  <c r="L251" i="2"/>
  <c r="O251" i="2" s="1"/>
  <c r="L250" i="2"/>
  <c r="O250" i="2" s="1"/>
  <c r="L249" i="2"/>
  <c r="O249" i="2" s="1"/>
  <c r="L248" i="2"/>
  <c r="O248" i="2" s="1"/>
  <c r="L247" i="2"/>
  <c r="O247" i="2" s="1"/>
  <c r="L246" i="2"/>
  <c r="O246" i="2" s="1"/>
  <c r="L245" i="2"/>
  <c r="O245" i="2" s="1"/>
  <c r="AQ6" i="5" l="1"/>
  <c r="AP6" i="5"/>
  <c r="AO6" i="5"/>
  <c r="AN6" i="5"/>
  <c r="AM6" i="5"/>
  <c r="AL6" i="5"/>
  <c r="AK6" i="5"/>
  <c r="AJ6" i="5"/>
  <c r="AI6" i="5"/>
  <c r="AQ5" i="5"/>
  <c r="AP5" i="5"/>
  <c r="AO5" i="5"/>
  <c r="AN5" i="5"/>
  <c r="AM5" i="5"/>
  <c r="AL5" i="5"/>
  <c r="AK5" i="5"/>
  <c r="AJ5" i="5"/>
  <c r="AI5" i="5"/>
  <c r="AQ4" i="5"/>
  <c r="AP4" i="5"/>
  <c r="AO4" i="5"/>
  <c r="AN4" i="5"/>
  <c r="AM4" i="5"/>
  <c r="AL4" i="5"/>
  <c r="AK4" i="5"/>
  <c r="AJ4" i="5"/>
  <c r="AI4" i="5"/>
  <c r="AP3" i="5"/>
  <c r="AO3" i="5"/>
  <c r="AN3" i="5"/>
  <c r="AJ3" i="5"/>
  <c r="AI3" i="5"/>
  <c r="F11" i="5"/>
  <c r="F12" i="5" s="1"/>
  <c r="AI8" i="5" l="1"/>
  <c r="N4" i="5" l="1"/>
  <c r="N3" i="5"/>
  <c r="N8" i="5" l="1"/>
  <c r="N10" i="5" s="1"/>
  <c r="AQ3" i="5"/>
  <c r="AQ10" i="5" s="1"/>
  <c r="N244" i="2" l="1"/>
  <c r="N243" i="2"/>
  <c r="N242" i="2"/>
  <c r="N241" i="2"/>
  <c r="N240" i="2"/>
  <c r="N239" i="2"/>
  <c r="N238" i="2"/>
  <c r="N237" i="2"/>
  <c r="N236" i="2"/>
  <c r="N235" i="2"/>
  <c r="N234" i="2"/>
  <c r="N233" i="2"/>
  <c r="N232" i="2"/>
  <c r="N231" i="2"/>
  <c r="N230" i="2"/>
  <c r="N229" i="2"/>
  <c r="N228" i="2"/>
  <c r="N227" i="2"/>
  <c r="N226" i="2"/>
  <c r="N225" i="2"/>
  <c r="M244" i="2"/>
  <c r="M243" i="2"/>
  <c r="M242" i="2"/>
  <c r="M241" i="2"/>
  <c r="M240" i="2"/>
  <c r="M239" i="2"/>
  <c r="M238" i="2"/>
  <c r="M237" i="2"/>
  <c r="M236" i="2"/>
  <c r="M235" i="2"/>
  <c r="M234" i="2"/>
  <c r="M233" i="2"/>
  <c r="M232" i="2"/>
  <c r="M231" i="2"/>
  <c r="M230" i="2"/>
  <c r="M229" i="2"/>
  <c r="M228" i="2"/>
  <c r="M227" i="2"/>
  <c r="M226" i="2"/>
  <c r="M225" i="2"/>
  <c r="L244" i="2"/>
  <c r="O244" i="2" s="1"/>
  <c r="L243" i="2"/>
  <c r="O243" i="2" s="1"/>
  <c r="L242" i="2"/>
  <c r="O242" i="2" s="1"/>
  <c r="L241" i="2"/>
  <c r="O241" i="2" s="1"/>
  <c r="L240" i="2"/>
  <c r="O240" i="2" s="1"/>
  <c r="L239" i="2"/>
  <c r="O239" i="2" s="1"/>
  <c r="L238" i="2"/>
  <c r="O238" i="2" s="1"/>
  <c r="L237" i="2"/>
  <c r="O237" i="2" s="1"/>
  <c r="L236" i="2"/>
  <c r="O236" i="2" s="1"/>
  <c r="L235" i="2"/>
  <c r="O235" i="2" s="1"/>
  <c r="L234" i="2"/>
  <c r="O234" i="2" s="1"/>
  <c r="L233" i="2"/>
  <c r="O233" i="2" s="1"/>
  <c r="L232" i="2"/>
  <c r="O232" i="2" s="1"/>
  <c r="L231" i="2"/>
  <c r="O231" i="2" s="1"/>
  <c r="L230" i="2"/>
  <c r="O230" i="2" s="1"/>
  <c r="L229" i="2"/>
  <c r="O229" i="2" s="1"/>
  <c r="L228" i="2"/>
  <c r="O228" i="2" s="1"/>
  <c r="L227" i="2"/>
  <c r="O227" i="2" s="1"/>
  <c r="L226" i="2"/>
  <c r="O226" i="2" s="1"/>
  <c r="L225" i="2"/>
  <c r="O225" i="2" s="1"/>
  <c r="AP10" i="5" l="1"/>
  <c r="M11" i="5"/>
  <c r="M8" i="5"/>
  <c r="M10" i="5" s="1"/>
  <c r="N11" i="5" l="1"/>
  <c r="M12" i="5"/>
  <c r="M13" i="5" s="1"/>
  <c r="M14" i="5" s="1"/>
  <c r="AP9" i="5" s="1"/>
  <c r="AP8" i="5"/>
  <c r="AP7" i="5" s="1"/>
  <c r="AQ8" i="5" l="1"/>
  <c r="AQ7" i="5" s="1"/>
  <c r="N12" i="5"/>
  <c r="N13" i="5" s="1"/>
  <c r="N14" i="5" s="1"/>
  <c r="AQ9" i="5" s="1"/>
  <c r="N224" i="2" l="1"/>
  <c r="M224" i="2"/>
  <c r="L224" i="2"/>
  <c r="O224" i="2" s="1"/>
  <c r="N223" i="2"/>
  <c r="M223" i="2"/>
  <c r="L223" i="2"/>
  <c r="O223" i="2" s="1"/>
  <c r="N222" i="2"/>
  <c r="M222" i="2"/>
  <c r="L222" i="2"/>
  <c r="O222" i="2" s="1"/>
  <c r="N221" i="2"/>
  <c r="M221" i="2"/>
  <c r="L221" i="2"/>
  <c r="O221" i="2" s="1"/>
  <c r="N220" i="2"/>
  <c r="M220" i="2"/>
  <c r="L220" i="2"/>
  <c r="O220" i="2" s="1"/>
  <c r="N219" i="2"/>
  <c r="M219" i="2"/>
  <c r="L219" i="2"/>
  <c r="O219" i="2" s="1"/>
  <c r="N218" i="2"/>
  <c r="M218" i="2"/>
  <c r="L218" i="2"/>
  <c r="O218" i="2" s="1"/>
  <c r="N217" i="2"/>
  <c r="M217" i="2"/>
  <c r="L217" i="2"/>
  <c r="O217" i="2" s="1"/>
  <c r="N216" i="2"/>
  <c r="M216" i="2"/>
  <c r="L216" i="2"/>
  <c r="O216" i="2" s="1"/>
  <c r="N215" i="2"/>
  <c r="M215" i="2"/>
  <c r="L215" i="2"/>
  <c r="O215" i="2" s="1"/>
  <c r="N214" i="2"/>
  <c r="M214" i="2"/>
  <c r="L214" i="2"/>
  <c r="O214" i="2" s="1"/>
  <c r="N213" i="2"/>
  <c r="M213" i="2"/>
  <c r="L213" i="2"/>
  <c r="O213" i="2" s="1"/>
  <c r="N212" i="2"/>
  <c r="M212" i="2"/>
  <c r="L212" i="2"/>
  <c r="O212" i="2" s="1"/>
  <c r="N211" i="2"/>
  <c r="M211" i="2"/>
  <c r="L211" i="2"/>
  <c r="O211" i="2" s="1"/>
  <c r="N210" i="2"/>
  <c r="M210" i="2"/>
  <c r="L210" i="2"/>
  <c r="O210" i="2" s="1"/>
  <c r="N209" i="2"/>
  <c r="M209" i="2"/>
  <c r="L209" i="2"/>
  <c r="O209" i="2" s="1"/>
  <c r="N208" i="2"/>
  <c r="M208" i="2"/>
  <c r="L208" i="2"/>
  <c r="O208" i="2" s="1"/>
  <c r="N207" i="2"/>
  <c r="M207" i="2"/>
  <c r="L207" i="2"/>
  <c r="O207" i="2" s="1"/>
  <c r="N206" i="2"/>
  <c r="M206" i="2"/>
  <c r="L206" i="2"/>
  <c r="O206" i="2" s="1"/>
  <c r="N205" i="2"/>
  <c r="M205" i="2"/>
  <c r="L205" i="2"/>
  <c r="O205" i="2" s="1"/>
  <c r="N204" i="2"/>
  <c r="M204" i="2"/>
  <c r="L204" i="2"/>
  <c r="O204" i="2" s="1"/>
  <c r="T19" i="2" l="1"/>
  <c r="O77" i="2"/>
  <c r="O76" i="2"/>
  <c r="O75" i="2"/>
  <c r="O74" i="2"/>
  <c r="O73" i="2"/>
  <c r="O72" i="2"/>
  <c r="O71" i="2"/>
  <c r="O70" i="2"/>
  <c r="O69" i="2"/>
  <c r="O68" i="2"/>
  <c r="O67" i="2"/>
  <c r="O66" i="2"/>
  <c r="O65" i="2"/>
  <c r="O64" i="2"/>
  <c r="O63" i="2"/>
  <c r="O62" i="2"/>
  <c r="O61" i="2"/>
  <c r="O60" i="2"/>
  <c r="O59" i="2"/>
  <c r="O58" i="2"/>
  <c r="O57" i="2"/>
  <c r="O56" i="2"/>
  <c r="O55" i="2"/>
  <c r="O54" i="2"/>
  <c r="O53" i="2"/>
  <c r="O52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/>
  <c r="O3" i="2"/>
  <c r="T20" i="2" l="1"/>
  <c r="T21" i="2" l="1"/>
  <c r="T22" i="2" l="1"/>
  <c r="T23" i="2" l="1"/>
  <c r="T24" i="2" l="1"/>
  <c r="T25" i="2" l="1"/>
  <c r="P26" i="6"/>
  <c r="M27" i="6" s="1"/>
  <c r="P25" i="6"/>
  <c r="M26" i="6" s="1"/>
  <c r="T26" i="2" l="1"/>
  <c r="L11" i="5"/>
  <c r="T27" i="2" l="1"/>
  <c r="AO8" i="5"/>
  <c r="AO7" i="5" s="1"/>
  <c r="L12" i="5"/>
  <c r="L13" i="5" s="1"/>
  <c r="L14" i="5" s="1"/>
  <c r="AO9" i="5" s="1"/>
  <c r="AO10" i="5"/>
  <c r="T28" i="2" l="1"/>
  <c r="L8" i="5"/>
  <c r="L10" i="5" s="1"/>
  <c r="T29" i="2" l="1"/>
  <c r="N203" i="2"/>
  <c r="M203" i="2"/>
  <c r="N202" i="2"/>
  <c r="M202" i="2"/>
  <c r="N201" i="2"/>
  <c r="M201" i="2"/>
  <c r="N200" i="2"/>
  <c r="M200" i="2"/>
  <c r="N199" i="2"/>
  <c r="M199" i="2"/>
  <c r="N198" i="2"/>
  <c r="M198" i="2"/>
  <c r="N197" i="2"/>
  <c r="M197" i="2"/>
  <c r="N196" i="2"/>
  <c r="M196" i="2"/>
  <c r="N195" i="2"/>
  <c r="M195" i="2"/>
  <c r="N194" i="2"/>
  <c r="M194" i="2"/>
  <c r="N193" i="2"/>
  <c r="M193" i="2"/>
  <c r="N192" i="2"/>
  <c r="M192" i="2"/>
  <c r="N191" i="2"/>
  <c r="M191" i="2"/>
  <c r="N190" i="2"/>
  <c r="M190" i="2"/>
  <c r="N189" i="2"/>
  <c r="M189" i="2"/>
  <c r="N188" i="2"/>
  <c r="M188" i="2"/>
  <c r="N187" i="2"/>
  <c r="M187" i="2"/>
  <c r="N186" i="2"/>
  <c r="M186" i="2"/>
  <c r="N185" i="2"/>
  <c r="M185" i="2"/>
  <c r="N184" i="2"/>
  <c r="M184" i="2"/>
  <c r="N183" i="2"/>
  <c r="M183" i="2"/>
  <c r="L203" i="2"/>
  <c r="O203" i="2" s="1"/>
  <c r="L202" i="2"/>
  <c r="O202" i="2" s="1"/>
  <c r="L201" i="2"/>
  <c r="O201" i="2" s="1"/>
  <c r="L200" i="2"/>
  <c r="O200" i="2" s="1"/>
  <c r="L199" i="2"/>
  <c r="O199" i="2" s="1"/>
  <c r="L198" i="2"/>
  <c r="O198" i="2" s="1"/>
  <c r="L197" i="2"/>
  <c r="O197" i="2" s="1"/>
  <c r="L196" i="2"/>
  <c r="O196" i="2" s="1"/>
  <c r="L195" i="2"/>
  <c r="O195" i="2" s="1"/>
  <c r="L194" i="2"/>
  <c r="O194" i="2" s="1"/>
  <c r="L193" i="2"/>
  <c r="O193" i="2" s="1"/>
  <c r="L192" i="2"/>
  <c r="O192" i="2" s="1"/>
  <c r="L191" i="2"/>
  <c r="O191" i="2" s="1"/>
  <c r="L190" i="2"/>
  <c r="O190" i="2" s="1"/>
  <c r="L189" i="2"/>
  <c r="O189" i="2" s="1"/>
  <c r="L188" i="2"/>
  <c r="O188" i="2" s="1"/>
  <c r="L187" i="2"/>
  <c r="O187" i="2" s="1"/>
  <c r="L186" i="2"/>
  <c r="O186" i="2" s="1"/>
  <c r="L185" i="2"/>
  <c r="O185" i="2" s="1"/>
  <c r="L184" i="2"/>
  <c r="O184" i="2" s="1"/>
  <c r="L183" i="2"/>
  <c r="O183" i="2" s="1"/>
  <c r="T30" i="2" l="1"/>
  <c r="Y48" i="3"/>
  <c r="D40" i="3"/>
  <c r="T31" i="2" l="1"/>
  <c r="D48" i="3"/>
  <c r="A120" i="3"/>
  <c r="T32" i="2" l="1"/>
  <c r="X46" i="6"/>
  <c r="I40" i="3"/>
  <c r="I28" i="3"/>
  <c r="T33" i="2" l="1"/>
  <c r="K11" i="5"/>
  <c r="K8" i="5"/>
  <c r="K10" i="5" s="1"/>
  <c r="T34" i="2" l="1"/>
  <c r="AN8" i="5"/>
  <c r="AN7" i="5" s="1"/>
  <c r="K12" i="5"/>
  <c r="K13" i="5" s="1"/>
  <c r="K14" i="5" s="1"/>
  <c r="AN9" i="5" s="1"/>
  <c r="AN10" i="5"/>
  <c r="T35" i="2" l="1"/>
  <c r="T36" i="2" s="1"/>
  <c r="T37" i="2" s="1"/>
  <c r="H40" i="3" l="1"/>
  <c r="H51" i="3" s="1"/>
  <c r="P5" i="6" l="1"/>
  <c r="M15" i="6" s="1"/>
  <c r="P3" i="6"/>
  <c r="M16" i="6" s="1"/>
  <c r="P4" i="6"/>
  <c r="M17" i="6" s="1"/>
  <c r="V28" i="3" l="1"/>
  <c r="V40" i="3"/>
  <c r="Y40" i="3"/>
  <c r="Y28" i="3"/>
  <c r="X32" i="6" l="1"/>
  <c r="X31" i="6"/>
  <c r="X34" i="6"/>
  <c r="X30" i="6"/>
  <c r="X36" i="6"/>
  <c r="X35" i="6"/>
  <c r="X33" i="6"/>
  <c r="X12" i="6" l="1"/>
  <c r="X18" i="6"/>
  <c r="X17" i="6"/>
  <c r="X16" i="6"/>
  <c r="X13" i="6"/>
  <c r="X15" i="6"/>
  <c r="X14" i="6"/>
  <c r="M141" i="2"/>
  <c r="N182" i="2"/>
  <c r="M182" i="2"/>
  <c r="L182" i="2"/>
  <c r="O182" i="2" s="1"/>
  <c r="N181" i="2"/>
  <c r="M181" i="2"/>
  <c r="L181" i="2"/>
  <c r="O181" i="2" s="1"/>
  <c r="N180" i="2"/>
  <c r="M180" i="2"/>
  <c r="L180" i="2"/>
  <c r="O180" i="2" s="1"/>
  <c r="N179" i="2"/>
  <c r="M179" i="2"/>
  <c r="L179" i="2"/>
  <c r="O179" i="2" s="1"/>
  <c r="N178" i="2"/>
  <c r="M178" i="2"/>
  <c r="L178" i="2"/>
  <c r="O178" i="2" s="1"/>
  <c r="N177" i="2"/>
  <c r="M177" i="2"/>
  <c r="L177" i="2"/>
  <c r="O177" i="2" s="1"/>
  <c r="N176" i="2"/>
  <c r="M176" i="2"/>
  <c r="L176" i="2"/>
  <c r="O176" i="2" s="1"/>
  <c r="N175" i="2"/>
  <c r="M175" i="2"/>
  <c r="L175" i="2"/>
  <c r="O175" i="2" s="1"/>
  <c r="N174" i="2"/>
  <c r="M174" i="2"/>
  <c r="L174" i="2"/>
  <c r="O174" i="2" s="1"/>
  <c r="N173" i="2"/>
  <c r="M173" i="2"/>
  <c r="L173" i="2"/>
  <c r="O173" i="2" s="1"/>
  <c r="N172" i="2"/>
  <c r="M172" i="2"/>
  <c r="L172" i="2"/>
  <c r="O172" i="2" s="1"/>
  <c r="N171" i="2"/>
  <c r="M171" i="2"/>
  <c r="L171" i="2"/>
  <c r="O171" i="2" s="1"/>
  <c r="N170" i="2"/>
  <c r="M170" i="2"/>
  <c r="L170" i="2"/>
  <c r="O170" i="2" s="1"/>
  <c r="N169" i="2"/>
  <c r="M169" i="2"/>
  <c r="L169" i="2"/>
  <c r="O169" i="2" s="1"/>
  <c r="N168" i="2"/>
  <c r="M168" i="2"/>
  <c r="L168" i="2"/>
  <c r="O168" i="2" s="1"/>
  <c r="N167" i="2"/>
  <c r="M167" i="2"/>
  <c r="L167" i="2"/>
  <c r="O167" i="2" s="1"/>
  <c r="N166" i="2"/>
  <c r="M166" i="2"/>
  <c r="L166" i="2"/>
  <c r="O166" i="2" s="1"/>
  <c r="N165" i="2"/>
  <c r="M165" i="2"/>
  <c r="L165" i="2"/>
  <c r="O165" i="2" s="1"/>
  <c r="N164" i="2"/>
  <c r="M164" i="2"/>
  <c r="L164" i="2"/>
  <c r="O164" i="2" s="1"/>
  <c r="N163" i="2"/>
  <c r="M163" i="2"/>
  <c r="L163" i="2"/>
  <c r="O163" i="2" s="1"/>
  <c r="N162" i="2"/>
  <c r="M162" i="2"/>
  <c r="L162" i="2"/>
  <c r="O162" i="2" s="1"/>
  <c r="X57" i="6" l="1"/>
  <c r="X56" i="6"/>
  <c r="X53" i="6"/>
  <c r="X55" i="6"/>
  <c r="X54" i="6"/>
  <c r="X52" i="6"/>
  <c r="X51" i="6"/>
  <c r="J11" i="5"/>
  <c r="J3" i="5"/>
  <c r="J8" i="5" l="1"/>
  <c r="J10" i="5" s="1"/>
  <c r="AM3" i="5"/>
  <c r="AM10" i="5" s="1"/>
  <c r="H11" i="5"/>
  <c r="AM8" i="5"/>
  <c r="J12" i="5"/>
  <c r="J13" i="5" s="1"/>
  <c r="J14" i="5" s="1"/>
  <c r="AM9" i="5" s="1"/>
  <c r="AM7" i="5" l="1"/>
  <c r="H12" i="5"/>
  <c r="G11" i="5"/>
  <c r="AK8" i="5"/>
  <c r="N161" i="2"/>
  <c r="M161" i="2"/>
  <c r="L161" i="2"/>
  <c r="O161" i="2" s="1"/>
  <c r="N160" i="2"/>
  <c r="M160" i="2"/>
  <c r="L160" i="2"/>
  <c r="O160" i="2" s="1"/>
  <c r="N159" i="2"/>
  <c r="M159" i="2"/>
  <c r="L159" i="2"/>
  <c r="O159" i="2" s="1"/>
  <c r="N158" i="2"/>
  <c r="M158" i="2"/>
  <c r="L158" i="2"/>
  <c r="O158" i="2" s="1"/>
  <c r="N157" i="2"/>
  <c r="M157" i="2"/>
  <c r="L157" i="2"/>
  <c r="O157" i="2" s="1"/>
  <c r="N156" i="2"/>
  <c r="M156" i="2"/>
  <c r="L156" i="2"/>
  <c r="O156" i="2" s="1"/>
  <c r="N155" i="2"/>
  <c r="M155" i="2"/>
  <c r="L155" i="2"/>
  <c r="O155" i="2" s="1"/>
  <c r="N154" i="2"/>
  <c r="M154" i="2"/>
  <c r="L154" i="2"/>
  <c r="O154" i="2" s="1"/>
  <c r="N153" i="2"/>
  <c r="M153" i="2"/>
  <c r="L153" i="2"/>
  <c r="O153" i="2" s="1"/>
  <c r="N152" i="2"/>
  <c r="M152" i="2"/>
  <c r="L152" i="2"/>
  <c r="O152" i="2" s="1"/>
  <c r="N151" i="2"/>
  <c r="M151" i="2"/>
  <c r="L151" i="2"/>
  <c r="O151" i="2" s="1"/>
  <c r="N150" i="2"/>
  <c r="M150" i="2"/>
  <c r="L150" i="2"/>
  <c r="O150" i="2" s="1"/>
  <c r="N149" i="2"/>
  <c r="M149" i="2"/>
  <c r="L149" i="2"/>
  <c r="O149" i="2" s="1"/>
  <c r="N148" i="2"/>
  <c r="M148" i="2"/>
  <c r="L148" i="2"/>
  <c r="O148" i="2" s="1"/>
  <c r="N147" i="2"/>
  <c r="M147" i="2"/>
  <c r="L147" i="2"/>
  <c r="O147" i="2" s="1"/>
  <c r="N146" i="2"/>
  <c r="M146" i="2"/>
  <c r="L146" i="2"/>
  <c r="O146" i="2" s="1"/>
  <c r="N145" i="2"/>
  <c r="M145" i="2"/>
  <c r="L145" i="2"/>
  <c r="O145" i="2" s="1"/>
  <c r="N144" i="2"/>
  <c r="M144" i="2"/>
  <c r="L144" i="2"/>
  <c r="O144" i="2" s="1"/>
  <c r="N143" i="2"/>
  <c r="M143" i="2"/>
  <c r="L143" i="2"/>
  <c r="O143" i="2" s="1"/>
  <c r="N142" i="2"/>
  <c r="M142" i="2"/>
  <c r="L142" i="2"/>
  <c r="O142" i="2" s="1"/>
  <c r="N141" i="2"/>
  <c r="L141" i="2"/>
  <c r="O141" i="2" s="1"/>
  <c r="N140" i="2"/>
  <c r="M140" i="2"/>
  <c r="L140" i="2"/>
  <c r="O140" i="2" s="1"/>
  <c r="N139" i="2"/>
  <c r="M139" i="2"/>
  <c r="L139" i="2"/>
  <c r="O139" i="2" s="1"/>
  <c r="G12" i="5" l="1"/>
  <c r="AJ8" i="5"/>
  <c r="AE2" i="5"/>
  <c r="I11" i="5" l="1"/>
  <c r="I12" i="5" l="1"/>
  <c r="AL8" i="5"/>
  <c r="I13" i="5" l="1"/>
  <c r="I14" i="5" s="1"/>
  <c r="AL9" i="5" s="1"/>
  <c r="I4" i="5" l="1"/>
  <c r="I3" i="5"/>
  <c r="AL3" i="5" l="1"/>
  <c r="AL10" i="5" s="1"/>
  <c r="I8" i="5"/>
  <c r="I10" i="5" s="1"/>
  <c r="Y32" i="3"/>
  <c r="A105" i="3" l="1"/>
  <c r="AL7" i="5"/>
  <c r="X29" i="6"/>
  <c r="D32" i="3"/>
  <c r="N138" i="2"/>
  <c r="M138" i="2"/>
  <c r="L138" i="2"/>
  <c r="O138" i="2" s="1"/>
  <c r="N137" i="2"/>
  <c r="M137" i="2"/>
  <c r="L137" i="2"/>
  <c r="O137" i="2" s="1"/>
  <c r="N136" i="2"/>
  <c r="M136" i="2"/>
  <c r="L136" i="2"/>
  <c r="O136" i="2" s="1"/>
  <c r="N135" i="2"/>
  <c r="M135" i="2"/>
  <c r="L135" i="2"/>
  <c r="O135" i="2" s="1"/>
  <c r="N134" i="2"/>
  <c r="M134" i="2"/>
  <c r="L134" i="2"/>
  <c r="O134" i="2" s="1"/>
  <c r="N133" i="2"/>
  <c r="M133" i="2"/>
  <c r="L133" i="2"/>
  <c r="O133" i="2" s="1"/>
  <c r="N132" i="2"/>
  <c r="M132" i="2"/>
  <c r="L132" i="2"/>
  <c r="O132" i="2" s="1"/>
  <c r="N131" i="2"/>
  <c r="M131" i="2"/>
  <c r="L131" i="2"/>
  <c r="O131" i="2" s="1"/>
  <c r="N130" i="2"/>
  <c r="M130" i="2"/>
  <c r="L130" i="2"/>
  <c r="O130" i="2" s="1"/>
  <c r="N129" i="2"/>
  <c r="M129" i="2"/>
  <c r="L129" i="2"/>
  <c r="O129" i="2" s="1"/>
  <c r="N128" i="2"/>
  <c r="M128" i="2"/>
  <c r="L128" i="2"/>
  <c r="O128" i="2" s="1"/>
  <c r="N127" i="2"/>
  <c r="M127" i="2"/>
  <c r="L127" i="2"/>
  <c r="O127" i="2" s="1"/>
  <c r="N126" i="2"/>
  <c r="M126" i="2"/>
  <c r="L126" i="2"/>
  <c r="O126" i="2" s="1"/>
  <c r="N125" i="2"/>
  <c r="M125" i="2"/>
  <c r="L125" i="2"/>
  <c r="O125" i="2" s="1"/>
  <c r="N124" i="2"/>
  <c r="M124" i="2"/>
  <c r="L124" i="2"/>
  <c r="O124" i="2" s="1"/>
  <c r="N123" i="2"/>
  <c r="M123" i="2"/>
  <c r="L123" i="2"/>
  <c r="O123" i="2" s="1"/>
  <c r="N122" i="2"/>
  <c r="M122" i="2"/>
  <c r="L122" i="2"/>
  <c r="O122" i="2" s="1"/>
  <c r="N121" i="2"/>
  <c r="M121" i="2"/>
  <c r="L121" i="2"/>
  <c r="O121" i="2" s="1"/>
  <c r="N120" i="2"/>
  <c r="M120" i="2"/>
  <c r="L120" i="2"/>
  <c r="O120" i="2" s="1"/>
  <c r="N119" i="2"/>
  <c r="M119" i="2"/>
  <c r="L119" i="2"/>
  <c r="O119" i="2" s="1"/>
  <c r="N118" i="2"/>
  <c r="M118" i="2"/>
  <c r="L118" i="2"/>
  <c r="O118" i="2" s="1"/>
  <c r="B121" i="3" l="1"/>
  <c r="D67" i="3"/>
  <c r="E67" i="3" s="1"/>
  <c r="X61" i="6"/>
  <c r="X60" i="6"/>
  <c r="C121" i="3"/>
  <c r="P14" i="6"/>
  <c r="M33" i="6" s="1"/>
  <c r="H4" i="5" l="1"/>
  <c r="AK3" i="5" s="1"/>
  <c r="H8" i="5" l="1"/>
  <c r="H10" i="5" s="1"/>
  <c r="AK10" i="5"/>
  <c r="H13" i="5"/>
  <c r="H14" i="5" s="1"/>
  <c r="AK9" i="5" s="1"/>
  <c r="AK7" i="5"/>
  <c r="N117" i="2"/>
  <c r="M117" i="2"/>
  <c r="L117" i="2"/>
  <c r="O117" i="2" s="1"/>
  <c r="N116" i="2"/>
  <c r="M116" i="2"/>
  <c r="L116" i="2"/>
  <c r="O116" i="2" s="1"/>
  <c r="N115" i="2"/>
  <c r="M115" i="2"/>
  <c r="L115" i="2"/>
  <c r="O115" i="2" s="1"/>
  <c r="N114" i="2"/>
  <c r="M114" i="2"/>
  <c r="L114" i="2"/>
  <c r="O114" i="2" s="1"/>
  <c r="N113" i="2"/>
  <c r="M113" i="2"/>
  <c r="L113" i="2"/>
  <c r="O113" i="2" s="1"/>
  <c r="N112" i="2"/>
  <c r="M112" i="2"/>
  <c r="L112" i="2"/>
  <c r="O112" i="2" s="1"/>
  <c r="N111" i="2"/>
  <c r="M111" i="2"/>
  <c r="L111" i="2"/>
  <c r="O111" i="2" s="1"/>
  <c r="N110" i="2"/>
  <c r="M110" i="2"/>
  <c r="L110" i="2"/>
  <c r="O110" i="2" s="1"/>
  <c r="N109" i="2"/>
  <c r="M109" i="2"/>
  <c r="L109" i="2"/>
  <c r="O109" i="2" s="1"/>
  <c r="N108" i="2"/>
  <c r="M108" i="2"/>
  <c r="L108" i="2"/>
  <c r="O108" i="2" s="1"/>
  <c r="N107" i="2"/>
  <c r="M107" i="2"/>
  <c r="L107" i="2"/>
  <c r="O107" i="2" s="1"/>
  <c r="N106" i="2"/>
  <c r="M106" i="2"/>
  <c r="L106" i="2"/>
  <c r="O106" i="2" s="1"/>
  <c r="N105" i="2"/>
  <c r="M105" i="2"/>
  <c r="L105" i="2"/>
  <c r="O105" i="2" s="1"/>
  <c r="N104" i="2"/>
  <c r="M104" i="2"/>
  <c r="L104" i="2"/>
  <c r="O104" i="2" s="1"/>
  <c r="N103" i="2"/>
  <c r="M103" i="2"/>
  <c r="L103" i="2"/>
  <c r="O103" i="2" s="1"/>
  <c r="N102" i="2"/>
  <c r="M102" i="2"/>
  <c r="L102" i="2"/>
  <c r="O102" i="2" s="1"/>
  <c r="N101" i="2"/>
  <c r="M101" i="2"/>
  <c r="L101" i="2"/>
  <c r="O101" i="2" s="1"/>
  <c r="N100" i="2"/>
  <c r="M100" i="2"/>
  <c r="L100" i="2"/>
  <c r="O100" i="2" s="1"/>
  <c r="N99" i="2"/>
  <c r="M99" i="2"/>
  <c r="L99" i="2"/>
  <c r="O99" i="2" s="1"/>
  <c r="N98" i="2"/>
  <c r="M98" i="2"/>
  <c r="L98" i="2"/>
  <c r="O98" i="2" s="1"/>
  <c r="P13" i="6" l="1"/>
  <c r="M32" i="6" s="1"/>
  <c r="P8" i="6"/>
  <c r="M4" i="6" s="1"/>
  <c r="P9" i="6"/>
  <c r="M5" i="6" s="1"/>
  <c r="D50" i="3" l="1"/>
  <c r="N78" i="2" l="1"/>
  <c r="N79" i="2"/>
  <c r="N80" i="2"/>
  <c r="N81" i="2"/>
  <c r="N82" i="2"/>
  <c r="N83" i="2"/>
  <c r="N84" i="2"/>
  <c r="N85" i="2"/>
  <c r="N86" i="2"/>
  <c r="N87" i="2"/>
  <c r="N88" i="2"/>
  <c r="N89" i="2"/>
  <c r="N90" i="2"/>
  <c r="N91" i="2"/>
  <c r="N92" i="2"/>
  <c r="N93" i="2"/>
  <c r="N94" i="2"/>
  <c r="N95" i="2"/>
  <c r="N96" i="2"/>
  <c r="N9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L95" i="2"/>
  <c r="O95" i="2" s="1"/>
  <c r="M97" i="2"/>
  <c r="L78" i="2"/>
  <c r="O78" i="2" s="1"/>
  <c r="L79" i="2"/>
  <c r="O79" i="2" s="1"/>
  <c r="L80" i="2"/>
  <c r="O80" i="2" s="1"/>
  <c r="L81" i="2"/>
  <c r="O81" i="2" s="1"/>
  <c r="L82" i="2"/>
  <c r="O82" i="2" s="1"/>
  <c r="L83" i="2"/>
  <c r="O83" i="2" s="1"/>
  <c r="L84" i="2"/>
  <c r="O84" i="2" s="1"/>
  <c r="L85" i="2"/>
  <c r="O85" i="2" s="1"/>
  <c r="L86" i="2"/>
  <c r="O86" i="2" s="1"/>
  <c r="L87" i="2"/>
  <c r="O87" i="2" s="1"/>
  <c r="L88" i="2"/>
  <c r="O88" i="2" s="1"/>
  <c r="L89" i="2"/>
  <c r="O89" i="2" s="1"/>
  <c r="L90" i="2"/>
  <c r="O90" i="2" s="1"/>
  <c r="L91" i="2"/>
  <c r="O91" i="2" s="1"/>
  <c r="L92" i="2"/>
  <c r="O92" i="2" s="1"/>
  <c r="L93" i="2"/>
  <c r="O93" i="2" s="1"/>
  <c r="L94" i="2"/>
  <c r="O94" i="2" s="1"/>
  <c r="L96" i="2"/>
  <c r="O96" i="2" s="1"/>
  <c r="L97" i="2"/>
  <c r="O97" i="2" s="1"/>
  <c r="V36" i="2" l="1"/>
  <c r="U19" i="2"/>
  <c r="U20" i="2"/>
  <c r="U21" i="2"/>
  <c r="U22" i="2"/>
  <c r="U23" i="2"/>
  <c r="U24" i="2"/>
  <c r="U25" i="2"/>
  <c r="U26" i="2"/>
  <c r="U27" i="2"/>
  <c r="U28" i="2"/>
  <c r="V28" i="2" s="1"/>
  <c r="U29" i="2"/>
  <c r="V29" i="2" s="1"/>
  <c r="U30" i="2"/>
  <c r="U31" i="2"/>
  <c r="U32" i="2"/>
  <c r="U33" i="2"/>
  <c r="U34" i="2"/>
  <c r="V34" i="2" s="1"/>
  <c r="V37" i="2"/>
  <c r="V32" i="2"/>
  <c r="V30" i="2"/>
  <c r="U18" i="2"/>
  <c r="V18" i="2" s="1"/>
  <c r="V19" i="2"/>
  <c r="V20" i="2"/>
  <c r="V21" i="2"/>
  <c r="V22" i="2"/>
  <c r="V23" i="2"/>
  <c r="V24" i="2"/>
  <c r="V25" i="2"/>
  <c r="V26" i="2"/>
  <c r="V27" i="2"/>
  <c r="AJ10" i="5"/>
  <c r="V35" i="2" l="1"/>
  <c r="V33" i="2"/>
  <c r="V31" i="2"/>
  <c r="AJ7" i="5"/>
  <c r="G13" i="5" l="1"/>
  <c r="G14" i="5" s="1"/>
  <c r="AJ9" i="5" s="1"/>
  <c r="AD7" i="6" l="1"/>
  <c r="AD6" i="6"/>
  <c r="AD3" i="6"/>
  <c r="AD2" i="6"/>
  <c r="P15" i="6"/>
  <c r="M34" i="6" s="1"/>
  <c r="P10" i="6"/>
  <c r="M6" i="6" s="1"/>
  <c r="G29" i="6" s="1"/>
  <c r="Y26" i="3" l="1"/>
  <c r="AE7" i="6" l="1"/>
  <c r="AE6" i="6"/>
  <c r="D49" i="3"/>
  <c r="D26" i="3" l="1"/>
  <c r="X22" i="6" l="1"/>
  <c r="F8" i="5"/>
  <c r="F10" i="5" s="1"/>
  <c r="AH6" i="5"/>
  <c r="AF6" i="5"/>
  <c r="AE6" i="5"/>
  <c r="AH5" i="5"/>
  <c r="AF5" i="5"/>
  <c r="AE5" i="5"/>
  <c r="AH3" i="5"/>
  <c r="AF3" i="5"/>
  <c r="AE3" i="5"/>
  <c r="E16" i="5"/>
  <c r="E8" i="5"/>
  <c r="E10" i="5" s="1"/>
  <c r="E11" i="5" s="1"/>
  <c r="C8" i="5"/>
  <c r="C10" i="5" s="1"/>
  <c r="C11" i="5" s="1"/>
  <c r="C12" i="5" s="1"/>
  <c r="C13" i="5" s="1"/>
  <c r="C14" i="5" s="1"/>
  <c r="B8" i="5"/>
  <c r="B10" i="5" s="1"/>
  <c r="B11" i="5" s="1"/>
  <c r="B12" i="5" s="1"/>
  <c r="B13" i="5" s="1"/>
  <c r="B14" i="5" s="1"/>
  <c r="D7" i="5"/>
  <c r="AG5" i="5" s="1"/>
  <c r="D3" i="5"/>
  <c r="C2" i="5"/>
  <c r="D2" i="5" s="1"/>
  <c r="E12" i="5" l="1"/>
  <c r="E13" i="5" s="1"/>
  <c r="E14" i="5" s="1"/>
  <c r="AH9" i="5" s="1"/>
  <c r="AH10" i="5"/>
  <c r="AF8" i="5"/>
  <c r="AF7" i="5" s="1"/>
  <c r="AF10" i="5"/>
  <c r="E2" i="5"/>
  <c r="AG2" i="5"/>
  <c r="AE10" i="5"/>
  <c r="AI10" i="5"/>
  <c r="AH8" i="5"/>
  <c r="AH7" i="5" s="1"/>
  <c r="AE8" i="5"/>
  <c r="AE7" i="5" s="1"/>
  <c r="D8" i="5"/>
  <c r="D10" i="5" s="1"/>
  <c r="D11" i="5" s="1"/>
  <c r="D12" i="5" s="1"/>
  <c r="D13" i="5" s="1"/>
  <c r="D14" i="5" s="1"/>
  <c r="AG9" i="5" s="1"/>
  <c r="AG3" i="5"/>
  <c r="AF2" i="5"/>
  <c r="Y47" i="3"/>
  <c r="Y36" i="3"/>
  <c r="Y29" i="3"/>
  <c r="Y24" i="3"/>
  <c r="Y27" i="3"/>
  <c r="Y25" i="3"/>
  <c r="Y30" i="3"/>
  <c r="Y20" i="3"/>
  <c r="Y21" i="3"/>
  <c r="AG8" i="5" l="1"/>
  <c r="AG7" i="5" s="1"/>
  <c r="AG10" i="5"/>
  <c r="F2" i="5"/>
  <c r="AH2" i="5"/>
  <c r="F13" i="5"/>
  <c r="F14" i="5" s="1"/>
  <c r="AI9" i="5" s="1"/>
  <c r="G2" i="5" l="1"/>
  <c r="AI2" i="5"/>
  <c r="AJ2" i="5" l="1"/>
  <c r="H2" i="5"/>
  <c r="AK2" i="5" l="1"/>
  <c r="I2" i="5"/>
  <c r="I25" i="3"/>
  <c r="J2" i="5" l="1"/>
  <c r="AL2" i="5"/>
  <c r="M49" i="3"/>
  <c r="V21" i="3"/>
  <c r="K2" i="5" l="1"/>
  <c r="AM2" i="5"/>
  <c r="D21" i="3"/>
  <c r="X11" i="6" l="1"/>
  <c r="X10" i="6"/>
  <c r="X9" i="6"/>
  <c r="AN2" i="5"/>
  <c r="L2" i="5"/>
  <c r="M2" i="5" l="1"/>
  <c r="AO2" i="5"/>
  <c r="AP2" i="5" l="1"/>
  <c r="N2" i="5"/>
  <c r="H29" i="3"/>
  <c r="H27" i="3"/>
  <c r="H25" i="3"/>
  <c r="V47" i="3"/>
  <c r="V25" i="3"/>
  <c r="V20" i="3"/>
  <c r="V30" i="3"/>
  <c r="AQ2" i="5" l="1"/>
  <c r="O2" i="5"/>
  <c r="H47" i="3"/>
  <c r="AR2" i="5" l="1"/>
  <c r="P2" i="5"/>
  <c r="H24" i="3"/>
  <c r="Q2" i="5" l="1"/>
  <c r="AS2" i="5"/>
  <c r="D27" i="3"/>
  <c r="D30" i="3"/>
  <c r="D24" i="3"/>
  <c r="D29" i="3"/>
  <c r="D25" i="3"/>
  <c r="D36" i="3"/>
  <c r="D47" i="3"/>
  <c r="X20" i="6" l="1"/>
  <c r="X45" i="6"/>
  <c r="X44" i="6"/>
  <c r="X40" i="6"/>
  <c r="X3" i="6"/>
  <c r="X5" i="6"/>
  <c r="X4" i="6"/>
  <c r="X19" i="6"/>
  <c r="X21" i="6"/>
  <c r="X6" i="6"/>
  <c r="X7" i="6"/>
  <c r="X8" i="6"/>
  <c r="X38" i="6"/>
  <c r="AT2" i="5"/>
  <c r="R2" i="5"/>
  <c r="X62" i="6" l="1"/>
  <c r="L84" i="3"/>
  <c r="X59" i="6"/>
  <c r="AU2" i="5"/>
  <c r="S2" i="5"/>
  <c r="G8" i="5"/>
  <c r="G10" i="5" s="1"/>
  <c r="L85" i="3" l="1"/>
  <c r="Q29" i="5"/>
  <c r="N29" i="5" s="1"/>
  <c r="N30" i="5" s="1"/>
  <c r="AV2" i="5"/>
  <c r="T2" i="5"/>
  <c r="X49" i="6"/>
  <c r="L30" i="6"/>
  <c r="L23" i="6"/>
  <c r="L22" i="6"/>
  <c r="X41" i="6"/>
  <c r="X42" i="6"/>
  <c r="X43" i="6"/>
  <c r="W65" i="6" l="1"/>
  <c r="W68" i="6"/>
  <c r="W64" i="6"/>
  <c r="W66" i="6"/>
  <c r="W71" i="6"/>
  <c r="W67" i="6"/>
  <c r="W70" i="6"/>
  <c r="W69" i="6" s="1"/>
  <c r="P30" i="6"/>
  <c r="P28" i="6"/>
  <c r="P31" i="6"/>
  <c r="P33" i="6"/>
  <c r="P32" i="6"/>
  <c r="P29" i="6"/>
  <c r="AW2" i="5"/>
  <c r="U2" i="5"/>
  <c r="AX2" i="5" l="1"/>
  <c r="V2" i="5"/>
  <c r="AY2" i="5" l="1"/>
  <c r="W2" i="5"/>
  <c r="AZ2" i="5" l="1"/>
  <c r="X2" i="5"/>
  <c r="Y2" i="5" l="1"/>
  <c r="BA2" i="5"/>
  <c r="Z2" i="5" l="1"/>
  <c r="BB2" i="5"/>
  <c r="BC6" i="5"/>
  <c r="BC10" i="5" l="1"/>
  <c r="BC7" i="5"/>
  <c r="AA2" i="5"/>
  <c r="BD2" i="5" s="1"/>
  <c r="BC2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tc={CA061C8E-F588-4895-AB14-32B9A41DDEA7}</author>
    <author>tc={9A649068-E1A2-4D10-A962-C1B66C568FD3}</author>
    <author>tc={E1AA5ECC-1DCE-4A4A-984E-843F52D0C5BE}</author>
    <author>tc={C4160202-9B6A-454D-9CEC-3B2E20B5947E}</author>
    <author>tc={099AF6CD-AB2A-4B3A-93B3-707FF2111923}</author>
    <author>tc={F3BE1D53-EA3E-4DBD-A6E8-759495880BA1}</author>
    <author>tc={AFAF4EDF-3736-407B-8F41-296DDA8ED991}</author>
    <author>tc={AAE0E2E1-AF64-44FD-97CA-7C05F9A845E5}</author>
    <author>tc={23C064C7-B84F-4B37-8168-A4C03A7CA8EB}</author>
    <author>tc={45936F42-6BF1-4F28-9B39-695555FBC9D5}</author>
    <author>tc={1F13E6D3-C5F3-494F-8DEA-878567033C3F}</author>
    <author>tc={971C751C-3C91-4F7E-B102-B152FFC3BB89}</author>
  </authors>
  <commentList>
    <comment ref="A14" authorId="0" shapeId="0" xr:uid="{CA061C8E-F588-4895-AB14-32B9A41DDEA7}">
      <text>
        <t>[Threaded comment]
Your version of Excel allows you to read this threaded comment; however, any edits to it will get removed if the file is opened in a newer version of Excel. Learn more: https://go.microsoft.com/fwlink/?linkid=870924
Comment:
    Pegar no informe mensal</t>
      </text>
    </comment>
    <comment ref="R18" authorId="1" shapeId="0" xr:uid="{9A649068-E1A2-4D10-A962-C1B66C568FD3}">
      <text>
        <t>[Threaded comment]
Your version of Excel allows you to read this threaded comment; however, any edits to it will get removed if the file is opened in a newer version of Excel. Learn more: https://go.microsoft.com/fwlink/?linkid=870924
Comment:
    Se for série unica coloca o PU da serie uncia</t>
      </text>
    </comment>
    <comment ref="H20" authorId="2" shapeId="0" xr:uid="{E1AA5ECC-1DCE-4A4A-984E-843F52D0C5BE}">
      <text>
        <t>[Threaded comment]
Your version of Excel allows you to read this threaded comment; however, any edits to it will get removed if the file is opened in a newer version of Excel. Learn more: https://go.microsoft.com/fwlink/?linkid=870924
Comment:
    Atualizar com o Betão</t>
      </text>
    </comment>
    <comment ref="H21" authorId="3" shapeId="0" xr:uid="{C4160202-9B6A-454D-9CEC-3B2E20B5947E}">
      <text>
        <t>[Threaded comment]
Your version of Excel allows you to read this threaded comment; however, any edits to it will get removed if the file is opened in a newer version of Excel. Learn more: https://go.microsoft.com/fwlink/?linkid=870924
Comment:
    Atualizar com o Betão</t>
      </text>
    </comment>
    <comment ref="Q24" authorId="4" shapeId="0" xr:uid="{099AF6CD-AB2A-4B3A-93B3-707FF2111923}">
      <text>
        <t>[Threaded comment]
Your version of Excel allows you to read this threaded comment; however, any edits to it will get removed if the file is opened in a newer version of Excel. Learn more: https://go.microsoft.com/fwlink/?linkid=870924
Comment:
    Laudo antigo</t>
      </text>
    </comment>
    <comment ref="H30" authorId="5" shapeId="0" xr:uid="{F3BE1D53-EA3E-4DBD-A6E8-759495880BA1}">
      <text>
        <t>[Threaded comment]
Your version of Excel allows you to read this threaded comment; however, any edits to it will get removed if the file is opened in a newer version of Excel. Learn more: https://go.microsoft.com/fwlink/?linkid=870924
Comment:
    Atualizar com o Betão</t>
      </text>
    </comment>
    <comment ref="S35" authorId="6" shapeId="0" xr:uid="{AFAF4EDF-3736-407B-8F41-296DDA8ED991}">
      <text>
        <t>[Threaded comment]
Your version of Excel allows you to read this threaded comment; however, any edits to it will get removed if the file is opened in a newer version of Excel. Learn more: https://go.microsoft.com/fwlink/?linkid=870924
Comment:
    Até integralizar tudo, montante de emissão = montante integralizado</t>
      </text>
    </comment>
    <comment ref="Q37" authorId="7" shapeId="0" xr:uid="{AAE0E2E1-AF64-44FD-97CA-7C05F9A845E5}">
      <text>
        <t>[Threaded comment]
Your version of Excel allows you to read this threaded comment; however, any edits to it will get removed if the file is opened in a newer version of Excel. Learn more: https://go.microsoft.com/fwlink/?linkid=870924
Comment:
    Preço de saída no cap de 7% (Sheet análises - Mauá renda Urbana)</t>
      </text>
    </comment>
    <comment ref="S37" authorId="8" shapeId="0" xr:uid="{23C064C7-B84F-4B37-8168-A4C03A7CA8EB}">
      <text>
        <t>[Threaded comment]
Your version of Excel allows you to read this threaded comment; however, any edits to it will get removed if the file is opened in a newer version of Excel. Learn more: https://go.microsoft.com/fwlink/?linkid=870924
Comment:
    Até integralizar tudo, montante de emissão = montante integralizado</t>
      </text>
    </comment>
    <comment ref="Q38" authorId="9" shapeId="0" xr:uid="{45936F42-6BF1-4F28-9B39-695555FBC9D5}">
      <text>
        <t>[Threaded comment]
Your version of Excel allows you to read this threaded comment; however, any edits to it will get removed if the file is opened in a newer version of Excel. Learn more: https://go.microsoft.com/fwlink/?linkid=870924
Comment:
    Preço de saída no cap de 7% (Financials Renda Urbana - Aluguel estabilizado sem desconto)</t>
      </text>
    </comment>
    <comment ref="Q39" authorId="10" shapeId="0" xr:uid="{1F13E6D3-C5F3-494F-8DEA-878567033C3F}">
      <text>
        <t>[Threaded comment]
Your version of Excel allows you to read this threaded comment; however, any edits to it will get removed if the file is opened in a newer version of Excel. Learn more: https://go.microsoft.com/fwlink/?linkid=870924
Comment:
    Terreno + CEPACs + Unidades Landing Home</t>
      </text>
    </comment>
    <comment ref="S48" authorId="11" shapeId="0" xr:uid="{971C751C-3C91-4F7E-B102-B152FFC3BB89}">
      <text>
        <t>[Threaded comment]
Your version of Excel allows you to read this threaded comment; however, any edits to it will get removed if the file is opened in a newer version of Excel. Learn more: https://go.microsoft.com/fwlink/?linkid=870924
Comment:
    Até integralizar tudo, montante de emissão = montante integralizado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tc={5A8DE646-4C04-4B89-A81D-1C19ECB3CDB4}</author>
  </authors>
  <commentList>
    <comment ref="A4" authorId="0" shapeId="0" xr:uid="{5A8DE646-4C04-4B89-A81D-1C19ECB3CDB4}">
      <text>
        <t>[Threaded comment]
Your version of Excel allows you to read this threaded comment; however, any edits to it will get removed if the file is opened in a newer version of Excel. Learn more: https://go.microsoft.com/fwlink/?linkid=870924
Comment:
    Quando tem venda com realização de CM passada, o valor entra aqui.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<sst xmlns="http://schemas.openxmlformats.org/spreadsheetml/2006/main" count="4676" uniqueCount="281">
  <si>
    <t>Mini DRE</t>
  </si>
  <si>
    <t xml:space="preserve">CRI - Juros </t>
  </si>
  <si>
    <t>CRI - Correção</t>
  </si>
  <si>
    <t>Liquidez</t>
  </si>
  <si>
    <t>TOTAL RECEITAS</t>
  </si>
  <si>
    <t>Despesas</t>
  </si>
  <si>
    <t>Rendimento Final</t>
  </si>
  <si>
    <t>Rendimento Distribuído</t>
  </si>
  <si>
    <t>Resultado por cota</t>
  </si>
  <si>
    <t>Rentabilidade por cota mensal</t>
  </si>
  <si>
    <t>Rentabilidade por cota anualizada</t>
  </si>
  <si>
    <t>CRI</t>
  </si>
  <si>
    <t>Distribuição por Ativo (R$ MM)</t>
  </si>
  <si>
    <t>Segmento</t>
  </si>
  <si>
    <t>Ativos de Renda</t>
  </si>
  <si>
    <t>Corporativo</t>
  </si>
  <si>
    <t>Ativo</t>
  </si>
  <si>
    <t>Emissor</t>
  </si>
  <si>
    <t>Código Cetip</t>
  </si>
  <si>
    <t>% PL</t>
  </si>
  <si>
    <t>Tranche</t>
  </si>
  <si>
    <t>17L0765996</t>
  </si>
  <si>
    <t>18F0849431</t>
  </si>
  <si>
    <t>Sênior</t>
  </si>
  <si>
    <t>Taxa</t>
  </si>
  <si>
    <t>Própria</t>
  </si>
  <si>
    <t>Caixa</t>
  </si>
  <si>
    <t>FII</t>
  </si>
  <si>
    <t>Mercado</t>
  </si>
  <si>
    <t>Data</t>
  </si>
  <si>
    <t>Variação %</t>
  </si>
  <si>
    <t>Cotação</t>
  </si>
  <si>
    <t>Abertura</t>
  </si>
  <si>
    <t>Mínimo</t>
  </si>
  <si>
    <t>Máximo</t>
  </si>
  <si>
    <t>Nº Negócios</t>
  </si>
  <si>
    <t>-</t>
  </si>
  <si>
    <t>https://www.ibovx.com.br/historico-papeis-bovespa.aspx?papel=MCCI11</t>
  </si>
  <si>
    <t>Mix I</t>
  </si>
  <si>
    <t>Mix II</t>
  </si>
  <si>
    <t>Habitasec</t>
  </si>
  <si>
    <t>Montante</t>
  </si>
  <si>
    <t>19K0981679</t>
  </si>
  <si>
    <t>19L0907949</t>
  </si>
  <si>
    <t>19L0906182</t>
  </si>
  <si>
    <t>19K1139273</t>
  </si>
  <si>
    <t>Única</t>
  </si>
  <si>
    <t>19L0938593</t>
  </si>
  <si>
    <t>Tipo</t>
  </si>
  <si>
    <t>LTV</t>
  </si>
  <si>
    <t>% Sub</t>
  </si>
  <si>
    <t>Originação e Estruturação</t>
  </si>
  <si>
    <t>Valor de avaliação</t>
  </si>
  <si>
    <t>SP</t>
  </si>
  <si>
    <t>DF</t>
  </si>
  <si>
    <t>RJ</t>
  </si>
  <si>
    <t>Logístico</t>
  </si>
  <si>
    <t>Residencial</t>
  </si>
  <si>
    <t>Hotel</t>
  </si>
  <si>
    <t>Comercial</t>
  </si>
  <si>
    <t>Loteamento</t>
  </si>
  <si>
    <t>19L0823309</t>
  </si>
  <si>
    <t xml:space="preserve">True </t>
  </si>
  <si>
    <t>% CDI</t>
  </si>
  <si>
    <t xml:space="preserve">IPCA + </t>
  </si>
  <si>
    <t xml:space="preserve">Preço de Fechamento (R$/Cota) </t>
  </si>
  <si>
    <t>Volume (R$ M)</t>
  </si>
  <si>
    <t>Valor Sub</t>
  </si>
  <si>
    <t>Montante (R$M)</t>
  </si>
  <si>
    <t>IGPM +</t>
  </si>
  <si>
    <t>Distribuição por Indexador (R$ MM)</t>
  </si>
  <si>
    <t>Distribuição por  Região (R$ MM)</t>
  </si>
  <si>
    <t>Valor</t>
  </si>
  <si>
    <t>Estado</t>
  </si>
  <si>
    <t>De para</t>
  </si>
  <si>
    <t>Garantia</t>
  </si>
  <si>
    <t xml:space="preserve">CB </t>
  </si>
  <si>
    <t>Duque de Caxias</t>
  </si>
  <si>
    <t>%</t>
  </si>
  <si>
    <t>São Paulo</t>
  </si>
  <si>
    <t>Sudeste</t>
  </si>
  <si>
    <t>Região</t>
  </si>
  <si>
    <t>SC</t>
  </si>
  <si>
    <t>MS</t>
  </si>
  <si>
    <t>RS</t>
  </si>
  <si>
    <t>AM</t>
  </si>
  <si>
    <t>MT</t>
  </si>
  <si>
    <t>BA</t>
  </si>
  <si>
    <t>MG</t>
  </si>
  <si>
    <t>Sul</t>
  </si>
  <si>
    <t>Centro-Oeste</t>
  </si>
  <si>
    <t>Norte</t>
  </si>
  <si>
    <t>Nordeste</t>
  </si>
  <si>
    <t>PA</t>
  </si>
  <si>
    <t>PR</t>
  </si>
  <si>
    <t>CE</t>
  </si>
  <si>
    <t>AP</t>
  </si>
  <si>
    <t>Localfrio</t>
  </si>
  <si>
    <t>Itajaí</t>
  </si>
  <si>
    <t>Pessoa Física</t>
  </si>
  <si>
    <t>Green Towers</t>
  </si>
  <si>
    <t>Duration</t>
  </si>
  <si>
    <t>Atualização Mensal</t>
  </si>
  <si>
    <t>Variação R$</t>
  </si>
  <si>
    <t>Quantidade emitida Sub</t>
  </si>
  <si>
    <t>Quantidade emitida Sênior</t>
  </si>
  <si>
    <t xml:space="preserve">Valor </t>
  </si>
  <si>
    <t>Distribuição por Segmento (R$ MM)</t>
  </si>
  <si>
    <t>Valor Crédito</t>
  </si>
  <si>
    <t>Código Cetip Sub</t>
  </si>
  <si>
    <t>17L0776106</t>
  </si>
  <si>
    <t>18F0849476</t>
  </si>
  <si>
    <t>19K1139274</t>
  </si>
  <si>
    <t>19K0981682</t>
  </si>
  <si>
    <t>Mini DRE por cota</t>
  </si>
  <si>
    <t>Receita CRI</t>
  </si>
  <si>
    <t>Receita Caixa</t>
  </si>
  <si>
    <t>19G0290123</t>
  </si>
  <si>
    <t>Resultado apenas DP</t>
  </si>
  <si>
    <t>Resultado por cota DP</t>
  </si>
  <si>
    <t>19G0290175</t>
  </si>
  <si>
    <t>Data de Emissão</t>
  </si>
  <si>
    <t>Quantidade FII</t>
  </si>
  <si>
    <t>% do CRI</t>
  </si>
  <si>
    <t>Receita FII</t>
  </si>
  <si>
    <t>Mix III</t>
  </si>
  <si>
    <t>Plaza Iguatemi</t>
  </si>
  <si>
    <t>20C0128177</t>
  </si>
  <si>
    <t>18G0705308</t>
  </si>
  <si>
    <t>CDI +</t>
  </si>
  <si>
    <t>Mix III - 271</t>
  </si>
  <si>
    <t>Total</t>
  </si>
  <si>
    <t>Mix III (271)</t>
  </si>
  <si>
    <t>GO</t>
  </si>
  <si>
    <t>Volume de Negociação</t>
  </si>
  <si>
    <t>FIIs de CRI</t>
  </si>
  <si>
    <t>Res / Com / Lote</t>
  </si>
  <si>
    <t>Reserva de Lucro</t>
  </si>
  <si>
    <t>20F0674264</t>
  </si>
  <si>
    <t>Varejo Essencial</t>
  </si>
  <si>
    <t>Taxa Média de Alocação Inflação</t>
  </si>
  <si>
    <t>Taxa Média de Alocação CDI</t>
  </si>
  <si>
    <t>Infla +</t>
  </si>
  <si>
    <t>Rendimento FIIs</t>
  </si>
  <si>
    <t>Dividend Yield</t>
  </si>
  <si>
    <t>Dividendo/Cota</t>
  </si>
  <si>
    <t>20H0747626</t>
  </si>
  <si>
    <t>20H0747477</t>
  </si>
  <si>
    <t>20H0747803</t>
  </si>
  <si>
    <t>20H0747498</t>
  </si>
  <si>
    <t>Mix I - 311</t>
  </si>
  <si>
    <t>Mix II - 313</t>
  </si>
  <si>
    <t>Mix I (311)</t>
  </si>
  <si>
    <t>Mix II (313)</t>
  </si>
  <si>
    <t>Custo FIIs</t>
  </si>
  <si>
    <t>DY</t>
  </si>
  <si>
    <t>Fundo de reserva</t>
  </si>
  <si>
    <t>Harte</t>
  </si>
  <si>
    <t>20H0818810</t>
  </si>
  <si>
    <t>20.08.2020</t>
  </si>
  <si>
    <t>Indexador</t>
  </si>
  <si>
    <t>IPCA</t>
  </si>
  <si>
    <t>IGPM</t>
  </si>
  <si>
    <t>CDI</t>
  </si>
  <si>
    <t>Vencimento</t>
  </si>
  <si>
    <t>EO</t>
  </si>
  <si>
    <t>Volume Mês (R$ M)</t>
  </si>
  <si>
    <t>Volume Dia (R$ M)</t>
  </si>
  <si>
    <t>CB III*</t>
  </si>
  <si>
    <t>CB II*</t>
  </si>
  <si>
    <t>Mix II*</t>
  </si>
  <si>
    <t>Renda Residencial*</t>
  </si>
  <si>
    <t>Evolution*</t>
  </si>
  <si>
    <t>Sam´s Club*</t>
  </si>
  <si>
    <t>Business Park*</t>
  </si>
  <si>
    <t>Vogue Square*</t>
  </si>
  <si>
    <t>Tarjab*</t>
  </si>
  <si>
    <t>Laje Vila Olímpia*</t>
  </si>
  <si>
    <t>20L0765928</t>
  </si>
  <si>
    <t>20L0687995</t>
  </si>
  <si>
    <t>CRI Varejo EssencIal*</t>
  </si>
  <si>
    <t>Residencial Itaim*</t>
  </si>
  <si>
    <t>20L0551394</t>
  </si>
  <si>
    <t>09.12.2020</t>
  </si>
  <si>
    <t>Residencial Campo Belo*</t>
  </si>
  <si>
    <t>Mix IV</t>
  </si>
  <si>
    <t>21C0776201</t>
  </si>
  <si>
    <t>21D0402879</t>
  </si>
  <si>
    <t>12.03.2021</t>
  </si>
  <si>
    <t>21C0777201</t>
  </si>
  <si>
    <t>Res / Com</t>
  </si>
  <si>
    <t>Mix IV (374)</t>
  </si>
  <si>
    <t>Jundiaí, Hortolândia, Ribeirão Preto, Cajamar</t>
  </si>
  <si>
    <t>Taguatinga</t>
  </si>
  <si>
    <t>CB 1*</t>
  </si>
  <si>
    <t>Mix IV*</t>
  </si>
  <si>
    <t>Mix 1*</t>
  </si>
  <si>
    <t>Mix IV - 374</t>
  </si>
  <si>
    <t>Pontte</t>
  </si>
  <si>
    <t>deixar automatico mês que vem</t>
  </si>
  <si>
    <t>21D0456641</t>
  </si>
  <si>
    <t>21D0864275</t>
  </si>
  <si>
    <t>21E0048439</t>
  </si>
  <si>
    <t>21E0514204</t>
  </si>
  <si>
    <t>Newport*</t>
  </si>
  <si>
    <t>Vert</t>
  </si>
  <si>
    <t>Villa XP</t>
  </si>
  <si>
    <t>CRI Varejo EssencIal II*</t>
  </si>
  <si>
    <t>Pontte (376)</t>
  </si>
  <si>
    <t>ES</t>
  </si>
  <si>
    <t>Pontte - 376</t>
  </si>
  <si>
    <t>RM Square*</t>
  </si>
  <si>
    <t>Mix III*</t>
  </si>
  <si>
    <t>20B0984807</t>
  </si>
  <si>
    <t>20B0985008</t>
  </si>
  <si>
    <t>flcr11</t>
  </si>
  <si>
    <t>MCHY</t>
  </si>
  <si>
    <t>RBRR11</t>
  </si>
  <si>
    <t>Fundo</t>
  </si>
  <si>
    <t>R$cota</t>
  </si>
  <si>
    <t>SNCI11</t>
  </si>
  <si>
    <t>Cota Aquisição</t>
  </si>
  <si>
    <t>Outros</t>
  </si>
  <si>
    <t>Carteira Atual</t>
  </si>
  <si>
    <t>TAXA</t>
  </si>
  <si>
    <t>Planilha Dyla</t>
  </si>
  <si>
    <t>19J0279700</t>
  </si>
  <si>
    <t>Cota mercado</t>
  </si>
  <si>
    <t>Alocações FIIs</t>
  </si>
  <si>
    <t>FLCR11</t>
  </si>
  <si>
    <t>MCHY11</t>
  </si>
  <si>
    <t>SNCI14</t>
  </si>
  <si>
    <t>Virgo</t>
  </si>
  <si>
    <t>CRI Varejo Essencial II*</t>
  </si>
  <si>
    <t>CRI Varejo Essencial I*</t>
  </si>
  <si>
    <t>FL2</t>
  </si>
  <si>
    <t>Vila Mascote</t>
  </si>
  <si>
    <t>15L0648443</t>
  </si>
  <si>
    <t>Opea</t>
  </si>
  <si>
    <t>Preço Aquisição</t>
  </si>
  <si>
    <t>BIME11</t>
  </si>
  <si>
    <t>XPCI11</t>
  </si>
  <si>
    <t>Último Dividendo</t>
  </si>
  <si>
    <t>Quantidade</t>
  </si>
  <si>
    <t>Estudo de viabilidade enqto o FII não paga DIV</t>
  </si>
  <si>
    <t>DIV FII</t>
  </si>
  <si>
    <t>IPCA - Premissa</t>
  </si>
  <si>
    <t>IPCA + FIIs</t>
  </si>
  <si>
    <t>CRI IPCA +</t>
  </si>
  <si>
    <t>WT Morumbi*</t>
  </si>
  <si>
    <t>Dividendos FIIs</t>
  </si>
  <si>
    <t>Ganho de Capital FIIs</t>
  </si>
  <si>
    <t>21J1022783</t>
  </si>
  <si>
    <t>21K0550408</t>
  </si>
  <si>
    <t>Superfrio</t>
  </si>
  <si>
    <t>FIIs CRI</t>
  </si>
  <si>
    <t>Barueri</t>
  </si>
  <si>
    <t>21K0552765</t>
  </si>
  <si>
    <t>21D0402922</t>
  </si>
  <si>
    <t>Maiojama*</t>
  </si>
  <si>
    <t>CPTS11</t>
  </si>
  <si>
    <t>GAME11</t>
  </si>
  <si>
    <t>SNCI15</t>
  </si>
  <si>
    <t>Perspectiva</t>
  </si>
  <si>
    <t>6 Meses</t>
  </si>
  <si>
    <t>Superfrio*</t>
  </si>
  <si>
    <t>PU Senior/única 31/12</t>
  </si>
  <si>
    <t>PU Sub 31/12</t>
  </si>
  <si>
    <t>MORC11</t>
  </si>
  <si>
    <t>EQIR11</t>
  </si>
  <si>
    <t>ARCT15</t>
  </si>
  <si>
    <t>KIVO14</t>
  </si>
  <si>
    <t>22A0253223</t>
  </si>
  <si>
    <t>12.01.2022</t>
  </si>
  <si>
    <t>Report fev:</t>
  </si>
  <si>
    <t>VRTA18</t>
  </si>
  <si>
    <t>Patrimônio Líquido (Janeiro/22)</t>
  </si>
  <si>
    <t>Norte/Nordeste</t>
  </si>
  <si>
    <t>Pontte I*</t>
  </si>
  <si>
    <t>Vista Faria Lima</t>
  </si>
  <si>
    <t>Alianza Guarulhos*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</si>
</sst>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6">
    <numFmt numFmtId="6" formatCode="&quot;R$&quot;\ #,##0;[Red]\-&quot;R$&quot;\ #,##0"/>
    <numFmt numFmtId="8" formatCode="&quot;R$&quot;\ #,##0.00;[Red]\-&quot;R$&quot;\ #,##0.00"/>
    <numFmt numFmtId="42" formatCode="_-&quot;R$&quot;\ * #,##0_-;\-&quot;R$&quot;\ * #,##0_-;_-&quot;R$&quot;\ * &quot;-&quot;_-;_-@_-"/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[$R$-416]\ * #,##0.00_-;\-[$R$-416]\ * #,##0.00_-;_-[$R$-416]\ * &quot;-&quot;??_-;_-@_-"/>
    <numFmt numFmtId="165" formatCode="&quot;R$&quot;\ 0.00\ &quot;/cota&quot;"/>
    <numFmt numFmtId="166" formatCode="[$-416]mmm\-yy;@"/>
    <numFmt numFmtId="167" formatCode="_-[$R$-416]\ * #,##0_-;\-[$R$-416]\ * #,##0_-;_-[$R$-416]\ * &quot;-&quot;??_-;_-@_-"/>
    <numFmt numFmtId="168" formatCode="0.0"/>
    <numFmt numFmtId="169" formatCode="0.0%"/>
    <numFmt numFmtId="170" formatCode="_-* #,##0_-;\-* #,##0_-;_-* &quot;-&quot;??_-;_-@_-"/>
    <numFmt numFmtId="171" formatCode="_-[$R$-416]\ * #,##0.0_-;\-[$R$-416]\ * #,##0.0_-;_-[$R$-416]\ * &quot;-&quot;??_-;_-@_-"/>
    <numFmt numFmtId="172" formatCode="dd\.mm\.yyyy;@"/>
    <numFmt numFmtId="173" formatCode="_-[$R$-416]\ * #,##0.000_-;\-[$R$-416]\ * #,##0.000_-;_-[$R$-416]\ * &quot;-&quot;??_-;_-@_-"/>
    <numFmt numFmtId="174" formatCode="_-[$R$-416]\ * #,##0.000_-;\-[$R$-416]\ * #,##0.000_-;_-[$R$-416]\ * &quot;-&quot;???_-;_-@_-"/>
    <numFmt numFmtId="175" formatCode="0.000%"/>
    <numFmt numFmtId="176" formatCode="_-* #,##0.0_-;\-* #,##0.0_-;_-* &quot;-&quot;??_-;_-@_-"/>
    <numFmt numFmtId="177" formatCode="&quot;R$&quot;\ #,##0.00"/>
    <numFmt numFmtId="178" formatCode="_-[$R$-416]\ * #,##0.0_-;\-[$R$-416]\ * #,##0.0_-;_-[$R$-416]\ * &quot;-&quot;?_-;_-@_-"/>
    <numFmt numFmtId="179" formatCode="0.0000"/>
    <numFmt numFmtId="180" formatCode="_-* #,##0.000000_-;\-* #,##0.000000_-;_-* &quot;-&quot;??_-;_-@_-"/>
    <numFmt numFmtId="181" formatCode="_-* #,##0.0000000_-;\-* #,##0.0000000_-;_-* &quot;-&quot;??_-;_-@_-"/>
    <numFmt numFmtId="182" formatCode="&quot;$&quot;#,##0_);\(&quot;$&quot;#,##0\)"/>
    <numFmt numFmtId="183" formatCode="&quot;$&quot;#,##0.00_);\(&quot;$&quot;#,##0.00\)"/>
    <numFmt numFmtId="184" formatCode="&quot;$&quot;#,##0.00_);[Red]\(&quot;$&quot;#,##0.00\)"/>
    <numFmt numFmtId="185" formatCode="_(&quot;$&quot;* #,##0_);_(&quot;$&quot;* \(#,##0\);_(&quot;$&quot;* &quot;-&quot;_);_(@_)"/>
    <numFmt numFmtId="186" formatCode="_(&quot;$&quot;* #,##0.00_);_(&quot;$&quot;* \(#,##0.00\);_(&quot;$&quot;* &quot;-&quot;??_);_(@_)"/>
    <numFmt numFmtId="187" formatCode="_(* #,##0_);_(* \(#,##0\);_(* &quot;-&quot;??_);_(@_)"/>
    <numFmt numFmtId="188" formatCode="#,##0.0000_);[Red]\(#,##0.0000\)"/>
    <numFmt numFmtId="189" formatCode="#,##0.0\ ;\(#,##0.0\)"/>
    <numFmt numFmtId="190" formatCode="&quot;$&quot;#,##0.00_%_);\(&quot;$&quot;#,##0.00\)_%;&quot;$&quot;#,##0.00_%_);@_%_)"/>
    <numFmt numFmtId="191" formatCode="&quot;R$ &quot;#,##0.00_%_);\(&quot;R$ &quot;#,##0.00\)_%;&quot;R$ &quot;#,##0.00_%_);@_%_)"/>
    <numFmt numFmtId="192" formatCode="0.0\x_)_);&quot;NM&quot;_x_)_);0.0\x_)_);@_%_)"/>
    <numFmt numFmtId="193" formatCode="&quot;R$ &quot;#,##0_);\(&quot;R$ &quot;#,##0\)"/>
    <numFmt numFmtId="194" formatCode="&quot;$&quot;#,##0.0_);\(&quot;$&quot;#,##0.0\)"/>
    <numFmt numFmtId="195" formatCode="&quot;R$ &quot;#,##0.0_);\(&quot;R$ &quot;#,##0.0\)"/>
    <numFmt numFmtId="196" formatCode="&quot;R$ &quot;#,##0.00_);\(&quot;R$ &quot;#,##0.00\)"/>
    <numFmt numFmtId="197" formatCode="&quot;$&quot;#,##0.000_);\(&quot;$&quot;#,##0.000\)"/>
    <numFmt numFmtId="198" formatCode="&quot;R$ &quot;#,##0.000_);\(&quot;R$ &quot;#,##0.000\)"/>
    <numFmt numFmtId="199" formatCode="&quot;$&quot;#,##0.0000_);\(&quot;$&quot;#,##0.0000\)"/>
    <numFmt numFmtId="200" formatCode="&quot;R$ &quot;#,##0.0000_);\(&quot;R$ &quot;#,##0.0000\)"/>
    <numFmt numFmtId="201" formatCode="&quot;$&quot;#,##0;\-&quot;$&quot;#,##0"/>
    <numFmt numFmtId="202" formatCode="0.0_)\%;\(0.0\)\%;0.0_)\%;@_)_%"/>
    <numFmt numFmtId="203" formatCode="#,##0.0_)_%;\(#,##0.0\)_%;0.0_)_%;@_)_%"/>
    <numFmt numFmtId="204" formatCode="#,##0.0_);\(#,##0.0\);#,##0.0_);@_)"/>
    <numFmt numFmtId="205" formatCode="#,##0.0_);\(#,##0.0\)"/>
    <numFmt numFmtId="206" formatCode="&quot;$&quot;_(#,##0.00_);&quot;$&quot;\(#,##0.00\);&quot;$&quot;_(0.00_);@_)"/>
    <numFmt numFmtId="207" formatCode="&quot;R$ &quot;_(#,##0.00_);&quot;R$ &quot;\(#,##0.00\);&quot;R$ &quot;_(0.00_);@_)"/>
    <numFmt numFmtId="208" formatCode="&quot;$&quot;_(#,##0.00_);&quot;$&quot;\(#,##0.00\)"/>
    <numFmt numFmtId="209" formatCode="&quot;R$ &quot;_(#,##0.00_);&quot;R$ &quot;\(#,##0.00\)"/>
    <numFmt numFmtId="210" formatCode="_-&quot;$&quot;* #,##0.00_-;\-&quot;$&quot;* #,##0.00_-;_-&quot;$&quot;* &quot;-&quot;??_-;_-@_-"/>
    <numFmt numFmtId="211" formatCode="_-&quot;R$ &quot;* #,##0.00_-;\-&quot;R$ &quot;* #,##0.00_-;_-&quot;R$ &quot;* &quot;-&quot;??_-;_-@_-"/>
    <numFmt numFmtId="212" formatCode="_(* #,##0.000000_);_(* \(#,##0.000000\);_(* &quot;-&quot;??????_);_(@_)"/>
    <numFmt numFmtId="213" formatCode="#,##0.0_%_);\(#,##0.0\)_%;#,##0.0_%_);@_%_)"/>
    <numFmt numFmtId="214" formatCode="&quot;$&quot;#,##0.00;\-&quot;$&quot;#,##0.00"/>
    <numFmt numFmtId="215" formatCode="&quot;R$ &quot;#,##0.00;\-&quot;R$ &quot;#,##0.00"/>
    <numFmt numFmtId="216" formatCode="#,##0.00_);\(#,##0.00\);0.00_);@_)"/>
    <numFmt numFmtId="217" formatCode="&quot;R$ &quot;#,##0.00_);[Red]\(&quot;R$ &quot;#,##0.00\)"/>
    <numFmt numFmtId="218" formatCode="&quot;$&quot;#,##0.00;[Red]\-&quot;$&quot;#,##0.00"/>
    <numFmt numFmtId="219" formatCode="&quot;R$ &quot;#,##0.00;[Red]\-&quot;R$ &quot;#,##0.00"/>
    <numFmt numFmtId="220" formatCode="\€_(#,##0.00_);\€\(#,##0.00\);\€_(0.00_);@_)"/>
    <numFmt numFmtId="221" formatCode="_(&quot;R$ &quot;* #,##0_);_(&quot;R$ &quot;* \(#,##0\);_(&quot;R$ &quot;* &quot;-&quot;_);_(@_)"/>
    <numFmt numFmtId="222" formatCode="_-&quot;$&quot;* #,##0_-;\-&quot;$&quot;* #,##0_-;_-&quot;$&quot;* &quot;-&quot;_-;_-@_-"/>
    <numFmt numFmtId="223" formatCode="_-&quot;R$ &quot;* #,##0_-;\-&quot;R$ &quot;* #,##0_-;_-&quot;R$ &quot;* &quot;-&quot;_-;_-@_-"/>
    <numFmt numFmtId="224" formatCode="#,##0_)\x;\(#,##0\)\x;0_)\x;@_)_x"/>
    <numFmt numFmtId="225" formatCode="#,##0.0_)\x;\(#,##0.0\)\x"/>
    <numFmt numFmtId="226" formatCode="0.0%_);\(0.0%\);0.0%_);@_%_)"/>
    <numFmt numFmtId="227" formatCode="#,##0_%_);\(#,##0\)_%;#,##0_%_);@_%_)"/>
    <numFmt numFmtId="228" formatCode="&quot;R$ &quot;#,##0;\-&quot;R$ &quot;#,##0"/>
    <numFmt numFmtId="229" formatCode="#,##0.0_)\x;\(#,##0.0\)\x;0.0_)\x;@_)_x"/>
    <numFmt numFmtId="230" formatCode="#,##0_)_x;\(#,##0\)_x;0_)_x;@_)_x"/>
    <numFmt numFmtId="231" formatCode="#,##0.0_)_x;\(#,##0.0\)_x"/>
    <numFmt numFmtId="232" formatCode="#,##0.00_%_);\(#,##0.00\)_%;#,##0.00_%_);@_%_)"/>
    <numFmt numFmtId="233" formatCode="&quot;$&quot;#,##0;[Red]\-&quot;$&quot;#,##0"/>
    <numFmt numFmtId="234" formatCode="_(&quot;$&quot;* #,##0_);_(&quot;$&quot;* \(#,##0\);_(&quot;$&quot;* &quot;-&quot;???_);_(@_)"/>
    <numFmt numFmtId="235" formatCode="_(&quot;R$ &quot;* #,##0_);_(&quot;R$ &quot;* \(#,##0\);_(&quot;R$ &quot;* &quot;-&quot;???_);_(@_)"/>
    <numFmt numFmtId="236" formatCode="&quot;R$ &quot;#,##0;[Red]\-&quot;R$ &quot;#,##0"/>
    <numFmt numFmtId="237" formatCode="0.0_)\%;\(0.0\)\%"/>
    <numFmt numFmtId="238" formatCode="&quot;$&quot;#,##0.0_%_);\(&quot;$&quot;#,##0.0\)_%;&quot;$&quot;#,##0.0_%_);@_%_)"/>
    <numFmt numFmtId="239" formatCode="&quot;R$ &quot;#,##0.0_%_);\(&quot;R$ &quot;#,##0.0\)_%;&quot;R$ &quot;#,##0.0_%_);@_%_)"/>
    <numFmt numFmtId="240" formatCode="_(* #,##0.0_);_(* \(#,##0.0\);_(* &quot;-&quot;??_);_(@_)"/>
    <numFmt numFmtId="241" formatCode="#,##0.0_)_%;\(#,##0.0\)_%"/>
    <numFmt numFmtId="242" formatCode="#,##0.000_);\(#,##0.000\)"/>
    <numFmt numFmtId="243" formatCode="#,##0.0000_);\(#,##0.0000\)"/>
    <numFmt numFmtId="244" formatCode="#,##0.0_);[Red]\(#,##0.0\)"/>
    <numFmt numFmtId="245" formatCode="&quot;$&quot;#,##0.000_);[Red]\(&quot;$&quot;#,##0.000\)"/>
    <numFmt numFmtId="246" formatCode="&quot;R$ &quot;#,##0.000_);[Red]\(&quot;R$ &quot;#,##0.000\)"/>
    <numFmt numFmtId="247" formatCode="_(* #,##0.0000000_);_(* \(#,##0.0000000\);_(* &quot;-&quot;??_);_(@_)"/>
    <numFmt numFmtId="248" formatCode="m\-d\-yy"/>
    <numFmt numFmtId="249" formatCode="&quot;  &quot;General&quot;  &quot;"/>
    <numFmt numFmtId="250" formatCode="0.0%;\(0.0%\)"/>
    <numFmt numFmtId="251" formatCode="_(* #,##0.0000000_);_(* \(#,##0.0000000\);_(* &quot;-&quot;?????_);_(@_)"/>
    <numFmt numFmtId="252" formatCode="#,##0.000_);[Red]\(#,##0.000\)"/>
    <numFmt numFmtId="253" formatCode="#,##0_%_);\(#,##0\)_%;**;@_%_)"/>
    <numFmt numFmtId="254" formatCode="&quot;N$&quot;#,##0_);\(&quot;N$&quot;#,##0\)"/>
    <numFmt numFmtId="255" formatCode="&quot;$&quot;#,##0.0_);[Red]\(&quot;$&quot;#,##0.0\)"/>
    <numFmt numFmtId="256" formatCode="&quot;R$ &quot;#,##0.0_);[Red]\(&quot;R$ &quot;#,##0.0\)"/>
    <numFmt numFmtId="257" formatCode="&quot;$&quot;#,##0_%_);\(&quot;$&quot;#,##0\)_%;&quot;$&quot;#,##0_%_);@_%_)"/>
    <numFmt numFmtId="258" formatCode="&quot;R$ &quot;#,##0_%_);\(&quot;R$ &quot;#,##0\)_%;&quot;R$ &quot;#,##0_%_);@_%_)"/>
    <numFmt numFmtId="259" formatCode="_(&quot;R$ &quot;* #,##0.00_);_(&quot;R$ &quot;* \(#,##0.00\);_(&quot;R$ &quot;* &quot;-&quot;??_);_(@_)"/>
    <numFmt numFmtId="260" formatCode="\$#,##0\ ;\(\$#,##0\)"/>
    <numFmt numFmtId="261" formatCode="mmm\-d\-yy"/>
    <numFmt numFmtId="262" formatCode="mmm\-d\-yyyy"/>
    <numFmt numFmtId="263" formatCode="0.00000_);\(0.00000\)"/>
    <numFmt numFmtId="264" formatCode="General_)"/>
    <numFmt numFmtId="265" formatCode="m/d/yy_%_)"/>
    <numFmt numFmtId="266" formatCode="_(* #,##0.000000_);_(* \(#,##0.000000\);_(* &quot;-&quot;?????_);_(@_)"/>
    <numFmt numFmtId="267" formatCode="0.000_)"/>
    <numFmt numFmtId="268" formatCode="0_%_);\(0\)_%;0_%_);@_%_)"/>
    <numFmt numFmtId="269" formatCode="_([$€-2]* #,##0.00_);_([$€-2]* \(#,##0.00\);_([$€-2]* &quot;-&quot;??_)"/>
    <numFmt numFmtId="270" formatCode="_([$€]* #,##0.00_);_([$€]* \(#,##0.00\);_([$€]* &quot;-&quot;??_);_(@_)"/>
    <numFmt numFmtId="271" formatCode="###0_);\(###0\)"/>
    <numFmt numFmtId="272" formatCode="#,#00"/>
    <numFmt numFmtId="273" formatCode="&quot;$&quot;#,##0"/>
    <numFmt numFmtId="274" formatCode="&quot;R$ &quot;#,##0"/>
    <numFmt numFmtId="275" formatCode="0.0\%_);\(0.0\%\);0.0\%_);@_%_)"/>
    <numFmt numFmtId="276" formatCode="#,##0.00&quot; $&quot;;\-#,##0.00&quot; $&quot;"/>
    <numFmt numFmtId="277" formatCode="#,##0.0"/>
    <numFmt numFmtId="278" formatCode="_(&quot;$&quot;* #,##0.000_);_(&quot;$&quot;* \(#,##0.000\);_(&quot;$&quot;* &quot;-&quot;??_);_(@_)"/>
    <numFmt numFmtId="279" formatCode="_(&quot;R$ &quot;* #,##0.000_);_(&quot;R$ &quot;* \(#,##0.000\);_(&quot;R$ &quot;* &quot;-&quot;??_);_(@_)"/>
    <numFmt numFmtId="280" formatCode="_(&quot;$&quot;* #,##0.0000_);_(&quot;$&quot;* \(#,##0.0000\);_(&quot;$&quot;* &quot;-&quot;??_);_(@_)"/>
    <numFmt numFmtId="281" formatCode="_(&quot;R$ &quot;* #,##0.0000_);_(&quot;R$ &quot;* \(#,##0.0000\);_(&quot;R$ &quot;* &quot;-&quot;??_);_(@_)"/>
    <numFmt numFmtId="282" formatCode="_(&quot;$&quot;* #,##0.00000_);_(&quot;$&quot;* \(#,##0.00000\);_(&quot;$&quot;* &quot;-&quot;??_);_(@_)"/>
    <numFmt numFmtId="283" formatCode="_(&quot;R$ &quot;* #,##0.00000_);_(&quot;R$ &quot;* \(#,##0.00000\);_(&quot;R$ &quot;* &quot;-&quot;??_);_(@_)"/>
    <numFmt numFmtId="284" formatCode="_(&quot;$&quot;* #,##0.000000_);_(&quot;$&quot;* \(#,##0.000000\);_(&quot;$&quot;* &quot;-&quot;??_);_(@_)"/>
    <numFmt numFmtId="285" formatCode="_(&quot;R$ &quot;* #,##0.000000_);_(&quot;R$ &quot;* \(#,##0.000000\);_(&quot;R$ &quot;* &quot;-&quot;??_);_(@_)"/>
    <numFmt numFmtId="286" formatCode="&quot;R$ thousands&quot;#,##0.00;[Red]\(&quot;R$ thousands&quot;#,##0.00\)"/>
    <numFmt numFmtId="287" formatCode="#,##0.000%_);[Red]\(#,##0.000%\)"/>
    <numFmt numFmtId="288" formatCode="#,##0\ \ \ ;\(#,##0\)\ \ "/>
    <numFmt numFmtId="289" formatCode="_ * #,##0_ ;_ * \-#,##0_ ;_ * &quot;-&quot;_ ;_ @_ "/>
    <numFmt numFmtId="290" formatCode="_ * #,##0.00_ ;_ * \-#,##0.00_ ;_ * &quot;-&quot;??_ ;_ @_ "/>
    <numFmt numFmtId="291" formatCode="_ &quot;S/&quot;* #,##0_ ;_ &quot;S/&quot;* \-#,##0_ ;_ &quot;S/&quot;* &quot;-&quot;_ ;_ @_ "/>
    <numFmt numFmtId="292" formatCode="_ &quot;S/&quot;* #,##0.00_ ;_ &quot;S/&quot;* \-#,##0.00_ ;_ &quot;S/&quot;* &quot;-&quot;??_ ;_ @_ "/>
    <numFmt numFmtId="293" formatCode="#,##0.0\x_);\(#,##0.0\x\);#,##0.0\x_);@_)"/>
    <numFmt numFmtId="294" formatCode="0.0_ &quot;  &quot;"/>
    <numFmt numFmtId="295" formatCode="#,##0.0\x_);\(#,##0.0\x\)"/>
    <numFmt numFmtId="296" formatCode="#,##0.0_);[Red]\(#,##0.0\);&quot;N/A &quot;"/>
    <numFmt numFmtId="297" formatCode="0.00_)"/>
    <numFmt numFmtId="298" formatCode="0.0000%"/>
    <numFmt numFmtId="299" formatCode="00"/>
    <numFmt numFmtId="300" formatCode="#,##0.0_)\ ;[Red]\(#,##0.0\)\ "/>
    <numFmt numFmtId="301" formatCode="0.0%&quot;NetPPE/sales&quot;"/>
    <numFmt numFmtId="302" formatCode="0.0%&quot;NWI/Sls&quot;"/>
    <numFmt numFmtId="303" formatCode="#,##0;[Red]\-#,##0;"/>
    <numFmt numFmtId="304" formatCode="#,##0.000000_);\(#,##0.000000\)"/>
    <numFmt numFmtId="305" formatCode="&quot;$&quot;General"/>
    <numFmt numFmtId="306" formatCode="&quot;R$ &quot;General"/>
    <numFmt numFmtId="307" formatCode="0%;[Red]\(0%\)"/>
    <numFmt numFmtId="308" formatCode="#,##0.0\%_);\(#,##0.0\%\);#,##0.0\%_);@_)"/>
    <numFmt numFmtId="309" formatCode="0.0%&quot;Sales&quot;"/>
    <numFmt numFmtId="310" formatCode="%#,#00"/>
    <numFmt numFmtId="311" formatCode="#.##000"/>
    <numFmt numFmtId="312" formatCode="0.000"/>
    <numFmt numFmtId="313" formatCode="&quot;TFCF: &quot;#,##0_);[Red]&quot;No! &quot;\(#,##0\)"/>
  </numFmts>
  <fonts count="15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u/>
      <sz val="11"/>
      <color theme="4" tint="-0.499984740745262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i/>
      <sz val="11"/>
      <color theme="2" tint="-0.749992370372631"/>
      <name val="Calibri"/>
      <family val="2"/>
      <scheme val="minor"/>
    </font>
    <font>
      <sz val="10"/>
      <color theme="4" tint="-0.499984740745262"/>
      <name val="Calibri"/>
      <family val="2"/>
      <scheme val="minor"/>
    </font>
    <font>
      <b/>
      <sz val="10"/>
      <color theme="2" tint="-0.749992370372631"/>
      <name val="Calibri"/>
      <family val="2"/>
      <scheme val="minor"/>
    </font>
    <font>
      <sz val="11"/>
      <color rgb="FF777777"/>
      <name val="Arial"/>
      <family val="2"/>
    </font>
    <font>
      <sz val="11"/>
      <color rgb="FF008000"/>
      <name val="Arial"/>
      <family val="2"/>
    </font>
    <font>
      <sz val="11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0"/>
      <color theme="2" tint="-0.749992370372631"/>
      <name val="Calibri"/>
      <family val="2"/>
      <scheme val="minor"/>
    </font>
    <font>
      <b/>
      <i/>
      <sz val="10"/>
      <color theme="2" tint="-0.74999237037263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i/>
      <u/>
      <sz val="14"/>
      <color theme="4" tint="-0.499984740745262"/>
      <name val="Calibri"/>
      <family val="2"/>
      <scheme val="minor"/>
    </font>
    <font>
      <sz val="10"/>
      <name val="Calibri"/>
      <family val="2"/>
      <scheme val="minor"/>
    </font>
    <font>
      <i/>
      <u/>
      <sz val="14"/>
      <color theme="4" tint="-0.499984740745262"/>
      <name val="Calibri"/>
      <family val="2"/>
      <scheme val="minor"/>
    </font>
    <font>
      <sz val="9"/>
      <color rgb="FF777777"/>
      <name val="Arial"/>
      <family val="2"/>
    </font>
    <font>
      <sz val="9"/>
      <color rgb="FFFF0000"/>
      <name val="Arial"/>
      <family val="2"/>
    </font>
    <font>
      <sz val="9"/>
      <color rgb="FF008000"/>
      <name val="Arial"/>
      <family val="2"/>
    </font>
    <font>
      <sz val="12"/>
      <color rgb="FFFF0000"/>
      <name val="Arial"/>
      <family val="2"/>
    </font>
    <font>
      <sz val="12"/>
      <color rgb="FF008000"/>
      <name val="Arial"/>
      <family val="2"/>
    </font>
    <font>
      <i/>
      <sz val="10"/>
      <name val="Calibri"/>
      <family val="2"/>
      <scheme val="minor"/>
    </font>
    <font>
      <sz val="11"/>
      <color theme="4" tint="0.39997558519241921"/>
      <name val="Calibri"/>
      <family val="2"/>
      <scheme val="minor"/>
    </font>
    <font>
      <sz val="11"/>
      <name val="Calibri"/>
      <family val="2"/>
      <scheme val="minor"/>
    </font>
    <font>
      <sz val="10"/>
      <color rgb="FF000304"/>
      <name val="Calibri"/>
      <family val="2"/>
    </font>
    <font>
      <sz val="11"/>
      <color rgb="FF000000"/>
      <name val="Calibri"/>
      <family val="2"/>
    </font>
    <font>
      <b/>
      <sz val="11"/>
      <color rgb="FF00B0F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9"/>
      <name val="Arial"/>
      <family val="2"/>
    </font>
    <font>
      <b/>
      <sz val="10"/>
      <name val="Arial"/>
      <family val="2"/>
    </font>
    <font>
      <sz val="10"/>
      <color indexed="24"/>
      <name val="Arial"/>
      <family val="2"/>
    </font>
    <font>
      <b/>
      <sz val="12"/>
      <name val="Arial"/>
      <family val="2"/>
    </font>
    <font>
      <sz val="11"/>
      <color indexed="8"/>
      <name val="Times New Roman"/>
      <family val="1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b/>
      <u/>
      <sz val="10"/>
      <name val="Times New Roman"/>
      <family val="1"/>
    </font>
    <font>
      <sz val="8"/>
      <name val="Times New Roman"/>
      <family val="1"/>
    </font>
    <font>
      <sz val="10"/>
      <color indexed="12"/>
      <name val="Arial"/>
      <family val="2"/>
    </font>
    <font>
      <sz val="8"/>
      <color indexed="12"/>
      <name val="Times New Roman"/>
      <family val="1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8"/>
      <name val="Helv"/>
    </font>
    <font>
      <sz val="8"/>
      <name val="Arial"/>
      <family val="2"/>
    </font>
    <font>
      <sz val="10"/>
      <name val="Courier"/>
      <family val="3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2"/>
      <name val="Times"/>
      <family val="1"/>
    </font>
    <font>
      <sz val="12"/>
      <name val="Arial"/>
      <family val="2"/>
    </font>
    <font>
      <sz val="11"/>
      <color indexed="20"/>
      <name val="Calibri"/>
      <family val="2"/>
    </font>
    <font>
      <sz val="8"/>
      <color indexed="12"/>
      <name val="Helvetica"/>
      <family val="2"/>
    </font>
    <font>
      <sz val="8"/>
      <name val="Times"/>
      <family val="1"/>
    </font>
    <font>
      <b/>
      <sz val="11"/>
      <color indexed="52"/>
      <name val="Calibri"/>
      <family val="2"/>
    </font>
    <font>
      <b/>
      <sz val="10"/>
      <name val="Helv"/>
    </font>
    <font>
      <b/>
      <sz val="11"/>
      <color indexed="9"/>
      <name val="Calibri"/>
      <family val="2"/>
    </font>
    <font>
      <b/>
      <sz val="8"/>
      <name val="Arial"/>
      <family val="2"/>
    </font>
    <font>
      <sz val="10"/>
      <name val="Helv"/>
    </font>
    <font>
      <b/>
      <sz val="8"/>
      <name val="Times New Roman"/>
      <family val="1"/>
    </font>
    <font>
      <sz val="8"/>
      <name val="Palatino"/>
      <family val="1"/>
    </font>
    <font>
      <sz val="10"/>
      <name val="BERNHARD"/>
    </font>
    <font>
      <sz val="10"/>
      <color indexed="22"/>
      <name val="MS Sans Serif"/>
      <family val="2"/>
    </font>
    <font>
      <sz val="1"/>
      <color indexed="8"/>
      <name val="Courier"/>
      <family val="3"/>
    </font>
    <font>
      <sz val="8"/>
      <color indexed="18"/>
      <name val="Times New Roman"/>
      <family val="1"/>
    </font>
    <font>
      <sz val="8"/>
      <color indexed="12"/>
      <name val="Arial"/>
      <family val="2"/>
    </font>
    <font>
      <sz val="10"/>
      <name val="MS Sans Serif"/>
      <family val="2"/>
    </font>
    <font>
      <u val="doubleAccounting"/>
      <sz val="10"/>
      <name val="Arial"/>
      <family val="2"/>
    </font>
    <font>
      <b/>
      <sz val="1"/>
      <color indexed="8"/>
      <name val="Courier"/>
      <family val="3"/>
    </font>
    <font>
      <i/>
      <sz val="11"/>
      <color indexed="23"/>
      <name val="Calibri"/>
      <family val="2"/>
    </font>
    <font>
      <sz val="7"/>
      <name val="Palatino"/>
      <family val="1"/>
    </font>
    <font>
      <sz val="8"/>
      <name val="Univers Condensed"/>
      <family val="2"/>
    </font>
    <font>
      <sz val="11"/>
      <color indexed="17"/>
      <name val="Calibri"/>
      <family val="2"/>
    </font>
    <font>
      <b/>
      <u/>
      <sz val="11"/>
      <color indexed="37"/>
      <name val="Arial"/>
      <family val="2"/>
    </font>
    <font>
      <b/>
      <sz val="12"/>
      <name val="Helv"/>
    </font>
    <font>
      <b/>
      <sz val="18"/>
      <name val="Arial"/>
      <family val="2"/>
    </font>
    <font>
      <b/>
      <sz val="15"/>
      <color indexed="56"/>
      <name val="Calibri"/>
      <family val="2"/>
    </font>
    <font>
      <b/>
      <sz val="18"/>
      <color indexed="24"/>
      <name val="Arial"/>
      <family val="2"/>
    </font>
    <font>
      <b/>
      <sz val="13"/>
      <color indexed="56"/>
      <name val="Calibri"/>
      <family val="2"/>
    </font>
    <font>
      <b/>
      <sz val="12"/>
      <color indexed="24"/>
      <name val="Arial"/>
      <family val="2"/>
    </font>
    <font>
      <b/>
      <sz val="11"/>
      <color indexed="56"/>
      <name val="Calibri"/>
      <family val="2"/>
    </font>
    <font>
      <b/>
      <sz val="9"/>
      <name val="Helv"/>
    </font>
    <font>
      <u/>
      <sz val="10"/>
      <color indexed="36"/>
      <name val="Arial"/>
      <family val="2"/>
    </font>
    <font>
      <u/>
      <sz val="8.5"/>
      <color indexed="12"/>
      <name val="Arial"/>
      <family val="2"/>
    </font>
    <font>
      <u/>
      <sz val="10"/>
      <color indexed="14"/>
      <name val="MS Sans Serif"/>
      <family val="2"/>
    </font>
    <font>
      <u/>
      <sz val="10"/>
      <color indexed="12"/>
      <name val="Arial"/>
      <family val="2"/>
    </font>
    <font>
      <u/>
      <sz val="8.25"/>
      <color theme="10"/>
      <name val="Calibri"/>
      <family val="2"/>
    </font>
    <font>
      <u/>
      <sz val="10"/>
      <color indexed="12"/>
      <name val="MS Sans Serif"/>
      <family val="2"/>
    </font>
    <font>
      <sz val="8"/>
      <color indexed="39"/>
      <name val="Arial"/>
      <family val="2"/>
    </font>
    <font>
      <sz val="8"/>
      <color indexed="12"/>
      <name val="Helv"/>
    </font>
    <font>
      <sz val="11"/>
      <color indexed="52"/>
      <name val="Calibri"/>
      <family val="2"/>
    </font>
    <font>
      <b/>
      <sz val="11"/>
      <name val="Helv"/>
    </font>
    <font>
      <sz val="10"/>
      <color indexed="8"/>
      <name val="Comic Sans MS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b/>
      <i/>
      <sz val="16"/>
      <name val="Helv"/>
    </font>
    <font>
      <sz val="10"/>
      <color indexed="8"/>
      <name val="MS Sans Serif"/>
      <family val="2"/>
    </font>
    <font>
      <sz val="8"/>
      <name val="Courier New"/>
      <family val="3"/>
    </font>
    <font>
      <sz val="10"/>
      <name val="Univers"/>
      <family val="2"/>
    </font>
    <font>
      <sz val="10"/>
      <name val="Geneva"/>
    </font>
    <font>
      <b/>
      <sz val="11"/>
      <color indexed="63"/>
      <name val="Calibri"/>
      <family val="2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b/>
      <sz val="26"/>
      <name val="Times New Roman"/>
      <family val="1"/>
    </font>
    <font>
      <b/>
      <sz val="18"/>
      <name val="Times New Roman"/>
      <family val="1"/>
    </font>
    <font>
      <sz val="10"/>
      <color indexed="16"/>
      <name val="Helvetica-Black"/>
    </font>
    <font>
      <sz val="8"/>
      <name val="Geneva"/>
    </font>
    <font>
      <i/>
      <sz val="8"/>
      <name val="Times New Roman"/>
      <family val="1"/>
    </font>
    <font>
      <sz val="8"/>
      <color indexed="10"/>
      <name val="Arial"/>
      <family val="2"/>
    </font>
    <font>
      <sz val="8"/>
      <color indexed="14"/>
      <name val="Helvetica"/>
      <family val="2"/>
    </font>
    <font>
      <u val="singleAccounting"/>
      <sz val="10"/>
      <name val="Arial"/>
      <family val="2"/>
    </font>
    <font>
      <i/>
      <sz val="9"/>
      <color indexed="12"/>
      <name val="Arial"/>
      <family val="2"/>
    </font>
    <font>
      <b/>
      <sz val="9"/>
      <name val="Arial"/>
      <family val="2"/>
    </font>
    <font>
      <b/>
      <sz val="9"/>
      <name val="Palatino"/>
      <family val="1"/>
    </font>
    <font>
      <sz val="9"/>
      <color indexed="21"/>
      <name val="Helvetica-Black"/>
    </font>
    <font>
      <sz val="7"/>
      <name val="Times New Roman"/>
      <family val="1"/>
    </font>
    <font>
      <sz val="7"/>
      <name val="Arial"/>
      <family val="2"/>
    </font>
    <font>
      <sz val="12"/>
      <name val="Times New Roman"/>
      <family val="1"/>
    </font>
    <font>
      <b/>
      <sz val="18"/>
      <color indexed="56"/>
      <name val="Cambria"/>
      <family val="2"/>
    </font>
    <font>
      <b/>
      <sz val="7"/>
      <color indexed="12"/>
      <name val="Arial"/>
      <family val="2"/>
    </font>
    <font>
      <sz val="11"/>
      <color indexed="10"/>
      <name val="Calibri"/>
      <family val="2"/>
    </font>
    <font>
      <sz val="8"/>
      <color indexed="9"/>
      <name val="Arial"/>
      <family val="2"/>
    </font>
    <font>
      <b/>
      <sz val="8"/>
      <name val="Palatino"/>
      <family val="1"/>
    </font>
    <font>
      <b/>
      <sz val="11"/>
      <color indexed="10"/>
      <name val="Calibri"/>
      <family val="2"/>
      <scheme val="minor"/>
    </font>
    <font>
      <b/>
      <sz val="15"/>
      <color indexed="62"/>
      <name val="Calibri"/>
      <family val="2"/>
    </font>
    <font>
      <b/>
      <sz val="15"/>
      <color indexed="62"/>
      <name val="Calibri"/>
      <family val="2"/>
      <scheme val="minor"/>
    </font>
    <font>
      <b/>
      <sz val="13"/>
      <color indexed="62"/>
      <name val="Calibri"/>
      <family val="2"/>
    </font>
    <font>
      <b/>
      <sz val="13"/>
      <color indexed="62"/>
      <name val="Calibri"/>
      <family val="2"/>
      <scheme val="minor"/>
    </font>
    <font>
      <b/>
      <sz val="11"/>
      <color indexed="62"/>
      <name val="Calibri"/>
      <family val="2"/>
    </font>
    <font>
      <b/>
      <sz val="11"/>
      <color indexed="62"/>
      <name val="Calibri"/>
      <family val="2"/>
      <scheme val="minor"/>
    </font>
    <font>
      <b/>
      <sz val="18"/>
      <color indexed="62"/>
      <name val="Calibri Light"/>
      <family val="2"/>
      <scheme val="major"/>
    </font>
    <font>
      <sz val="11"/>
      <name val="Calibri"/>
      <family val="2"/>
    </font>
  </fonts>
  <fills count="7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6F8FA"/>
        <bgColor indexed="64"/>
      </patternFill>
    </fill>
    <fill>
      <patternFill patternType="solid">
        <fgColor rgb="FFFFFFE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mediumGray">
        <fgColor indexed="22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</fills>
  <borders count="6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FE2E5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DFE2E5"/>
      </right>
      <top style="thin">
        <color rgb="FF000000"/>
      </top>
      <bottom style="thin">
        <color rgb="FF000000"/>
      </bottom>
      <diagonal/>
    </border>
    <border>
      <left style="medium">
        <color rgb="FFDFE2E5"/>
      </left>
      <right style="thin">
        <color rgb="FF000000"/>
      </right>
      <top style="thin">
        <color rgb="FF000000"/>
      </top>
      <bottom style="medium">
        <color rgb="FFDFE2E5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DFE2E5"/>
      </bottom>
      <diagonal/>
    </border>
    <border>
      <left style="thin">
        <color rgb="FF000000"/>
      </left>
      <right style="medium">
        <color rgb="FFDFE2E5"/>
      </right>
      <top style="thin">
        <color rgb="FF000000"/>
      </top>
      <bottom style="medium">
        <color rgb="FFDFE2E5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DFE2E5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DFE2E5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DFE2E5"/>
      </left>
      <right style="thin">
        <color rgb="FF000000"/>
      </right>
      <top style="medium">
        <color rgb="FFDFE2E5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DFE2E5"/>
      </top>
      <bottom style="thin">
        <color rgb="FF000000"/>
      </bottom>
      <diagonal/>
    </border>
    <border>
      <left style="thin">
        <color rgb="FF000000"/>
      </left>
      <right style="medium">
        <color rgb="FFDFE2E5"/>
      </right>
      <top style="medium">
        <color rgb="FFDFE2E5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DFE2E5"/>
      </bottom>
      <diagonal/>
    </border>
    <border>
      <left/>
      <right style="thin">
        <color rgb="FF000000"/>
      </right>
      <top style="medium">
        <color rgb="FFDFE2E5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DFE2E5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/>
      <right/>
      <top/>
      <bottom style="thin">
        <color indexed="8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</borders>
  <cellStyleXfs count="5373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7" fillId="6" borderId="0" applyNumberFormat="0" applyBorder="0" applyAlignment="0" applyProtection="0"/>
    <xf numFmtId="0" fontId="18" fillId="7" borderId="0" applyNumberFormat="0" applyBorder="0" applyAlignment="0" applyProtection="0"/>
    <xf numFmtId="0" fontId="19" fillId="8" borderId="0" applyNumberFormat="0" applyBorder="0" applyAlignment="0" applyProtection="0"/>
    <xf numFmtId="0" fontId="20" fillId="9" borderId="12" applyNumberFormat="0" applyAlignment="0" applyProtection="0"/>
    <xf numFmtId="0" fontId="21" fillId="10" borderId="13" applyNumberFormat="0" applyAlignment="0" applyProtection="0"/>
    <xf numFmtId="0" fontId="22" fillId="10" borderId="12" applyNumberFormat="0" applyAlignment="0" applyProtection="0"/>
    <xf numFmtId="0" fontId="23" fillId="0" borderId="14" applyNumberFormat="0" applyFill="0" applyAlignment="0" applyProtection="0"/>
    <xf numFmtId="0" fontId="24" fillId="11" borderId="15" applyNumberFormat="0" applyAlignment="0" applyProtection="0"/>
    <xf numFmtId="0" fontId="25" fillId="0" borderId="0" applyNumberFormat="0" applyFill="0" applyBorder="0" applyAlignment="0" applyProtection="0"/>
    <xf numFmtId="0" fontId="1" fillId="12" borderId="16" applyNumberFormat="0" applyFont="0" applyAlignment="0" applyProtection="0"/>
    <xf numFmtId="0" fontId="26" fillId="0" borderId="0" applyNumberFormat="0" applyFill="0" applyBorder="0" applyAlignment="0" applyProtection="0"/>
    <xf numFmtId="0" fontId="27" fillId="0" borderId="17" applyNumberFormat="0" applyFill="0" applyAlignment="0" applyProtection="0"/>
    <xf numFmtId="0" fontId="28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8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8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8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8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8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43" fontId="1" fillId="0" borderId="0" applyFont="0" applyFill="0" applyBorder="0" applyAlignment="0" applyProtection="0"/>
    <xf numFmtId="0" fontId="48" fillId="0" borderId="0" applyBorder="0"/>
    <xf numFmtId="0" fontId="50" fillId="0" borderId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1" fillId="0" borderId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169" fontId="50" fillId="0" borderId="0"/>
    <xf numFmtId="169" fontId="50" fillId="0" borderId="0"/>
    <xf numFmtId="189" fontId="53" fillId="0" borderId="0"/>
    <xf numFmtId="189" fontId="53" fillId="0" borderId="0"/>
    <xf numFmtId="189" fontId="53" fillId="0" borderId="0"/>
    <xf numFmtId="189" fontId="53" fillId="0" borderId="0"/>
    <xf numFmtId="189" fontId="53" fillId="0" borderId="0"/>
    <xf numFmtId="169" fontId="50" fillId="0" borderId="0"/>
    <xf numFmtId="169" fontId="50" fillId="0" borderId="0"/>
    <xf numFmtId="169" fontId="50" fillId="0" borderId="0"/>
    <xf numFmtId="190" fontId="50" fillId="0" borderId="0"/>
    <xf numFmtId="190" fontId="50" fillId="0" borderId="0"/>
    <xf numFmtId="191" fontId="50" fillId="0" borderId="0"/>
    <xf numFmtId="189" fontId="53" fillId="0" borderId="0"/>
    <xf numFmtId="192" fontId="50" fillId="0" borderId="0"/>
    <xf numFmtId="192" fontId="50" fillId="0" borderId="0"/>
    <xf numFmtId="192" fontId="50" fillId="0" borderId="0"/>
    <xf numFmtId="192" fontId="50" fillId="0" borderId="0"/>
    <xf numFmtId="189" fontId="53" fillId="0" borderId="0"/>
    <xf numFmtId="189" fontId="53" fillId="0" borderId="0"/>
    <xf numFmtId="190" fontId="50" fillId="0" borderId="0"/>
    <xf numFmtId="190" fontId="50" fillId="0" borderId="0"/>
    <xf numFmtId="191" fontId="50" fillId="0" borderId="0"/>
    <xf numFmtId="169" fontId="50" fillId="0" borderId="0"/>
    <xf numFmtId="169" fontId="50" fillId="0" borderId="0"/>
    <xf numFmtId="169" fontId="50" fillId="0" borderId="0"/>
    <xf numFmtId="169" fontId="50" fillId="0" borderId="0"/>
    <xf numFmtId="169" fontId="50" fillId="0" borderId="0"/>
    <xf numFmtId="169" fontId="50" fillId="0" borderId="0"/>
    <xf numFmtId="169" fontId="50" fillId="0" borderId="0"/>
    <xf numFmtId="169" fontId="50" fillId="0" borderId="0"/>
    <xf numFmtId="169" fontId="50" fillId="0" borderId="0"/>
    <xf numFmtId="169" fontId="50" fillId="0" borderId="0"/>
    <xf numFmtId="169" fontId="50" fillId="0" borderId="0"/>
    <xf numFmtId="190" fontId="50" fillId="0" borderId="0"/>
    <xf numFmtId="190" fontId="50" fillId="0" borderId="0"/>
    <xf numFmtId="191" fontId="50" fillId="0" borderId="0"/>
    <xf numFmtId="189" fontId="53" fillId="0" borderId="0"/>
    <xf numFmtId="192" fontId="50" fillId="0" borderId="0"/>
    <xf numFmtId="192" fontId="50" fillId="0" borderId="0"/>
    <xf numFmtId="192" fontId="50" fillId="0" borderId="0"/>
    <xf numFmtId="192" fontId="50" fillId="0" borderId="0"/>
    <xf numFmtId="189" fontId="53" fillId="0" borderId="0"/>
    <xf numFmtId="189" fontId="53" fillId="0" borderId="0"/>
    <xf numFmtId="190" fontId="50" fillId="0" borderId="0"/>
    <xf numFmtId="190" fontId="50" fillId="0" borderId="0"/>
    <xf numFmtId="191" fontId="50" fillId="0" borderId="0"/>
    <xf numFmtId="169" fontId="50" fillId="0" borderId="0"/>
    <xf numFmtId="169" fontId="50" fillId="0" borderId="0"/>
    <xf numFmtId="182" fontId="61" fillId="0" borderId="0" applyFont="0" applyFill="0" applyBorder="0" applyAlignment="0" applyProtection="0"/>
    <xf numFmtId="182" fontId="61" fillId="0" borderId="0" applyFont="0" applyFill="0" applyBorder="0" applyAlignment="0" applyProtection="0"/>
    <xf numFmtId="193" fontId="61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93" fontId="50" fillId="0" borderId="0" applyFont="0" applyFill="0" applyBorder="0" applyAlignment="0" applyProtection="0"/>
    <xf numFmtId="194" fontId="50" fillId="0" borderId="0" applyFont="0" applyFill="0" applyBorder="0" applyAlignment="0" applyProtection="0"/>
    <xf numFmtId="194" fontId="50" fillId="0" borderId="0" applyFont="0" applyFill="0" applyBorder="0" applyAlignment="0" applyProtection="0"/>
    <xf numFmtId="195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96" fontId="50" fillId="0" borderId="0" applyFont="0" applyFill="0" applyBorder="0" applyAlignment="0" applyProtection="0"/>
    <xf numFmtId="197" fontId="62" fillId="0" borderId="0" applyFont="0" applyFill="0" applyBorder="0" applyAlignment="0" applyProtection="0"/>
    <xf numFmtId="197" fontId="62" fillId="0" borderId="0" applyFont="0" applyFill="0" applyBorder="0" applyAlignment="0" applyProtection="0"/>
    <xf numFmtId="198" fontId="62" fillId="0" borderId="0" applyFont="0" applyFill="0" applyBorder="0" applyAlignment="0" applyProtection="0"/>
    <xf numFmtId="199" fontId="51" fillId="0" borderId="0" applyFont="0" applyFill="0" applyBorder="0" applyAlignment="0" applyProtection="0"/>
    <xf numFmtId="199" fontId="51" fillId="0" borderId="0" applyFont="0" applyFill="0" applyBorder="0" applyAlignment="0" applyProtection="0"/>
    <xf numFmtId="200" fontId="51" fillId="0" borderId="0" applyFont="0" applyFill="0" applyBorder="0" applyAlignment="0" applyProtection="0"/>
    <xf numFmtId="201" fontId="50" fillId="0" borderId="0" applyFont="0" applyFill="0" applyBorder="0" applyAlignment="0" applyProtection="0"/>
    <xf numFmtId="183" fontId="63" fillId="0" borderId="0" applyFont="0" applyFill="0" applyBorder="0" applyAlignment="0" applyProtection="0"/>
    <xf numFmtId="183" fontId="63" fillId="0" borderId="0" applyFont="0" applyFill="0" applyBorder="0" applyAlignment="0" applyProtection="0"/>
    <xf numFmtId="196" fontId="63" fillId="0" borderId="0" applyFont="0" applyFill="0" applyBorder="0" applyAlignment="0" applyProtection="0"/>
    <xf numFmtId="197" fontId="61" fillId="0" borderId="0" applyFont="0" applyFill="0" applyBorder="0" applyAlignment="0" applyProtection="0"/>
    <xf numFmtId="197" fontId="61" fillId="0" borderId="0" applyFont="0" applyFill="0" applyBorder="0" applyAlignment="0" applyProtection="0"/>
    <xf numFmtId="198" fontId="61" fillId="0" borderId="0" applyFont="0" applyFill="0" applyBorder="0" applyAlignment="0" applyProtection="0"/>
    <xf numFmtId="199" fontId="63" fillId="0" borderId="0" applyFont="0" applyFill="0" applyBorder="0" applyAlignment="0" applyProtection="0"/>
    <xf numFmtId="199" fontId="63" fillId="0" borderId="0" applyFont="0" applyFill="0" applyBorder="0" applyAlignment="0" applyProtection="0"/>
    <xf numFmtId="200" fontId="63" fillId="0" borderId="0" applyFont="0" applyFill="0" applyBorder="0" applyAlignment="0" applyProtection="0"/>
    <xf numFmtId="201" fontId="61" fillId="0" borderId="0" applyFont="0" applyFill="0" applyBorder="0" applyAlignment="0" applyProtection="0"/>
    <xf numFmtId="202" fontId="50" fillId="0" borderId="0" applyFont="0" applyFill="0" applyBorder="0" applyAlignment="0" applyProtection="0"/>
    <xf numFmtId="202" fontId="50" fillId="0" borderId="0" applyFont="0" applyFill="0" applyBorder="0" applyAlignment="0" applyProtection="0"/>
    <xf numFmtId="203" fontId="50" fillId="0" borderId="0" applyFont="0" applyFill="0" applyBorder="0" applyAlignment="0" applyProtection="0"/>
    <xf numFmtId="203" fontId="50" fillId="0" borderId="0" applyFont="0" applyFill="0" applyBorder="0" applyAlignment="0" applyProtection="0"/>
    <xf numFmtId="204" fontId="50" fillId="0" borderId="0" applyFont="0" applyFill="0" applyBorder="0" applyAlignment="0" applyProtection="0"/>
    <xf numFmtId="204" fontId="50" fillId="0" borderId="0" applyFont="0" applyFill="0" applyBorder="0" applyAlignment="0" applyProtection="0"/>
    <xf numFmtId="205" fontId="50" fillId="0" borderId="0" applyFont="0" applyFill="0" applyBorder="0" applyAlignment="0" applyProtection="0"/>
    <xf numFmtId="205" fontId="50" fillId="0" borderId="0" applyFont="0" applyFill="0" applyBorder="0" applyAlignment="0" applyProtection="0"/>
    <xf numFmtId="204" fontId="50" fillId="0" borderId="0" applyFont="0" applyFill="0" applyBorder="0" applyAlignment="0" applyProtection="0"/>
    <xf numFmtId="204" fontId="50" fillId="0" borderId="0" applyFont="0" applyFill="0" applyBorder="0" applyAlignment="0" applyProtection="0"/>
    <xf numFmtId="205" fontId="50" fillId="0" borderId="0" applyFont="0" applyFill="0" applyBorder="0" applyAlignment="0" applyProtection="0"/>
    <xf numFmtId="205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04" fontId="50" fillId="0" borderId="0" applyFont="0" applyFill="0" applyBorder="0" applyAlignment="0" applyProtection="0"/>
    <xf numFmtId="204" fontId="50" fillId="0" borderId="0" applyFont="0" applyFill="0" applyBorder="0" applyAlignment="0" applyProtection="0"/>
    <xf numFmtId="205" fontId="50" fillId="0" borderId="0" applyFont="0" applyFill="0" applyBorder="0" applyAlignment="0" applyProtection="0"/>
    <xf numFmtId="205" fontId="50" fillId="0" borderId="0" applyFont="0" applyFill="0" applyBorder="0" applyAlignment="0" applyProtection="0"/>
    <xf numFmtId="205" fontId="50" fillId="0" borderId="0" applyFont="0" applyFill="0" applyBorder="0" applyAlignment="0" applyProtection="0"/>
    <xf numFmtId="205" fontId="50" fillId="0" borderId="0" applyFont="0" applyFill="0" applyBorder="0" applyAlignment="0" applyProtection="0"/>
    <xf numFmtId="204" fontId="50" fillId="0" borderId="0" applyFont="0" applyFill="0" applyBorder="0" applyAlignment="0" applyProtection="0"/>
    <xf numFmtId="204" fontId="50" fillId="0" borderId="0" applyFont="0" applyFill="0" applyBorder="0" applyAlignment="0" applyProtection="0"/>
    <xf numFmtId="204" fontId="50" fillId="0" borderId="0" applyFont="0" applyFill="0" applyBorder="0" applyAlignment="0" applyProtection="0"/>
    <xf numFmtId="204" fontId="50" fillId="0" borderId="0" applyFont="0" applyFill="0" applyBorder="0" applyAlignment="0" applyProtection="0"/>
    <xf numFmtId="205" fontId="50" fillId="0" borderId="0" applyFont="0" applyFill="0" applyBorder="0" applyAlignment="0" applyProtection="0"/>
    <xf numFmtId="205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06" fontId="53" fillId="0" borderId="0" applyFont="0" applyFill="0" applyBorder="0" applyAlignment="0" applyProtection="0"/>
    <xf numFmtId="206" fontId="53" fillId="0" borderId="0" applyFont="0" applyFill="0" applyBorder="0" applyAlignment="0" applyProtection="0"/>
    <xf numFmtId="207" fontId="53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96" fontId="50" fillId="0" borderId="0" applyFont="0" applyFill="0" applyBorder="0" applyAlignment="0" applyProtection="0"/>
    <xf numFmtId="196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96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96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183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14" fontId="50" fillId="0" borderId="0" applyFont="0" applyFill="0" applyBorder="0" applyAlignment="0" applyProtection="0"/>
    <xf numFmtId="214" fontId="50" fillId="0" borderId="0" applyFont="0" applyFill="0" applyBorder="0" applyAlignment="0" applyProtection="0"/>
    <xf numFmtId="215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6" fontId="50" fillId="0" borderId="0" applyFont="0" applyFill="0" applyBorder="0" applyAlignment="0" applyProtection="0"/>
    <xf numFmtId="207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8" fontId="50" fillId="0" borderId="0" applyFont="0" applyFill="0" applyBorder="0" applyAlignment="0" applyProtection="0"/>
    <xf numFmtId="209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3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205" fontId="50" fillId="0" borderId="0" applyFont="0" applyFill="0" applyBorder="0" applyAlignment="0" applyProtection="0"/>
    <xf numFmtId="205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217" fontId="50" fillId="0" borderId="0" applyFont="0" applyFill="0" applyBorder="0" applyAlignment="0" applyProtection="0"/>
    <xf numFmtId="217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217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217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8" fontId="50" fillId="0" borderId="0" applyFont="0" applyFill="0" applyBorder="0" applyAlignment="0" applyProtection="0"/>
    <xf numFmtId="218" fontId="50" fillId="0" borderId="0" applyFont="0" applyFill="0" applyBorder="0" applyAlignment="0" applyProtection="0"/>
    <xf numFmtId="219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216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3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3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221" fontId="50" fillId="0" borderId="0" applyFont="0" applyFill="0" applyBorder="0" applyAlignment="0" applyProtection="0"/>
    <xf numFmtId="221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221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221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0" fontId="50" fillId="0" borderId="0" applyFont="0" applyFill="0" applyBorder="0" applyAlignment="0" applyProtection="0"/>
    <xf numFmtId="222" fontId="50" fillId="0" borderId="0" applyFont="0" applyFill="0" applyBorder="0" applyAlignment="0" applyProtection="0"/>
    <xf numFmtId="222" fontId="50" fillId="0" borderId="0" applyFont="0" applyFill="0" applyBorder="0" applyAlignment="0" applyProtection="0"/>
    <xf numFmtId="223" fontId="50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50" fillId="42" borderId="0" applyNumberFormat="0" applyFont="0" applyAlignment="0" applyProtection="0"/>
    <xf numFmtId="0" fontId="50" fillId="42" borderId="0" applyNumberFormat="0" applyFont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3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42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42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93" fontId="50" fillId="0" borderId="0" applyFont="0" applyFill="0" applyBorder="0" applyAlignment="0" applyProtection="0"/>
    <xf numFmtId="193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93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93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182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01" fontId="50" fillId="0" borderId="0" applyFont="0" applyFill="0" applyBorder="0" applyAlignment="0" applyProtection="0"/>
    <xf numFmtId="201" fontId="50" fillId="0" borderId="0" applyFont="0" applyFill="0" applyBorder="0" applyAlignment="0" applyProtection="0"/>
    <xf numFmtId="228" fontId="50" fillId="0" borderId="0" applyFont="0" applyFill="0" applyBorder="0" applyAlignment="0" applyProtection="0"/>
    <xf numFmtId="229" fontId="50" fillId="0" borderId="0" applyFont="0" applyFill="0" applyBorder="0" applyAlignment="0" applyProtection="0"/>
    <xf numFmtId="229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224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42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25" fontId="50" fillId="0" borderId="0" applyFont="0" applyFill="0" applyBorder="0" applyAlignment="0" applyProtection="0"/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3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0" fontId="50" fillId="0" borderId="0" applyFont="0" applyFill="0" applyBorder="0" applyProtection="0">
      <alignment horizontal="right"/>
    </xf>
    <xf numFmtId="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186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186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4" fontId="50" fillId="0" borderId="0" applyFont="0" applyFill="0" applyBorder="0" applyProtection="0">
      <alignment horizontal="right"/>
    </xf>
    <xf numFmtId="234" fontId="50" fillId="0" borderId="0" applyFont="0" applyFill="0" applyBorder="0" applyProtection="0">
      <alignment horizontal="right"/>
    </xf>
    <xf numFmtId="235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26" fontId="50" fillId="0" borderId="0" applyFont="0" applyFill="0" applyBorder="0" applyProtection="0">
      <alignment horizontal="right"/>
    </xf>
    <xf numFmtId="226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6" fontId="50" fillId="0" borderId="0" applyFont="0" applyFill="0" applyBorder="0" applyProtection="0">
      <alignment horizontal="right"/>
    </xf>
    <xf numFmtId="236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6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6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4" fontId="50" fillId="0" borderId="0" applyFont="0" applyFill="0" applyBorder="0" applyProtection="0">
      <alignment horizontal="right"/>
    </xf>
    <xf numFmtId="234" fontId="50" fillId="0" borderId="0" applyFont="0" applyFill="0" applyBorder="0" applyProtection="0">
      <alignment horizontal="right"/>
    </xf>
    <xf numFmtId="235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26" fontId="50" fillId="0" borderId="0" applyFont="0" applyFill="0" applyBorder="0" applyProtection="0">
      <alignment horizontal="right"/>
    </xf>
    <xf numFmtId="226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3" fontId="50" fillId="0" borderId="0" applyFont="0" applyFill="0" applyBorder="0" applyProtection="0">
      <alignment horizontal="right"/>
    </xf>
    <xf numFmtId="236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230" fontId="50" fillId="0" borderId="0" applyFont="0" applyFill="0" applyBorder="0" applyProtection="0">
      <alignment horizontal="right"/>
    </xf>
    <xf numFmtId="186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13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231" fontId="50" fillId="0" borderId="0" applyFont="0" applyFill="0" applyBorder="0" applyAlignment="0" applyProtection="0"/>
    <xf numFmtId="187" fontId="50" fillId="0" borderId="0" applyFont="0" applyFill="0" applyBorder="0" applyAlignment="0" applyProtection="0"/>
    <xf numFmtId="18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8" fontId="50" fillId="0" borderId="0" applyFont="0" applyFill="0" applyBorder="0" applyAlignment="0" applyProtection="0"/>
    <xf numFmtId="238" fontId="50" fillId="0" borderId="0" applyFont="0" applyFill="0" applyBorder="0" applyAlignment="0" applyProtection="0"/>
    <xf numFmtId="239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2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8" fontId="50" fillId="0" borderId="0" applyFont="0" applyFill="0" applyBorder="0" applyAlignment="0" applyProtection="0"/>
    <xf numFmtId="238" fontId="50" fillId="0" borderId="0" applyFont="0" applyFill="0" applyBorder="0" applyAlignment="0" applyProtection="0"/>
    <xf numFmtId="239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37" fontId="50" fillId="0" borderId="0" applyFont="0" applyFill="0" applyBorder="0" applyAlignment="0" applyProtection="0"/>
    <xf numFmtId="240" fontId="50" fillId="0" borderId="0" applyFont="0" applyFill="0" applyBorder="0" applyAlignment="0" applyProtection="0"/>
    <xf numFmtId="240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190" fontId="50" fillId="0" borderId="0" applyFont="0" applyFill="0" applyBorder="0" applyAlignment="0" applyProtection="0"/>
    <xf numFmtId="190" fontId="50" fillId="0" borderId="0" applyFont="0" applyFill="0" applyBorder="0" applyAlignment="0" applyProtection="0"/>
    <xf numFmtId="19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32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190" fontId="50" fillId="0" borderId="0" applyFont="0" applyFill="0" applyBorder="0" applyAlignment="0" applyProtection="0"/>
    <xf numFmtId="190" fontId="50" fillId="0" borderId="0" applyFont="0" applyFill="0" applyBorder="0" applyAlignment="0" applyProtection="0"/>
    <xf numFmtId="19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241" fontId="50" fillId="0" borderId="0" applyFont="0" applyFill="0" applyBorder="0" applyAlignment="0" applyProtection="0"/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5" fillId="0" borderId="0" applyNumberFormat="0" applyFill="0" applyBorder="0" applyProtection="0">
      <alignment vertical="top"/>
    </xf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6" fillId="0" borderId="45" applyNumberFormat="0" applyFill="0" applyAlignment="0" applyProtection="0"/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67" fillId="0" borderId="46" applyNumberFormat="0" applyFill="0" applyProtection="0">
      <alignment horizontal="center"/>
    </xf>
    <xf numFmtId="0" fontId="50" fillId="0" borderId="47" applyNumberFormat="0" applyFont="0" applyFill="0" applyAlignment="0" applyProtection="0"/>
    <xf numFmtId="0" fontId="50" fillId="0" borderId="47" applyNumberFormat="0" applyFont="0" applyFill="0" applyAlignment="0" applyProtection="0"/>
    <xf numFmtId="0" fontId="50" fillId="0" borderId="47" applyNumberFormat="0" applyFont="0" applyFill="0" applyAlignment="0" applyProtection="0"/>
    <xf numFmtId="0" fontId="50" fillId="0" borderId="47" applyNumberFormat="0" applyFont="0" applyFill="0" applyAlignment="0" applyProtection="0"/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7" fillId="0" borderId="0" applyNumberFormat="0" applyFill="0" applyBorder="0" applyProtection="0">
      <alignment horizontal="left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8" fillId="0" borderId="0" applyNumberFormat="0" applyFill="0" applyBorder="0" applyProtection="0">
      <alignment horizontal="centerContinuous"/>
    </xf>
    <xf numFmtId="0" fontId="6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9" fontId="69" fillId="0" borderId="0" applyFont="0" applyFill="0" applyBorder="0" applyAlignment="0" applyProtection="0"/>
    <xf numFmtId="37" fontId="50" fillId="0" borderId="0" applyFont="0" applyFill="0" applyBorder="0" applyAlignment="0" applyProtection="0"/>
    <xf numFmtId="37" fontId="50" fillId="0" borderId="0" applyFont="0" applyFill="0" applyBorder="0" applyAlignment="0" applyProtection="0"/>
    <xf numFmtId="205" fontId="62" fillId="0" borderId="0" applyFont="0" applyFill="0" applyBorder="0" applyAlignment="0" applyProtection="0"/>
    <xf numFmtId="39" fontId="62" fillId="0" borderId="0" applyFont="0" applyFill="0" applyBorder="0" applyAlignment="0" applyProtection="0"/>
    <xf numFmtId="242" fontId="50" fillId="0" borderId="0" applyFont="0" applyFill="0" applyBorder="0" applyAlignment="0" applyProtection="0"/>
    <xf numFmtId="242" fontId="50" fillId="0" borderId="0" applyFont="0" applyFill="0" applyBorder="0" applyAlignment="0" applyProtection="0"/>
    <xf numFmtId="243" fontId="62" fillId="0" borderId="0" applyFont="0" applyFill="0" applyBorder="0" applyAlignment="0" applyProtection="0"/>
    <xf numFmtId="169" fontId="69" fillId="0" borderId="0" applyFont="0" applyFill="0" applyBorder="0" applyAlignment="0" applyProtection="0"/>
    <xf numFmtId="39" fontId="63" fillId="0" borderId="0" applyFont="0" applyFill="0" applyBorder="0" applyAlignment="0" applyProtection="0"/>
    <xf numFmtId="10" fontId="69" fillId="0" borderId="0" applyFont="0" applyFill="0" applyBorder="0" applyAlignment="0" applyProtection="0"/>
    <xf numFmtId="242" fontId="61" fillId="0" borderId="0" applyFont="0" applyFill="0" applyBorder="0" applyAlignment="0" applyProtection="0">
      <alignment horizontal="right"/>
    </xf>
    <xf numFmtId="244" fontId="69" fillId="0" borderId="0" applyFont="0" applyFill="0" applyBorder="0" applyAlignment="0" applyProtection="0"/>
    <xf numFmtId="205" fontId="70" fillId="0" borderId="0"/>
    <xf numFmtId="39" fontId="71" fillId="0" borderId="0" applyFont="0" applyFill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72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72" fillId="44" borderId="0" applyNumberFormat="0" applyBorder="0" applyAlignment="0" applyProtection="0"/>
    <xf numFmtId="0" fontId="1" fillId="14" borderId="0" applyNumberFormat="0" applyBorder="0" applyAlignment="0" applyProtection="0"/>
    <xf numFmtId="0" fontId="72" fillId="44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72" fillId="46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72" fillId="46" borderId="0" applyNumberFormat="0" applyBorder="0" applyAlignment="0" applyProtection="0"/>
    <xf numFmtId="0" fontId="1" fillId="18" borderId="0" applyNumberFormat="0" applyBorder="0" applyAlignment="0" applyProtection="0"/>
    <xf numFmtId="0" fontId="72" fillId="46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72" fillId="48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72" fillId="48" borderId="0" applyNumberFormat="0" applyBorder="0" applyAlignment="0" applyProtection="0"/>
    <xf numFmtId="0" fontId="1" fillId="22" borderId="0" applyNumberFormat="0" applyBorder="0" applyAlignment="0" applyProtection="0"/>
    <xf numFmtId="0" fontId="72" fillId="48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2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72" fillId="50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72" fillId="50" borderId="0" applyNumberFormat="0" applyBorder="0" applyAlignment="0" applyProtection="0"/>
    <xf numFmtId="0" fontId="1" fillId="26" borderId="0" applyNumberFormat="0" applyBorder="0" applyAlignment="0" applyProtection="0"/>
    <xf numFmtId="0" fontId="72" fillId="50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6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72" fillId="5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72" fillId="51" borderId="0" applyNumberFormat="0" applyBorder="0" applyAlignment="0" applyProtection="0"/>
    <xf numFmtId="0" fontId="1" fillId="30" borderId="0" applyNumberFormat="0" applyBorder="0" applyAlignment="0" applyProtection="0"/>
    <xf numFmtId="0" fontId="72" fillId="5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34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34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34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50" fillId="0" borderId="0"/>
    <xf numFmtId="0" fontId="1" fillId="4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72" fillId="4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2" fillId="49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7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50" fillId="0" borderId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50" fillId="0" borderId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50" fillId="0" borderId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50" fillId="0" borderId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50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242" fontId="71" fillId="0" borderId="0" applyFont="0" applyFill="0" applyBorder="0" applyAlignment="0" applyProtection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72" fillId="4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2" fillId="43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72" fillId="4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2" fillId="45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72" fillId="52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2" fillId="52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72" fillId="50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2" fillId="50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72" fillId="4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2" fillId="43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72" fillId="53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2" fillId="53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0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0" fillId="0" borderId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0" fillId="0" borderId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0" fillId="0" borderId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0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50" fillId="0" borderId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73" fillId="54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8" fillId="16" borderId="0" applyNumberFormat="0" applyBorder="0" applyAlignment="0" applyProtection="0"/>
    <xf numFmtId="0" fontId="50" fillId="0" borderId="0"/>
    <xf numFmtId="0" fontId="73" fillId="4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8" fillId="20" borderId="0" applyNumberFormat="0" applyBorder="0" applyAlignment="0" applyProtection="0"/>
    <xf numFmtId="0" fontId="50" fillId="0" borderId="0"/>
    <xf numFmtId="0" fontId="73" fillId="52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8" fillId="24" borderId="0" applyNumberFormat="0" applyBorder="0" applyAlignment="0" applyProtection="0"/>
    <xf numFmtId="0" fontId="50" fillId="0" borderId="0"/>
    <xf numFmtId="0" fontId="73" fillId="5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8" fillId="28" borderId="0" applyNumberFormat="0" applyBorder="0" applyAlignment="0" applyProtection="0"/>
    <xf numFmtId="0" fontId="50" fillId="0" borderId="0"/>
    <xf numFmtId="0" fontId="73" fillId="56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8" fillId="32" borderId="0" applyNumberFormat="0" applyBorder="0" applyAlignment="0" applyProtection="0"/>
    <xf numFmtId="0" fontId="50" fillId="0" borderId="0"/>
    <xf numFmtId="0" fontId="73" fillId="57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8" fillId="36" borderId="0" applyNumberFormat="0" applyBorder="0" applyAlignment="0" applyProtection="0"/>
    <xf numFmtId="0" fontId="50" fillId="0" borderId="0"/>
    <xf numFmtId="0" fontId="28" fillId="16" borderId="0" applyNumberFormat="0" applyBorder="0" applyAlignment="0" applyProtection="0"/>
    <xf numFmtId="0" fontId="28" fillId="20" borderId="0" applyNumberFormat="0" applyBorder="0" applyAlignment="0" applyProtection="0"/>
    <xf numFmtId="0" fontId="28" fillId="24" borderId="0" applyNumberFormat="0" applyBorder="0" applyAlignment="0" applyProtection="0"/>
    <xf numFmtId="0" fontId="28" fillId="28" borderId="0" applyNumberFormat="0" applyBorder="0" applyAlignment="0" applyProtection="0"/>
    <xf numFmtId="0" fontId="28" fillId="32" borderId="0" applyNumberFormat="0" applyBorder="0" applyAlignment="0" applyProtection="0"/>
    <xf numFmtId="0" fontId="28" fillId="36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62" fillId="58" borderId="0" applyFont="0" applyFill="0"/>
    <xf numFmtId="0" fontId="50" fillId="0" borderId="0"/>
    <xf numFmtId="0" fontId="50" fillId="0" borderId="0"/>
    <xf numFmtId="0" fontId="73" fillId="59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8" fillId="13" borderId="0" applyNumberFormat="0" applyBorder="0" applyAlignment="0" applyProtection="0"/>
    <xf numFmtId="0" fontId="50" fillId="0" borderId="0"/>
    <xf numFmtId="0" fontId="73" fillId="60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8" fillId="17" borderId="0" applyNumberFormat="0" applyBorder="0" applyAlignment="0" applyProtection="0"/>
    <xf numFmtId="0" fontId="50" fillId="0" borderId="0"/>
    <xf numFmtId="0" fontId="73" fillId="61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8" fillId="21" borderId="0" applyNumberFormat="0" applyBorder="0" applyAlignment="0" applyProtection="0"/>
    <xf numFmtId="0" fontId="50" fillId="0" borderId="0"/>
    <xf numFmtId="0" fontId="73" fillId="55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8" fillId="25" borderId="0" applyNumberFormat="0" applyBorder="0" applyAlignment="0" applyProtection="0"/>
    <xf numFmtId="0" fontId="50" fillId="0" borderId="0"/>
    <xf numFmtId="0" fontId="73" fillId="56" borderId="0" applyNumberFormat="0" applyBorder="0" applyAlignment="0" applyProtection="0"/>
    <xf numFmtId="0" fontId="50" fillId="0" borderId="0"/>
    <xf numFmtId="0" fontId="50" fillId="0" borderId="0"/>
    <xf numFmtId="0" fontId="28" fillId="29" borderId="0" applyNumberFormat="0" applyBorder="0" applyAlignment="0" applyProtection="0"/>
    <xf numFmtId="0" fontId="50" fillId="0" borderId="0"/>
    <xf numFmtId="0" fontId="73" fillId="62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8" fillId="33" borderId="0" applyNumberFormat="0" applyBorder="0" applyAlignment="0" applyProtection="0"/>
    <xf numFmtId="0" fontId="50" fillId="0" borderId="0"/>
    <xf numFmtId="245" fontId="74" fillId="0" borderId="0" applyFont="0" applyFill="0" applyBorder="0" applyAlignment="0" applyProtection="0"/>
    <xf numFmtId="245" fontId="74" fillId="0" borderId="0" applyFont="0" applyFill="0" applyBorder="0" applyAlignment="0" applyProtection="0"/>
    <xf numFmtId="0" fontId="50" fillId="0" borderId="0"/>
    <xf numFmtId="0" fontId="50" fillId="0" borderId="0"/>
    <xf numFmtId="246" fontId="74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188" fontId="74" fillId="0" borderId="0" applyFont="0" applyFill="0" applyBorder="0" applyAlignment="0" applyProtection="0"/>
    <xf numFmtId="0" fontId="50" fillId="0" borderId="0"/>
    <xf numFmtId="0" fontId="50" fillId="0" borderId="0"/>
    <xf numFmtId="247" fontId="74" fillId="0" borderId="0" applyFont="0" applyFill="0" applyBorder="0" applyAlignment="0" applyProtection="0"/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0" fontId="50" fillId="0" borderId="0"/>
    <xf numFmtId="0" fontId="50" fillId="0" borderId="0"/>
    <xf numFmtId="0" fontId="75" fillId="0" borderId="0" applyNumberFormat="0" applyFont="0" applyBorder="0" applyAlignment="0">
      <alignment horizontal="center"/>
    </xf>
    <xf numFmtId="0" fontId="50" fillId="0" borderId="0"/>
    <xf numFmtId="0" fontId="50" fillId="0" borderId="0"/>
    <xf numFmtId="249" fontId="60" fillId="0" borderId="0" applyFill="0" applyBorder="0" applyProtection="0">
      <alignment horizontal="center"/>
    </xf>
    <xf numFmtId="0" fontId="50" fillId="0" borderId="0"/>
    <xf numFmtId="0" fontId="50" fillId="0" borderId="0"/>
    <xf numFmtId="0" fontId="50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75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49">
      <protection hidden="1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4" fillId="64" borderId="0" applyNumberFormat="0" applyFont="0" applyAlignment="0" applyProtection="0">
      <protection locked="0"/>
    </xf>
    <xf numFmtId="0" fontId="50" fillId="0" borderId="0"/>
    <xf numFmtId="0" fontId="50" fillId="0" borderId="0"/>
    <xf numFmtId="0" fontId="76" fillId="46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8" fillId="7" borderId="0" applyNumberFormat="0" applyBorder="0" applyAlignment="0" applyProtection="0"/>
    <xf numFmtId="0" fontId="50" fillId="0" borderId="0"/>
    <xf numFmtId="250" fontId="70" fillId="0" borderId="0" applyNumberFormat="0" applyFont="0" applyAlignment="0"/>
    <xf numFmtId="0" fontId="50" fillId="0" borderId="0"/>
    <xf numFmtId="0" fontId="50" fillId="0" borderId="0"/>
    <xf numFmtId="14" fontId="77" fillId="0" borderId="0" applyNumberFormat="0" applyFill="0" applyBorder="0" applyAlignment="0" applyProtection="0">
      <alignment horizontal="center"/>
    </xf>
    <xf numFmtId="0" fontId="50" fillId="0" borderId="0"/>
    <xf numFmtId="0" fontId="50" fillId="0" borderId="0"/>
    <xf numFmtId="0" fontId="74" fillId="0" borderId="0" applyNumberFormat="0" applyFill="0" applyBorder="0" applyAlignment="0" applyProtection="0"/>
    <xf numFmtId="0" fontId="50" fillId="0" borderId="0"/>
    <xf numFmtId="0" fontId="50" fillId="0" borderId="0"/>
    <xf numFmtId="0" fontId="17" fillId="6" borderId="0" applyNumberFormat="0" applyBorder="0" applyAlignment="0" applyProtection="0"/>
    <xf numFmtId="0" fontId="61" fillId="0" borderId="39" applyNumberFormat="0" applyFont="0" applyFill="0" applyAlignment="0" applyProtection="0"/>
    <xf numFmtId="0" fontId="50" fillId="0" borderId="0"/>
    <xf numFmtId="0" fontId="50" fillId="0" borderId="0"/>
    <xf numFmtId="0" fontId="61" fillId="0" borderId="50" applyNumberFormat="0" applyFont="0" applyFill="0" applyAlignment="0" applyProtection="0"/>
    <xf numFmtId="0" fontId="50" fillId="0" borderId="0"/>
    <xf numFmtId="0" fontId="50" fillId="0" borderId="0"/>
    <xf numFmtId="251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39" fontId="78" fillId="0" borderId="0" applyFill="0" applyBorder="0" applyAlignment="0"/>
    <xf numFmtId="0" fontId="50" fillId="0" borderId="0"/>
    <xf numFmtId="0" fontId="50" fillId="0" borderId="0"/>
    <xf numFmtId="0" fontId="79" fillId="65" borderId="51" applyNumberFormat="0" applyAlignment="0" applyProtection="0"/>
    <xf numFmtId="0" fontId="79" fillId="65" borderId="51" applyNumberForma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2" fillId="10" borderId="12" applyNumberFormat="0" applyAlignment="0" applyProtection="0"/>
    <xf numFmtId="0" fontId="50" fillId="0" borderId="0"/>
    <xf numFmtId="0" fontId="22" fillId="10" borderId="12" applyNumberFormat="0" applyAlignment="0" applyProtection="0"/>
    <xf numFmtId="0" fontId="80" fillId="0" borderId="0"/>
    <xf numFmtId="0" fontId="50" fillId="0" borderId="0"/>
    <xf numFmtId="0" fontId="50" fillId="0" borderId="0"/>
    <xf numFmtId="0" fontId="24" fillId="11" borderId="15" applyNumberFormat="0" applyAlignment="0" applyProtection="0"/>
    <xf numFmtId="0" fontId="23" fillId="0" borderId="14" applyNumberFormat="0" applyFill="0" applyAlignment="0" applyProtection="0"/>
    <xf numFmtId="0" fontId="81" fillId="66" borderId="52" applyNumberFormat="0" applyAlignment="0" applyProtection="0"/>
    <xf numFmtId="0" fontId="50" fillId="0" borderId="0"/>
    <xf numFmtId="0" fontId="50" fillId="0" borderId="0"/>
    <xf numFmtId="0" fontId="24" fillId="11" borderId="15" applyNumberFormat="0" applyAlignment="0" applyProtection="0"/>
    <xf numFmtId="0" fontId="50" fillId="0" borderId="0"/>
    <xf numFmtId="0" fontId="82" fillId="67" borderId="40" applyFont="0" applyFill="0" applyBorder="0"/>
    <xf numFmtId="0" fontId="50" fillId="0" borderId="0"/>
    <xf numFmtId="0" fontId="50" fillId="0" borderId="0"/>
    <xf numFmtId="0" fontId="70" fillId="0" borderId="49"/>
    <xf numFmtId="0" fontId="50" fillId="0" borderId="0"/>
    <xf numFmtId="0" fontId="50" fillId="0" borderId="0"/>
    <xf numFmtId="0" fontId="83" fillId="0" borderId="0"/>
    <xf numFmtId="0" fontId="50" fillId="0" borderId="0"/>
    <xf numFmtId="0" fontId="50" fillId="0" borderId="0"/>
    <xf numFmtId="244" fontId="61" fillId="0" borderId="0" applyFont="0" applyFill="0" applyBorder="0" applyAlignment="0" applyProtection="0"/>
    <xf numFmtId="244" fontId="6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0" fontId="84" fillId="0" borderId="0" applyFont="0" applyFill="0" applyBorder="0" applyAlignment="0" applyProtection="0">
      <alignment horizontal="center"/>
    </xf>
    <xf numFmtId="0" fontId="50" fillId="0" borderId="0"/>
    <xf numFmtId="0" fontId="50" fillId="0" borderId="0"/>
    <xf numFmtId="252" fontId="84" fillId="0" borderId="0" applyFont="0" applyFill="0" applyBorder="0" applyAlignment="0" applyProtection="0">
      <alignment horizontal="center"/>
    </xf>
    <xf numFmtId="0" fontId="50" fillId="0" borderId="0"/>
    <xf numFmtId="0" fontId="50" fillId="0" borderId="0"/>
    <xf numFmtId="227" fontId="85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253" fontId="85" fillId="0" borderId="0" applyFont="0" applyFill="0" applyBorder="0" applyAlignment="0" applyProtection="0"/>
    <xf numFmtId="0" fontId="50" fillId="0" borderId="0"/>
    <xf numFmtId="0" fontId="50" fillId="0" borderId="0"/>
    <xf numFmtId="194" fontId="50" fillId="0" borderId="0" applyFont="0" applyFill="0" applyBorder="0" applyAlignment="0" applyProtection="0">
      <alignment horizontal="right"/>
    </xf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32" fontId="85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232" fontId="85" fillId="0" borderId="0" applyFont="0" applyFill="0" applyBorder="0" applyAlignment="0" applyProtection="0">
      <alignment horizontal="right"/>
    </xf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17" fontId="50" fillId="0" borderId="0" applyFont="0" applyFill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17" fontId="50" fillId="0" borderId="0" applyFont="0" applyFill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17" fontId="50" fillId="0" borderId="0" applyFont="0" applyFill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205" fontId="70" fillId="0" borderId="0"/>
    <xf numFmtId="0" fontId="50" fillId="0" borderId="0"/>
    <xf numFmtId="0" fontId="50" fillId="0" borderId="0"/>
    <xf numFmtId="3" fontId="55" fillId="0" borderId="0" applyFont="0" applyFill="0" applyBorder="0" applyAlignment="0" applyProtection="0"/>
    <xf numFmtId="0" fontId="83" fillId="0" borderId="0"/>
    <xf numFmtId="0" fontId="50" fillId="0" borderId="0"/>
    <xf numFmtId="0" fontId="50" fillId="0" borderId="0"/>
    <xf numFmtId="0" fontId="86" fillId="0" borderId="0"/>
    <xf numFmtId="0" fontId="50" fillId="0" borderId="0"/>
    <xf numFmtId="0" fontId="50" fillId="0" borderId="0"/>
    <xf numFmtId="0" fontId="83" fillId="0" borderId="0"/>
    <xf numFmtId="0" fontId="50" fillId="0" borderId="0"/>
    <xf numFmtId="0" fontId="50" fillId="0" borderId="0"/>
    <xf numFmtId="3" fontId="87" fillId="0" borderId="0" applyFont="0" applyFill="0" applyBorder="0" applyAlignment="0" applyProtection="0"/>
    <xf numFmtId="0" fontId="50" fillId="0" borderId="0"/>
    <xf numFmtId="0" fontId="50" fillId="0" borderId="0"/>
    <xf numFmtId="3" fontId="87" fillId="0" borderId="0" applyFont="0" applyFill="0" applyBorder="0" applyAlignment="0" applyProtection="0"/>
    <xf numFmtId="0" fontId="50" fillId="0" borderId="0"/>
    <xf numFmtId="0" fontId="50" fillId="0" borderId="0"/>
    <xf numFmtId="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3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3" fontId="87" fillId="0" borderId="0" applyFont="0" applyFill="0" applyBorder="0" applyAlignment="0" applyProtection="0"/>
    <xf numFmtId="0" fontId="50" fillId="0" borderId="0"/>
    <xf numFmtId="0" fontId="50" fillId="0" borderId="0"/>
    <xf numFmtId="3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0" fontId="50" fillId="0" borderId="0"/>
    <xf numFmtId="0" fontId="50" fillId="0" borderId="0"/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3" fontId="55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3" fontId="55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3" fontId="55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" fontId="50" fillId="0" borderId="0" applyFont="0" applyFill="0" applyBorder="0" applyAlignment="0" applyProtection="0"/>
    <xf numFmtId="3" fontId="55" fillId="0" borderId="0" applyFont="0" applyFill="0" applyBorder="0" applyAlignment="0" applyProtection="0"/>
    <xf numFmtId="0" fontId="50" fillId="0" borderId="0"/>
    <xf numFmtId="0" fontId="50" fillId="0" borderId="0"/>
    <xf numFmtId="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" fontId="50" fillId="0" borderId="0" applyFont="0" applyFill="0" applyBorder="0" applyAlignment="0" applyProtection="0"/>
    <xf numFmtId="3" fontId="55" fillId="0" borderId="0" applyFont="0" applyFill="0" applyBorder="0" applyAlignment="0" applyProtection="0"/>
    <xf numFmtId="0" fontId="50" fillId="0" borderId="0"/>
    <xf numFmtId="0" fontId="50" fillId="0" borderId="0"/>
    <xf numFmtId="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" fontId="55" fillId="0" borderId="0" applyFont="0" applyFill="0" applyBorder="0" applyAlignment="0" applyProtection="0"/>
    <xf numFmtId="0" fontId="50" fillId="0" borderId="0"/>
    <xf numFmtId="0" fontId="50" fillId="0" borderId="0"/>
    <xf numFmtId="3" fontId="55" fillId="0" borderId="0" applyFont="0" applyFill="0" applyBorder="0" applyAlignment="0" applyProtection="0"/>
    <xf numFmtId="3" fontId="8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86" fillId="0" borderId="0"/>
    <xf numFmtId="0" fontId="50" fillId="0" borderId="0"/>
    <xf numFmtId="0" fontId="50" fillId="0" borderId="0"/>
    <xf numFmtId="0" fontId="83" fillId="0" borderId="0"/>
    <xf numFmtId="0" fontId="50" fillId="0" borderId="0"/>
    <xf numFmtId="0" fontId="50" fillId="0" borderId="0"/>
    <xf numFmtId="254" fontId="50" fillId="0" borderId="0">
      <alignment horizontal="center"/>
    </xf>
    <xf numFmtId="0" fontId="50" fillId="0" borderId="0"/>
    <xf numFmtId="0" fontId="50" fillId="0" borderId="0"/>
    <xf numFmtId="0" fontId="50" fillId="0" borderId="0"/>
    <xf numFmtId="0" fontId="50" fillId="0" borderId="0"/>
    <xf numFmtId="255" fontId="51" fillId="0" borderId="0" applyFont="0" applyFill="0" applyBorder="0" applyAlignment="0" applyProtection="0"/>
    <xf numFmtId="255" fontId="51" fillId="0" borderId="0" applyFont="0" applyFill="0" applyBorder="0" applyAlignment="0" applyProtection="0"/>
    <xf numFmtId="0" fontId="50" fillId="0" borderId="0"/>
    <xf numFmtId="0" fontId="50" fillId="0" borderId="0"/>
    <xf numFmtId="256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4" fontId="61" fillId="0" borderId="0" applyFont="0" applyFill="0" applyBorder="0" applyAlignment="0" applyProtection="0"/>
    <xf numFmtId="184" fontId="61" fillId="0" borderId="0" applyFont="0" applyFill="0" applyBorder="0" applyAlignment="0" applyProtection="0"/>
    <xf numFmtId="184" fontId="61" fillId="0" borderId="0" applyFont="0" applyFill="0" applyBorder="0" applyAlignment="0" applyProtection="0"/>
    <xf numFmtId="0" fontId="50" fillId="0" borderId="0"/>
    <xf numFmtId="0" fontId="50" fillId="0" borderId="0"/>
    <xf numFmtId="217" fontId="6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4" fontId="61" fillId="0" borderId="0" applyFont="0" applyFill="0" applyBorder="0" applyAlignment="0" applyProtection="0"/>
    <xf numFmtId="0" fontId="50" fillId="0" borderId="0"/>
    <xf numFmtId="0" fontId="50" fillId="0" borderId="0"/>
    <xf numFmtId="217" fontId="6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45" fontId="61" fillId="0" borderId="0" applyFont="0" applyFill="0" applyBorder="0" applyAlignment="0" applyProtection="0"/>
    <xf numFmtId="245" fontId="61" fillId="0" borderId="0" applyFont="0" applyFill="0" applyBorder="0" applyAlignment="0" applyProtection="0"/>
    <xf numFmtId="245" fontId="61" fillId="0" borderId="0" applyFont="0" applyFill="0" applyBorder="0" applyAlignment="0" applyProtection="0"/>
    <xf numFmtId="0" fontId="50" fillId="0" borderId="0"/>
    <xf numFmtId="0" fontId="50" fillId="0" borderId="0"/>
    <xf numFmtId="246" fontId="6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45" fontId="61" fillId="0" borderId="0" applyFont="0" applyFill="0" applyBorder="0" applyAlignment="0" applyProtection="0"/>
    <xf numFmtId="0" fontId="50" fillId="0" borderId="0"/>
    <xf numFmtId="0" fontId="50" fillId="0" borderId="0"/>
    <xf numFmtId="246" fontId="6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57" fontId="85" fillId="0" borderId="0" applyFont="0" applyFill="0" applyBorder="0" applyAlignment="0" applyProtection="0">
      <alignment horizontal="right"/>
    </xf>
    <xf numFmtId="257" fontId="85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258" fontId="85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59" fontId="50" fillId="0" borderId="0" applyFont="0" applyFill="0" applyBorder="0" applyAlignment="0" applyProtection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190" fontId="85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91" fontId="85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59" fontId="50" fillId="0" borderId="0" applyFont="0" applyFill="0" applyBorder="0" applyAlignment="0" applyProtection="0"/>
    <xf numFmtId="25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190" fontId="85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59" fontId="50" fillId="0" borderId="0" applyFont="0" applyFill="0" applyBorder="0" applyAlignment="0" applyProtection="0"/>
    <xf numFmtId="25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59" fontId="50" fillId="0" borderId="0" applyFont="0" applyFill="0" applyBorder="0" applyAlignment="0" applyProtection="0"/>
    <xf numFmtId="259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59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25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4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0" fontId="55" fillId="0" borderId="0" applyFont="0" applyFill="0" applyBorder="0" applyAlignment="0" applyProtection="0"/>
    <xf numFmtId="260" fontId="55" fillId="0" borderId="0" applyFont="0" applyFill="0" applyBorder="0" applyAlignment="0" applyProtection="0"/>
    <xf numFmtId="1" fontId="87" fillId="0" borderId="0" applyFont="0" applyFill="0" applyBorder="0" applyAlignment="0" applyProtection="0"/>
    <xf numFmtId="0" fontId="50" fillId="0" borderId="0"/>
    <xf numFmtId="0" fontId="50" fillId="0" borderId="0"/>
    <xf numFmtId="260" fontId="50" fillId="0" borderId="0" applyFont="0" applyFill="0" applyBorder="0" applyAlignment="0" applyProtection="0"/>
    <xf numFmtId="260" fontId="50" fillId="0" borderId="0" applyFont="0" applyFill="0" applyBorder="0" applyAlignment="0" applyProtection="0"/>
    <xf numFmtId="260" fontId="55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" fontId="87" fillId="0" borderId="0" applyFont="0" applyFill="0" applyBorder="0" applyAlignment="0" applyProtection="0"/>
    <xf numFmtId="0" fontId="50" fillId="0" borderId="0"/>
    <xf numFmtId="0" fontId="50" fillId="0" borderId="0"/>
    <xf numFmtId="260" fontId="55" fillId="0" borderId="0" applyFont="0" applyFill="0" applyBorder="0" applyAlignment="0" applyProtection="0"/>
    <xf numFmtId="0" fontId="50" fillId="0" borderId="0"/>
    <xf numFmtId="0" fontId="50" fillId="0" borderId="0"/>
    <xf numFmtId="183" fontId="69" fillId="0" borderId="0" applyFill="0" applyBorder="0">
      <alignment horizontal="right"/>
    </xf>
    <xf numFmtId="183" fontId="69" fillId="0" borderId="0" applyFill="0" applyBorder="0">
      <alignment horizontal="right"/>
    </xf>
    <xf numFmtId="0" fontId="50" fillId="0" borderId="0"/>
    <xf numFmtId="0" fontId="50" fillId="0" borderId="0"/>
    <xf numFmtId="196" fontId="69" fillId="0" borderId="0" applyFill="0" applyBorder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88" fillId="0" borderId="0">
      <protection locked="0"/>
    </xf>
    <xf numFmtId="0" fontId="50" fillId="0" borderId="0"/>
    <xf numFmtId="0" fontId="50" fillId="0" borderId="0"/>
    <xf numFmtId="184" fontId="89" fillId="0" borderId="0" applyNumberFormat="0" applyFill="0" applyBorder="0" applyAlignment="0"/>
    <xf numFmtId="184" fontId="89" fillId="0" borderId="0" applyNumberFormat="0" applyFill="0" applyBorder="0" applyAlignment="0"/>
    <xf numFmtId="0" fontId="50" fillId="0" borderId="0"/>
    <xf numFmtId="0" fontId="50" fillId="0" borderId="0"/>
    <xf numFmtId="217" fontId="89" fillId="0" borderId="0" applyNumberFormat="0" applyFill="0" applyBorder="0" applyAlignment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5" fillId="0" borderId="0" applyFont="0" applyFill="0" applyBorder="0" applyAlignment="0" applyProtection="0"/>
    <xf numFmtId="15" fontId="82" fillId="0" borderId="0" applyFill="0" applyBorder="0" applyAlignment="0"/>
    <xf numFmtId="0" fontId="50" fillId="0" borderId="0"/>
    <xf numFmtId="0" fontId="50" fillId="0" borderId="0"/>
    <xf numFmtId="261" fontId="82" fillId="64" borderId="0" applyFont="0" applyFill="0" applyBorder="0" applyAlignment="0" applyProtection="0"/>
    <xf numFmtId="0" fontId="50" fillId="0" borderId="0"/>
    <xf numFmtId="0" fontId="50" fillId="0" borderId="0"/>
    <xf numFmtId="262" fontId="90" fillId="64" borderId="53" applyFont="0" applyFill="0" applyBorder="0" applyAlignment="0" applyProtection="0"/>
    <xf numFmtId="0" fontId="50" fillId="0" borderId="0"/>
    <xf numFmtId="0" fontId="50" fillId="0" borderId="0"/>
    <xf numFmtId="261" fontId="70" fillId="64" borderId="0" applyFont="0" applyFill="0" applyBorder="0" applyAlignment="0" applyProtection="0"/>
    <xf numFmtId="0" fontId="50" fillId="0" borderId="0"/>
    <xf numFmtId="0" fontId="50" fillId="0" borderId="0"/>
    <xf numFmtId="17" fontId="82" fillId="0" borderId="0" applyFill="0" applyBorder="0">
      <alignment horizontal="right"/>
    </xf>
    <xf numFmtId="0" fontId="50" fillId="0" borderId="0"/>
    <xf numFmtId="0" fontId="50" fillId="0" borderId="0"/>
    <xf numFmtId="263" fontId="50" fillId="0" borderId="1"/>
    <xf numFmtId="0" fontId="50" fillId="0" borderId="0"/>
    <xf numFmtId="0" fontId="50" fillId="0" borderId="0"/>
    <xf numFmtId="0" fontId="50" fillId="0" borderId="0"/>
    <xf numFmtId="0" fontId="50" fillId="0" borderId="0"/>
    <xf numFmtId="264" fontId="61" fillId="0" borderId="0" applyFont="0" applyFill="0" applyBorder="0" applyProtection="0">
      <alignment horizontal="right"/>
    </xf>
    <xf numFmtId="0" fontId="55" fillId="0" borderId="0" applyFont="0" applyFill="0" applyBorder="0" applyAlignment="0" applyProtection="0"/>
    <xf numFmtId="264" fontId="61" fillId="0" borderId="0" applyFont="0" applyFill="0" applyBorder="0" applyProtection="0">
      <alignment horizontal="right"/>
    </xf>
    <xf numFmtId="0" fontId="55" fillId="0" borderId="0" applyFont="0" applyFill="0" applyBorder="0" applyAlignment="0" applyProtection="0"/>
    <xf numFmtId="264" fontId="61" fillId="0" borderId="0" applyFont="0" applyFill="0" applyBorder="0" applyProtection="0">
      <alignment horizontal="right"/>
    </xf>
    <xf numFmtId="0" fontId="55" fillId="0" borderId="0" applyFont="0" applyFill="0" applyBorder="0" applyAlignment="0" applyProtection="0"/>
    <xf numFmtId="264" fontId="61" fillId="0" borderId="0" applyFont="0" applyFill="0" applyBorder="0" applyProtection="0">
      <alignment horizontal="right"/>
    </xf>
    <xf numFmtId="0" fontId="55" fillId="0" borderId="0" applyFont="0" applyFill="0" applyBorder="0" applyAlignment="0" applyProtection="0"/>
    <xf numFmtId="264" fontId="61" fillId="0" borderId="0" applyFont="0" applyFill="0" applyBorder="0" applyProtection="0">
      <alignment horizontal="right"/>
    </xf>
    <xf numFmtId="0" fontId="55" fillId="0" borderId="0" applyFont="0" applyFill="0" applyBorder="0" applyAlignment="0" applyProtection="0"/>
    <xf numFmtId="264" fontId="61" fillId="0" borderId="0" applyFont="0" applyFill="0" applyBorder="0" applyProtection="0">
      <alignment horizontal="right"/>
    </xf>
    <xf numFmtId="0" fontId="55" fillId="0" borderId="0" applyFont="0" applyFill="0" applyBorder="0" applyAlignment="0" applyProtection="0"/>
    <xf numFmtId="264" fontId="61" fillId="0" borderId="0" applyFont="0" applyFill="0" applyBorder="0" applyProtection="0">
      <alignment horizontal="right"/>
    </xf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0" fillId="0" borderId="0"/>
    <xf numFmtId="0" fontId="55" fillId="0" borderId="0" applyFont="0" applyFill="0" applyBorder="0" applyAlignment="0" applyProtection="0"/>
    <xf numFmtId="264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4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264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264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264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 applyFont="0" applyFill="0" applyBorder="0" applyAlignment="0" applyProtection="0"/>
    <xf numFmtId="264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264" fontId="61" fillId="0" borderId="0" applyFont="0" applyFill="0" applyBorder="0" applyProtection="0">
      <alignment horizontal="right"/>
    </xf>
    <xf numFmtId="0" fontId="55" fillId="0" borderId="0" applyFont="0" applyFill="0" applyBorder="0" applyAlignment="0" applyProtection="0"/>
    <xf numFmtId="264" fontId="61" fillId="0" borderId="0" applyFont="0" applyFill="0" applyBorder="0" applyProtection="0">
      <alignment horizontal="right"/>
    </xf>
    <xf numFmtId="0" fontId="55" fillId="0" borderId="0" applyFont="0" applyFill="0" applyBorder="0" applyAlignment="0" applyProtection="0"/>
    <xf numFmtId="265" fontId="85" fillId="0" borderId="0" applyFont="0" applyFill="0" applyBorder="0" applyAlignment="0" applyProtection="0"/>
    <xf numFmtId="0" fontId="50" fillId="0" borderId="0"/>
    <xf numFmtId="0" fontId="50" fillId="0" borderId="0"/>
    <xf numFmtId="14" fontId="82" fillId="58" borderId="41" applyFill="0" applyBorder="0">
      <alignment horizontal="right"/>
    </xf>
    <xf numFmtId="262" fontId="82" fillId="0" borderId="0" applyFill="0" applyBorder="0">
      <alignment horizontal="right"/>
    </xf>
    <xf numFmtId="0" fontId="50" fillId="0" borderId="0"/>
    <xf numFmtId="0" fontId="50" fillId="0" borderId="0"/>
    <xf numFmtId="1" fontId="91" fillId="0" borderId="0">
      <alignment horizontal="center"/>
      <protection locked="0"/>
    </xf>
    <xf numFmtId="0" fontId="50" fillId="0" borderId="0"/>
    <xf numFmtId="0" fontId="50" fillId="0" borderId="0"/>
    <xf numFmtId="14" fontId="91" fillId="0" borderId="0"/>
    <xf numFmtId="0" fontId="50" fillId="0" borderId="0"/>
    <xf numFmtId="0" fontId="50" fillId="0" borderId="0"/>
    <xf numFmtId="266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94" fontId="51" fillId="0" borderId="0" applyFont="0" applyFill="0" applyBorder="0" applyAlignment="0" applyProtection="0"/>
    <xf numFmtId="267" fontId="51" fillId="0" borderId="0" applyFont="0" applyFill="0" applyBorder="0" applyAlignment="0" applyProtection="0"/>
    <xf numFmtId="0" fontId="88" fillId="0" borderId="0">
      <protection locked="0"/>
    </xf>
    <xf numFmtId="0" fontId="50" fillId="0" borderId="0"/>
    <xf numFmtId="0" fontId="50" fillId="0" borderId="0"/>
    <xf numFmtId="0" fontId="50" fillId="68" borderId="0" applyNumberFormat="0" applyFon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183" fontId="70" fillId="0" borderId="0"/>
    <xf numFmtId="183" fontId="70" fillId="0" borderId="0"/>
    <xf numFmtId="0" fontId="50" fillId="0" borderId="0"/>
    <xf numFmtId="0" fontId="50" fillId="0" borderId="0"/>
    <xf numFmtId="196" fontId="7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3" fontId="70" fillId="0" borderId="0"/>
    <xf numFmtId="183" fontId="70" fillId="0" borderId="0"/>
    <xf numFmtId="0" fontId="50" fillId="0" borderId="0"/>
    <xf numFmtId="0" fontId="50" fillId="0" borderId="0"/>
    <xf numFmtId="196" fontId="7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8" fontId="85" fillId="0" borderId="54" applyNumberFormat="0" applyFont="0" applyFill="0" applyAlignment="0" applyProtection="0"/>
    <xf numFmtId="0" fontId="50" fillId="0" borderId="0"/>
    <xf numFmtId="0" fontId="50" fillId="0" borderId="0"/>
    <xf numFmtId="185" fontId="92" fillId="0" borderId="0" applyFill="0" applyBorder="0" applyAlignment="0" applyProtection="0"/>
    <xf numFmtId="185" fontId="92" fillId="0" borderId="0" applyFill="0" applyBorder="0" applyAlignment="0" applyProtection="0"/>
    <xf numFmtId="0" fontId="50" fillId="0" borderId="0"/>
    <xf numFmtId="0" fontId="50" fillId="0" borderId="0"/>
    <xf numFmtId="221" fontId="92" fillId="0" borderId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93" fillId="0" borderId="0">
      <protection locked="0"/>
    </xf>
    <xf numFmtId="0" fontId="50" fillId="0" borderId="0"/>
    <xf numFmtId="0" fontId="50" fillId="0" borderId="0"/>
    <xf numFmtId="0" fontId="93" fillId="0" borderId="0">
      <protection locked="0"/>
    </xf>
    <xf numFmtId="0" fontId="50" fillId="0" borderId="0"/>
    <xf numFmtId="0" fontId="50" fillId="0" borderId="0"/>
    <xf numFmtId="0" fontId="28" fillId="13" borderId="0" applyNumberFormat="0" applyBorder="0" applyAlignment="0" applyProtection="0"/>
    <xf numFmtId="0" fontId="28" fillId="17" borderId="0" applyNumberFormat="0" applyBorder="0" applyAlignment="0" applyProtection="0"/>
    <xf numFmtId="0" fontId="28" fillId="21" borderId="0" applyNumberFormat="0" applyBorder="0" applyAlignment="0" applyProtection="0"/>
    <xf numFmtId="0" fontId="28" fillId="25" borderId="0" applyNumberFormat="0" applyBorder="0" applyAlignment="0" applyProtection="0"/>
    <xf numFmtId="0" fontId="28" fillId="29" borderId="0" applyNumberFormat="0" applyBorder="0" applyAlignment="0" applyProtection="0"/>
    <xf numFmtId="0" fontId="28" fillId="33" borderId="0" applyNumberFormat="0" applyBorder="0" applyAlignment="0" applyProtection="0"/>
    <xf numFmtId="0" fontId="20" fillId="9" borderId="12" applyNumberFormat="0" applyAlignment="0" applyProtection="0"/>
    <xf numFmtId="0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9" fontId="50" fillId="0" borderId="0" applyFont="0" applyFill="0" applyBorder="0" applyAlignment="0" applyProtection="0"/>
    <xf numFmtId="269" fontId="50" fillId="0" borderId="0" applyFont="0" applyFill="0" applyBorder="0" applyAlignment="0" applyProtection="0"/>
    <xf numFmtId="26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270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94" fillId="0" borderId="0" applyNumberFormat="0" applyFill="0" applyBorder="0" applyAlignment="0" applyProtection="0"/>
    <xf numFmtId="0" fontId="50" fillId="0" borderId="0"/>
    <xf numFmtId="0" fontId="50" fillId="0" borderId="0"/>
    <xf numFmtId="0" fontId="26" fillId="0" borderId="0" applyNumberFormat="0" applyFill="0" applyBorder="0" applyAlignment="0" applyProtection="0"/>
    <xf numFmtId="0" fontId="50" fillId="0" borderId="0"/>
    <xf numFmtId="0" fontId="88" fillId="0" borderId="0">
      <protection locked="0"/>
    </xf>
    <xf numFmtId="0" fontId="50" fillId="0" borderId="0"/>
    <xf numFmtId="0" fontId="50" fillId="0" borderId="0"/>
    <xf numFmtId="0" fontId="88" fillId="0" borderId="0">
      <protection locked="0"/>
    </xf>
    <xf numFmtId="0" fontId="50" fillId="0" borderId="0"/>
    <xf numFmtId="0" fontId="50" fillId="0" borderId="0"/>
    <xf numFmtId="0" fontId="88" fillId="0" borderId="0">
      <protection locked="0"/>
    </xf>
    <xf numFmtId="0" fontId="50" fillId="0" borderId="0"/>
    <xf numFmtId="0" fontId="50" fillId="0" borderId="0"/>
    <xf numFmtId="0" fontId="88" fillId="0" borderId="0">
      <protection locked="0"/>
    </xf>
    <xf numFmtId="0" fontId="50" fillId="0" borderId="0"/>
    <xf numFmtId="0" fontId="50" fillId="0" borderId="0"/>
    <xf numFmtId="0" fontId="88" fillId="0" borderId="0">
      <protection locked="0"/>
    </xf>
    <xf numFmtId="0" fontId="50" fillId="0" borderId="0"/>
    <xf numFmtId="0" fontId="50" fillId="0" borderId="0"/>
    <xf numFmtId="0" fontId="88" fillId="0" borderId="0">
      <protection locked="0"/>
    </xf>
    <xf numFmtId="0" fontId="50" fillId="0" borderId="0"/>
    <xf numFmtId="0" fontId="50" fillId="0" borderId="0"/>
    <xf numFmtId="0" fontId="88" fillId="0" borderId="0">
      <protection locked="0"/>
    </xf>
    <xf numFmtId="0" fontId="50" fillId="0" borderId="0"/>
    <xf numFmtId="0" fontId="50" fillId="0" borderId="0"/>
    <xf numFmtId="0" fontId="88" fillId="0" borderId="0">
      <protection locked="0"/>
    </xf>
    <xf numFmtId="0" fontId="50" fillId="0" borderId="0"/>
    <xf numFmtId="0" fontId="50" fillId="0" borderId="0"/>
    <xf numFmtId="0" fontId="88" fillId="0" borderId="0">
      <protection locked="0"/>
    </xf>
    <xf numFmtId="0" fontId="50" fillId="0" borderId="0"/>
    <xf numFmtId="0" fontId="50" fillId="0" borderId="0"/>
    <xf numFmtId="2" fontId="55" fillId="0" borderId="0" applyFont="0" applyFill="0" applyBorder="0" applyAlignment="0" applyProtection="0"/>
    <xf numFmtId="271" fontId="50" fillId="64" borderId="0" applyFont="0" applyFill="0" applyBorder="0" applyAlignment="0"/>
    <xf numFmtId="0" fontId="50" fillId="0" borderId="0"/>
    <xf numFmtId="0" fontId="50" fillId="0" borderId="0"/>
    <xf numFmtId="0" fontId="50" fillId="0" borderId="0"/>
    <xf numFmtId="0" fontId="50" fillId="0" borderId="0"/>
    <xf numFmtId="2" fontId="55" fillId="0" borderId="0" applyFont="0" applyFill="0" applyBorder="0" applyAlignment="0" applyProtection="0"/>
    <xf numFmtId="2" fontId="55" fillId="0" borderId="0" applyFont="0" applyFill="0" applyBorder="0" applyAlignment="0" applyProtection="0"/>
    <xf numFmtId="2" fontId="55" fillId="0" borderId="0" applyFont="0" applyFill="0" applyBorder="0" applyAlignment="0" applyProtection="0"/>
    <xf numFmtId="2" fontId="55" fillId="0" borderId="0" applyFont="0" applyFill="0" applyBorder="0" applyAlignment="0" applyProtection="0"/>
    <xf numFmtId="2" fontId="55" fillId="0" borderId="0" applyFont="0" applyFill="0" applyBorder="0" applyAlignment="0" applyProtection="0"/>
    <xf numFmtId="2" fontId="55" fillId="0" borderId="0" applyFont="0" applyFill="0" applyBorder="0" applyAlignment="0" applyProtection="0"/>
    <xf numFmtId="2" fontId="55" fillId="0" borderId="0" applyFont="0" applyFill="0" applyBorder="0" applyAlignment="0" applyProtection="0"/>
    <xf numFmtId="2" fontId="55" fillId="0" borderId="0" applyFont="0" applyFill="0" applyBorder="0" applyAlignment="0" applyProtection="0"/>
    <xf numFmtId="2" fontId="55" fillId="0" borderId="0" applyFont="0" applyFill="0" applyBorder="0" applyAlignment="0" applyProtection="0"/>
    <xf numFmtId="0" fontId="50" fillId="0" borderId="0"/>
    <xf numFmtId="2" fontId="55" fillId="0" borderId="0" applyFont="0" applyFill="0" applyBorder="0" applyAlignment="0" applyProtection="0"/>
    <xf numFmtId="0" fontId="70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0" fontId="50" fillId="0" borderId="0"/>
    <xf numFmtId="2" fontId="50" fillId="0" borderId="0" applyFont="0" applyFill="0" applyBorder="0" applyAlignment="0" applyProtection="0"/>
    <xf numFmtId="2" fontId="50" fillId="0" borderId="0" applyFont="0" applyFill="0" applyBorder="0" applyAlignment="0" applyProtection="0"/>
    <xf numFmtId="2" fontId="55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0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70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0" fontId="70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0" fontId="70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2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2" fontId="55" fillId="0" borderId="0" applyFont="0" applyFill="0" applyBorder="0" applyAlignment="0" applyProtection="0"/>
    <xf numFmtId="2" fontId="55" fillId="0" borderId="0" applyFont="0" applyFill="0" applyBorder="0" applyAlignment="0" applyProtection="0"/>
    <xf numFmtId="242" fontId="69" fillId="0" borderId="0" applyFill="0" applyBorder="0">
      <alignment horizontal="right"/>
    </xf>
    <xf numFmtId="0" fontId="50" fillId="0" borderId="0"/>
    <xf numFmtId="0" fontId="50" fillId="0" borderId="0"/>
    <xf numFmtId="272" fontId="88" fillId="0" borderId="0">
      <protection locked="0"/>
    </xf>
    <xf numFmtId="0" fontId="50" fillId="0" borderId="0"/>
    <xf numFmtId="0" fontId="50" fillId="0" borderId="0"/>
    <xf numFmtId="0" fontId="95" fillId="0" borderId="0" applyFill="0" applyBorder="0" applyProtection="0">
      <alignment horizontal="left"/>
    </xf>
    <xf numFmtId="0" fontId="50" fillId="0" borderId="0"/>
    <xf numFmtId="0" fontId="50" fillId="0" borderId="0"/>
    <xf numFmtId="39" fontId="96" fillId="0" borderId="42" applyAlignment="0"/>
    <xf numFmtId="0" fontId="50" fillId="0" borderId="0"/>
    <xf numFmtId="0" fontId="50" fillId="0" borderId="0"/>
    <xf numFmtId="0" fontId="97" fillId="48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7" fillId="6" borderId="0" applyNumberFormat="0" applyBorder="0" applyAlignment="0" applyProtection="0"/>
    <xf numFmtId="0" fontId="50" fillId="0" borderId="0"/>
    <xf numFmtId="38" fontId="70" fillId="69" borderId="0" applyNumberFormat="0" applyBorder="0" applyAlignment="0" applyProtection="0"/>
    <xf numFmtId="38" fontId="70" fillId="41" borderId="0" applyNumberFormat="0" applyBorder="0" applyAlignment="0" applyProtection="0"/>
    <xf numFmtId="0" fontId="50" fillId="0" borderId="0"/>
    <xf numFmtId="0" fontId="50" fillId="0" borderId="0"/>
    <xf numFmtId="38" fontId="70" fillId="69" borderId="0" applyNumberFormat="0" applyBorder="0" applyAlignment="0" applyProtection="0"/>
    <xf numFmtId="0" fontId="50" fillId="0" borderId="0"/>
    <xf numFmtId="0" fontId="50" fillId="0" borderId="0"/>
    <xf numFmtId="273" fontId="50" fillId="64" borderId="33" applyNumberFormat="0" applyFont="0" applyAlignment="0"/>
    <xf numFmtId="273" fontId="50" fillId="64" borderId="33" applyNumberFormat="0" applyFont="0" applyAlignment="0"/>
    <xf numFmtId="0" fontId="50" fillId="0" borderId="0"/>
    <xf numFmtId="0" fontId="50" fillId="0" borderId="0"/>
    <xf numFmtId="274" fontId="50" fillId="64" borderId="33" applyNumberFormat="0" applyFont="0" applyAlignment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75" fontId="85" fillId="0" borderId="0" applyFont="0" applyFill="0" applyBorder="0" applyAlignment="0" applyProtection="0">
      <alignment horizontal="right"/>
    </xf>
    <xf numFmtId="0" fontId="50" fillId="0" borderId="0"/>
    <xf numFmtId="0" fontId="50" fillId="0" borderId="0"/>
    <xf numFmtId="0" fontId="98" fillId="0" borderId="0" applyNumberFormat="0" applyFill="0" applyBorder="0" applyAlignment="0" applyProtection="0"/>
    <xf numFmtId="0" fontId="99" fillId="0" borderId="0">
      <alignment horizontal="left"/>
    </xf>
    <xf numFmtId="0" fontId="50" fillId="0" borderId="0"/>
    <xf numFmtId="0" fontId="50" fillId="0" borderId="0"/>
    <xf numFmtId="0" fontId="98" fillId="0" borderId="0" applyNumberFormat="0" applyFill="0" applyBorder="0" applyAlignment="0" applyProtection="0"/>
    <xf numFmtId="0" fontId="50" fillId="0" borderId="0"/>
    <xf numFmtId="0" fontId="50" fillId="0" borderId="0"/>
    <xf numFmtId="0" fontId="56" fillId="0" borderId="43" applyNumberFormat="0" applyAlignment="0" applyProtection="0">
      <alignment horizontal="left" vertical="center"/>
    </xf>
    <xf numFmtId="0" fontId="50" fillId="0" borderId="0"/>
    <xf numFmtId="0" fontId="50" fillId="0" borderId="0"/>
    <xf numFmtId="0" fontId="56" fillId="0" borderId="30">
      <alignment horizontal="left" vertical="center"/>
    </xf>
    <xf numFmtId="0" fontId="50" fillId="0" borderId="0"/>
    <xf numFmtId="0" fontId="50" fillId="0" borderId="0"/>
    <xf numFmtId="0" fontId="100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0" fontId="50" fillId="0" borderId="0"/>
    <xf numFmtId="0" fontId="50" fillId="0" borderId="0"/>
    <xf numFmtId="0" fontId="14" fillId="0" borderId="9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01" fillId="0" borderId="55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02" fillId="0" borderId="0" applyNumberFormat="0" applyFill="0" applyBorder="0" applyAlignment="0" applyProtection="0"/>
    <xf numFmtId="0" fontId="50" fillId="0" borderId="0"/>
    <xf numFmtId="0" fontId="100" fillId="0" borderId="0" applyNumberFormat="0" applyFill="0" applyBorder="0" applyAlignment="0" applyProtection="0"/>
    <xf numFmtId="0" fontId="50" fillId="0" borderId="0"/>
    <xf numFmtId="0" fontId="50" fillId="0" borderId="0"/>
    <xf numFmtId="0" fontId="102" fillId="0" borderId="0" applyNumberFormat="0" applyFill="0" applyBorder="0" applyAlignment="0" applyProtection="0"/>
    <xf numFmtId="0" fontId="50" fillId="0" borderId="0"/>
    <xf numFmtId="0" fontId="50" fillId="0" borderId="0"/>
    <xf numFmtId="0" fontId="14" fillId="0" borderId="9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4" fillId="0" borderId="9" applyNumberFormat="0" applyFill="0" applyAlignment="0" applyProtection="0"/>
    <xf numFmtId="0" fontId="50" fillId="0" borderId="0"/>
    <xf numFmtId="0" fontId="102" fillId="0" borderId="0" applyNumberFormat="0" applyFill="0" applyBorder="0" applyAlignment="0" applyProtection="0"/>
    <xf numFmtId="0" fontId="14" fillId="0" borderId="9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4" fillId="0" borderId="9" applyNumberFormat="0" applyFill="0" applyAlignment="0" applyProtection="0"/>
    <xf numFmtId="0" fontId="50" fillId="0" borderId="0"/>
    <xf numFmtId="0" fontId="14" fillId="0" borderId="9" applyNumberFormat="0" applyFill="0" applyAlignment="0" applyProtection="0"/>
    <xf numFmtId="0" fontId="101" fillId="0" borderId="55" applyNumberFormat="0" applyFill="0" applyAlignment="0" applyProtection="0"/>
    <xf numFmtId="0" fontId="50" fillId="0" borderId="0"/>
    <xf numFmtId="0" fontId="50" fillId="0" borderId="0"/>
    <xf numFmtId="0" fontId="10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0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02" fillId="0" borderId="0" applyNumberFormat="0" applyFill="0" applyBorder="0" applyAlignment="0" applyProtection="0"/>
    <xf numFmtId="0" fontId="50" fillId="0" borderId="0"/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0" fillId="0" borderId="0"/>
    <xf numFmtId="0" fontId="50" fillId="0" borderId="0"/>
    <xf numFmtId="0" fontId="15" fillId="0" borderId="10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03" fillId="0" borderId="56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04" fillId="0" borderId="0" applyNumberFormat="0" applyFill="0" applyBorder="0" applyAlignment="0" applyProtection="0"/>
    <xf numFmtId="0" fontId="50" fillId="0" borderId="0"/>
    <xf numFmtId="0" fontId="56" fillId="0" borderId="0" applyNumberFormat="0" applyFill="0" applyBorder="0" applyAlignment="0" applyProtection="0"/>
    <xf numFmtId="0" fontId="50" fillId="0" borderId="0"/>
    <xf numFmtId="0" fontId="50" fillId="0" borderId="0"/>
    <xf numFmtId="0" fontId="104" fillId="0" borderId="0" applyNumberFormat="0" applyFill="0" applyBorder="0" applyAlignment="0" applyProtection="0"/>
    <xf numFmtId="0" fontId="50" fillId="0" borderId="0"/>
    <xf numFmtId="0" fontId="50" fillId="0" borderId="0"/>
    <xf numFmtId="0" fontId="15" fillId="0" borderId="10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5" fillId="0" borderId="10" applyNumberFormat="0" applyFill="0" applyAlignment="0" applyProtection="0"/>
    <xf numFmtId="0" fontId="50" fillId="0" borderId="0"/>
    <xf numFmtId="0" fontId="104" fillId="0" borderId="0" applyNumberFormat="0" applyFill="0" applyBorder="0" applyAlignment="0" applyProtection="0"/>
    <xf numFmtId="0" fontId="15" fillId="0" borderId="10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5" fillId="0" borderId="10" applyNumberFormat="0" applyFill="0" applyAlignment="0" applyProtection="0"/>
    <xf numFmtId="0" fontId="50" fillId="0" borderId="0"/>
    <xf numFmtId="0" fontId="15" fillId="0" borderId="10" applyNumberFormat="0" applyFill="0" applyAlignment="0" applyProtection="0"/>
    <xf numFmtId="0" fontId="103" fillId="0" borderId="56" applyNumberFormat="0" applyFill="0" applyAlignment="0" applyProtection="0"/>
    <xf numFmtId="0" fontId="50" fillId="0" borderId="0"/>
    <xf numFmtId="0" fontId="50" fillId="0" borderId="0"/>
    <xf numFmtId="0" fontId="104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04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04" fillId="0" borderId="0" applyNumberFormat="0" applyFill="0" applyBorder="0" applyAlignment="0" applyProtection="0"/>
    <xf numFmtId="0" fontId="50" fillId="0" borderId="0"/>
    <xf numFmtId="0" fontId="105" fillId="0" borderId="5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6" fillId="0" borderId="11" applyNumberFormat="0" applyFill="0" applyAlignment="0" applyProtection="0"/>
    <xf numFmtId="0" fontId="50" fillId="0" borderId="0"/>
    <xf numFmtId="0" fontId="105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6" fillId="0" borderId="0" applyNumberFormat="0" applyFill="0" applyBorder="0" applyAlignment="0" applyProtection="0"/>
    <xf numFmtId="0" fontId="50" fillId="0" borderId="0"/>
    <xf numFmtId="276" fontId="50" fillId="0" borderId="0">
      <protection locked="0"/>
    </xf>
    <xf numFmtId="276" fontId="50" fillId="0" borderId="0">
      <protection locked="0"/>
    </xf>
    <xf numFmtId="276" fontId="50" fillId="0" borderId="0">
      <protection locked="0"/>
    </xf>
    <xf numFmtId="0" fontId="50" fillId="0" borderId="0"/>
    <xf numFmtId="0" fontId="50" fillId="0" borderId="0"/>
    <xf numFmtId="276" fontId="50" fillId="0" borderId="0">
      <protection locked="0"/>
    </xf>
    <xf numFmtId="0" fontId="50" fillId="0" borderId="0"/>
    <xf numFmtId="0" fontId="50" fillId="0" borderId="0"/>
    <xf numFmtId="276" fontId="50" fillId="0" borderId="0">
      <protection locked="0"/>
    </xf>
    <xf numFmtId="276" fontId="50" fillId="0" borderId="0">
      <protection locked="0"/>
    </xf>
    <xf numFmtId="0" fontId="50" fillId="0" borderId="0"/>
    <xf numFmtId="0" fontId="50" fillId="0" borderId="0"/>
    <xf numFmtId="276" fontId="50" fillId="0" borderId="0">
      <protection locked="0"/>
    </xf>
    <xf numFmtId="0" fontId="50" fillId="0" borderId="0"/>
    <xf numFmtId="0" fontId="50" fillId="0" borderId="0"/>
    <xf numFmtId="276" fontId="50" fillId="0" borderId="0">
      <protection locked="0"/>
    </xf>
    <xf numFmtId="276" fontId="50" fillId="0" borderId="0">
      <protection locked="0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76" fontId="50" fillId="0" borderId="0">
      <protection locked="0"/>
    </xf>
    <xf numFmtId="0" fontId="50" fillId="0" borderId="0"/>
    <xf numFmtId="0" fontId="50" fillId="0" borderId="0"/>
    <xf numFmtId="0" fontId="50" fillId="0" borderId="0"/>
    <xf numFmtId="276" fontId="50" fillId="0" borderId="0">
      <protection locked="0"/>
    </xf>
    <xf numFmtId="0" fontId="50" fillId="0" borderId="0"/>
    <xf numFmtId="0" fontId="50" fillId="0" borderId="0"/>
    <xf numFmtId="276" fontId="50" fillId="0" borderId="0">
      <protection locked="0"/>
    </xf>
    <xf numFmtId="276" fontId="50" fillId="0" borderId="0">
      <protection locked="0"/>
    </xf>
    <xf numFmtId="276" fontId="50" fillId="0" borderId="0">
      <protection locked="0"/>
    </xf>
    <xf numFmtId="0" fontId="50" fillId="0" borderId="0"/>
    <xf numFmtId="0" fontId="50" fillId="0" borderId="0"/>
    <xf numFmtId="276" fontId="50" fillId="0" borderId="0">
      <protection locked="0"/>
    </xf>
    <xf numFmtId="0" fontId="50" fillId="0" borderId="0"/>
    <xf numFmtId="0" fontId="50" fillId="0" borderId="0"/>
    <xf numFmtId="276" fontId="50" fillId="0" borderId="0">
      <protection locked="0"/>
    </xf>
    <xf numFmtId="276" fontId="50" fillId="0" borderId="0">
      <protection locked="0"/>
    </xf>
    <xf numFmtId="0" fontId="50" fillId="0" borderId="0"/>
    <xf numFmtId="0" fontId="50" fillId="0" borderId="0"/>
    <xf numFmtId="276" fontId="50" fillId="0" borderId="0">
      <protection locked="0"/>
    </xf>
    <xf numFmtId="0" fontId="50" fillId="0" borderId="0"/>
    <xf numFmtId="0" fontId="50" fillId="0" borderId="0"/>
    <xf numFmtId="276" fontId="50" fillId="0" borderId="0">
      <protection locked="0"/>
    </xf>
    <xf numFmtId="276" fontId="50" fillId="0" borderId="0">
      <protection locked="0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76" fontId="50" fillId="0" borderId="0">
      <protection locked="0"/>
    </xf>
    <xf numFmtId="0" fontId="50" fillId="0" borderId="0"/>
    <xf numFmtId="0" fontId="50" fillId="0" borderId="0"/>
    <xf numFmtId="0" fontId="50" fillId="0" borderId="0"/>
    <xf numFmtId="276" fontId="50" fillId="0" borderId="0">
      <protection locked="0"/>
    </xf>
    <xf numFmtId="0" fontId="50" fillId="0" borderId="0"/>
    <xf numFmtId="0" fontId="50" fillId="0" borderId="0"/>
    <xf numFmtId="277" fontId="106" fillId="0" borderId="0" applyNumberFormat="0" applyFont="0" applyFill="0" applyBorder="0" applyAlignment="0">
      <alignment horizontal="left"/>
    </xf>
    <xf numFmtId="0" fontId="50" fillId="0" borderId="0"/>
    <xf numFmtId="0" fontId="50" fillId="0" borderId="0"/>
    <xf numFmtId="0" fontId="62" fillId="0" borderId="58" applyNumberFormat="0" applyFill="0" applyAlignment="0" applyProtection="0"/>
    <xf numFmtId="0" fontId="62" fillId="0" borderId="58" applyNumberFormat="0" applyFill="0" applyAlignment="0" applyProtection="0"/>
    <xf numFmtId="0" fontId="50" fillId="0" borderId="0"/>
    <xf numFmtId="0" fontId="50" fillId="0" borderId="0"/>
    <xf numFmtId="0" fontId="107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/>
    <xf numFmtId="0" fontId="50" fillId="0" borderId="0"/>
    <xf numFmtId="0" fontId="50" fillId="0" borderId="0"/>
    <xf numFmtId="0" fontId="110" fillId="0" borderId="0" applyNumberFormat="0" applyFill="0" applyBorder="0" applyAlignment="0" applyProtection="0">
      <alignment vertical="top"/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112" fillId="0" borderId="0" applyNumberFormat="0" applyFill="0" applyBorder="0" applyAlignment="0" applyProtection="0"/>
    <xf numFmtId="0" fontId="18" fillId="7" borderId="0" applyNumberFormat="0" applyBorder="0" applyAlignment="0" applyProtection="0"/>
    <xf numFmtId="0" fontId="71" fillId="0" borderId="0"/>
    <xf numFmtId="0" fontId="50" fillId="0" borderId="0"/>
    <xf numFmtId="0" fontId="50" fillId="0" borderId="0"/>
    <xf numFmtId="278" fontId="50" fillId="0" borderId="0"/>
    <xf numFmtId="278" fontId="50" fillId="0" borderId="0"/>
    <xf numFmtId="0" fontId="50" fillId="0" borderId="0"/>
    <xf numFmtId="0" fontId="50" fillId="0" borderId="0"/>
    <xf numFmtId="279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80" fontId="50" fillId="0" borderId="0"/>
    <xf numFmtId="280" fontId="50" fillId="0" borderId="0"/>
    <xf numFmtId="0" fontId="50" fillId="0" borderId="0"/>
    <xf numFmtId="0" fontId="50" fillId="0" borderId="0"/>
    <xf numFmtId="281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82" fontId="50" fillId="0" borderId="0"/>
    <xf numFmtId="282" fontId="50" fillId="0" borderId="0"/>
    <xf numFmtId="0" fontId="50" fillId="0" borderId="0"/>
    <xf numFmtId="0" fontId="50" fillId="0" borderId="0"/>
    <xf numFmtId="283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84" fontId="50" fillId="0" borderId="0"/>
    <xf numFmtId="284" fontId="50" fillId="0" borderId="0"/>
    <xf numFmtId="0" fontId="50" fillId="0" borderId="0"/>
    <xf numFmtId="0" fontId="50" fillId="0" borderId="0"/>
    <xf numFmtId="285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0" fontId="70" fillId="64" borderId="33" applyNumberFormat="0" applyBorder="0" applyAlignment="0" applyProtection="0"/>
    <xf numFmtId="10" fontId="70" fillId="41" borderId="33" applyNumberFormat="0" applyBorder="0" applyAlignment="0" applyProtection="0"/>
    <xf numFmtId="0" fontId="50" fillId="0" borderId="0"/>
    <xf numFmtId="0" fontId="50" fillId="0" borderId="0"/>
    <xf numFmtId="10" fontId="70" fillId="64" borderId="33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50" fillId="0" borderId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50" fillId="0" borderId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50" fillId="0" borderId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50" fillId="0" borderId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50" fillId="0" borderId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50" fillId="0" borderId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20" fillId="9" borderId="12" applyNumberFormat="0" applyAlignment="0" applyProtection="0"/>
    <xf numFmtId="0" fontId="50" fillId="0" borderId="0"/>
    <xf numFmtId="0" fontId="50" fillId="0" borderId="0"/>
    <xf numFmtId="0" fontId="50" fillId="0" borderId="0"/>
    <xf numFmtId="205" fontId="6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5" fontId="6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5" fontId="6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5" fontId="6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86" fontId="70" fillId="0" borderId="0"/>
    <xf numFmtId="0" fontId="50" fillId="0" borderId="0"/>
    <xf numFmtId="0" fontId="50" fillId="0" borderId="0"/>
    <xf numFmtId="262" fontId="70" fillId="64" borderId="0" applyFont="0" applyBorder="0" applyAlignment="0" applyProtection="0">
      <protection locked="0"/>
    </xf>
    <xf numFmtId="0" fontId="50" fillId="0" borderId="0"/>
    <xf numFmtId="0" fontId="50" fillId="0" borderId="0"/>
    <xf numFmtId="271" fontId="70" fillId="64" borderId="0" applyFont="0" applyBorder="0" applyAlignment="0">
      <protection locked="0"/>
    </xf>
    <xf numFmtId="0" fontId="50" fillId="0" borderId="0"/>
    <xf numFmtId="0" fontId="50" fillId="0" borderId="0"/>
    <xf numFmtId="244" fontId="70" fillId="0" borderId="0"/>
    <xf numFmtId="0" fontId="50" fillId="0" borderId="0"/>
    <xf numFmtId="0" fontId="50" fillId="0" borderId="0"/>
    <xf numFmtId="287" fontId="70" fillId="0" borderId="0"/>
    <xf numFmtId="10" fontId="70" fillId="64" borderId="0">
      <protection locked="0"/>
    </xf>
    <xf numFmtId="0" fontId="50" fillId="0" borderId="0"/>
    <xf numFmtId="0" fontId="50" fillId="0" borderId="0"/>
    <xf numFmtId="0" fontId="50" fillId="0" borderId="0"/>
    <xf numFmtId="0" fontId="50" fillId="0" borderId="0"/>
    <xf numFmtId="252" fontId="50" fillId="0" borderId="0"/>
    <xf numFmtId="244" fontId="113" fillId="64" borderId="0" applyNumberFormat="0" applyBorder="0" applyAlignment="0">
      <protection locked="0"/>
    </xf>
    <xf numFmtId="0" fontId="50" fillId="0" borderId="0"/>
    <xf numFmtId="0" fontId="50" fillId="0" borderId="0"/>
    <xf numFmtId="288" fontId="114" fillId="0" borderId="0"/>
    <xf numFmtId="0" fontId="50" fillId="0" borderId="0"/>
    <xf numFmtId="0" fontId="50" fillId="0" borderId="0"/>
    <xf numFmtId="205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15" fillId="0" borderId="59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3" fillId="0" borderId="14" applyNumberFormat="0" applyFill="0" applyAlignment="0" applyProtection="0"/>
    <xf numFmtId="0" fontId="50" fillId="0" borderId="0"/>
    <xf numFmtId="0" fontId="50" fillId="0" borderId="49">
      <alignment horizontal="left"/>
      <protection locked="0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>
      <alignment horizontal="centerContinuous" vertical="justify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 applyBorder="0"/>
    <xf numFmtId="0" fontId="50" fillId="0" borderId="0"/>
    <xf numFmtId="0" fontId="50" fillId="0" borderId="0"/>
    <xf numFmtId="0" fontId="50" fillId="0" borderId="0"/>
    <xf numFmtId="0" fontId="50" fillId="0" borderId="0"/>
    <xf numFmtId="289" fontId="50" fillId="0" borderId="0" applyFont="0" applyFill="0" applyBorder="0" applyAlignment="0" applyProtection="0"/>
    <xf numFmtId="290" fontId="50" fillId="0" borderId="0" applyFont="0" applyFill="0" applyBorder="0" applyAlignment="0" applyProtection="0"/>
    <xf numFmtId="41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116" fillId="0" borderId="39"/>
    <xf numFmtId="0" fontId="50" fillId="0" borderId="0"/>
    <xf numFmtId="0" fontId="50" fillId="0" borderId="0"/>
    <xf numFmtId="186" fontId="35" fillId="0" borderId="0" applyFont="0" applyFill="0" applyBorder="0" applyAlignment="0" applyProtection="0"/>
    <xf numFmtId="186" fontId="117" fillId="0" borderId="0" applyFont="0" applyFill="0" applyBorder="0" applyAlignment="0" applyProtection="0"/>
    <xf numFmtId="186" fontId="117" fillId="0" borderId="0" applyFont="0" applyFill="0" applyBorder="0" applyAlignment="0" applyProtection="0"/>
    <xf numFmtId="259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59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117" fillId="0" borderId="0" applyFont="0" applyFill="0" applyBorder="0" applyAlignment="0" applyProtection="0"/>
    <xf numFmtId="259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35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4" fontId="35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117" fillId="0" borderId="0" applyFont="0" applyFill="0" applyBorder="0" applyAlignment="0" applyProtection="0"/>
    <xf numFmtId="259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50" fillId="0" borderId="0" applyFont="0" applyFill="0" applyBorder="0" applyAlignment="0" applyProtection="0"/>
    <xf numFmtId="25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6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5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0" fontId="50" fillId="0" borderId="0"/>
    <xf numFmtId="0" fontId="50" fillId="0" borderId="0"/>
    <xf numFmtId="42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291" fontId="50" fillId="0" borderId="0" applyFont="0" applyFill="0" applyBorder="0" applyAlignment="0" applyProtection="0"/>
    <xf numFmtId="292" fontId="50" fillId="0" borderId="0" applyFont="0" applyFill="0" applyBorder="0" applyAlignment="0" applyProtection="0"/>
    <xf numFmtId="221" fontId="50" fillId="0" borderId="0" applyFont="0" applyFill="0" applyBorder="0" applyAlignment="0" applyProtection="0"/>
    <xf numFmtId="259" fontId="50" fillId="0" borderId="0" applyFont="0" applyFill="0" applyBorder="0" applyAlignment="0" applyProtection="0"/>
    <xf numFmtId="0" fontId="88" fillId="0" borderId="0">
      <protection locked="0"/>
    </xf>
    <xf numFmtId="0" fontId="50" fillId="0" borderId="0"/>
    <xf numFmtId="0" fontId="50" fillId="0" borderId="0"/>
    <xf numFmtId="205" fontId="50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293" fontId="85" fillId="0" borderId="0" applyFont="0" applyFill="0" applyBorder="0" applyProtection="0">
      <alignment horizontal="right"/>
    </xf>
    <xf numFmtId="294" fontId="61" fillId="0" borderId="0" applyFill="0" applyBorder="0" applyProtection="0">
      <alignment horizontal="right"/>
    </xf>
    <xf numFmtId="294" fontId="61" fillId="0" borderId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5" fontId="69" fillId="0" borderId="0" applyFill="0" applyBorder="0">
      <alignment horizontal="right"/>
    </xf>
    <xf numFmtId="296" fontId="70" fillId="69" borderId="0" applyFont="0" applyBorder="0" applyAlignment="0" applyProtection="0">
      <alignment horizontal="right"/>
      <protection hidden="1"/>
    </xf>
    <xf numFmtId="0" fontId="50" fillId="0" borderId="0"/>
    <xf numFmtId="0" fontId="50" fillId="0" borderId="0"/>
    <xf numFmtId="0" fontId="59" fillId="8" borderId="0" applyNumberFormat="0" applyBorder="0" applyAlignment="0" applyProtection="0"/>
    <xf numFmtId="0" fontId="118" fillId="42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9" fillId="8" borderId="0" applyNumberFormat="0" applyBorder="0" applyAlignment="0" applyProtection="0"/>
    <xf numFmtId="0" fontId="50" fillId="0" borderId="0"/>
    <xf numFmtId="37" fontId="119" fillId="0" borderId="0"/>
    <xf numFmtId="37" fontId="119" fillId="0" borderId="0"/>
    <xf numFmtId="0" fontId="50" fillId="0" borderId="0"/>
    <xf numFmtId="0" fontId="50" fillId="0" borderId="0"/>
    <xf numFmtId="184" fontId="50" fillId="0" borderId="0" applyFont="0" applyFill="0" applyBorder="0" applyAlignment="0" applyProtection="0"/>
    <xf numFmtId="184" fontId="50" fillId="0" borderId="0" applyFont="0" applyFill="0" applyBorder="0" applyAlignment="0" applyProtection="0"/>
    <xf numFmtId="0" fontId="50" fillId="0" borderId="0"/>
    <xf numFmtId="0" fontId="50" fillId="0" borderId="0"/>
    <xf numFmtId="8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71" fillId="0" borderId="0"/>
    <xf numFmtId="0" fontId="75" fillId="0" borderId="0"/>
    <xf numFmtId="0" fontId="50" fillId="0" borderId="0"/>
    <xf numFmtId="0" fontId="50" fillId="0" borderId="0"/>
    <xf numFmtId="0" fontId="75" fillId="0" borderId="0"/>
    <xf numFmtId="0" fontId="50" fillId="0" borderId="0"/>
    <xf numFmtId="0" fontId="50" fillId="0" borderId="0"/>
    <xf numFmtId="0" fontId="75" fillId="0" borderId="0"/>
    <xf numFmtId="0" fontId="50" fillId="0" borderId="0"/>
    <xf numFmtId="0" fontId="50" fillId="0" borderId="0"/>
    <xf numFmtId="0" fontId="75" fillId="0" borderId="0"/>
    <xf numFmtId="0" fontId="50" fillId="0" borderId="0"/>
    <xf numFmtId="0" fontId="50" fillId="0" borderId="0"/>
    <xf numFmtId="0" fontId="75" fillId="0" borderId="0"/>
    <xf numFmtId="0" fontId="50" fillId="0" borderId="0"/>
    <xf numFmtId="0" fontId="50" fillId="0" borderId="0"/>
    <xf numFmtId="0" fontId="75" fillId="0" borderId="0"/>
    <xf numFmtId="0" fontId="50" fillId="0" borderId="0"/>
    <xf numFmtId="0" fontId="50" fillId="0" borderId="0"/>
    <xf numFmtId="0" fontId="75" fillId="0" borderId="0"/>
    <xf numFmtId="0" fontId="50" fillId="0" borderId="0"/>
    <xf numFmtId="0" fontId="50" fillId="0" borderId="0"/>
    <xf numFmtId="0" fontId="75" fillId="0" borderId="0"/>
    <xf numFmtId="0" fontId="50" fillId="0" borderId="0"/>
    <xf numFmtId="0" fontId="50" fillId="0" borderId="0"/>
    <xf numFmtId="297" fontId="120" fillId="0" borderId="0"/>
    <xf numFmtId="297" fontId="120" fillId="0" borderId="0"/>
    <xf numFmtId="0" fontId="50" fillId="0" borderId="0"/>
    <xf numFmtId="0" fontId="50" fillId="0" borderId="0"/>
    <xf numFmtId="278" fontId="50" fillId="0" borderId="0"/>
    <xf numFmtId="278" fontId="50" fillId="0" borderId="0"/>
    <xf numFmtId="0" fontId="50" fillId="0" borderId="0"/>
    <xf numFmtId="0" fontId="50" fillId="0" borderId="0"/>
    <xf numFmtId="279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80" fontId="50" fillId="0" borderId="0"/>
    <xf numFmtId="280" fontId="50" fillId="0" borderId="0"/>
    <xf numFmtId="0" fontId="50" fillId="0" borderId="0"/>
    <xf numFmtId="0" fontId="50" fillId="0" borderId="0"/>
    <xf numFmtId="281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82" fontId="50" fillId="0" borderId="0"/>
    <xf numFmtId="282" fontId="50" fillId="0" borderId="0"/>
    <xf numFmtId="0" fontId="50" fillId="0" borderId="0"/>
    <xf numFmtId="0" fontId="50" fillId="0" borderId="0"/>
    <xf numFmtId="283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84" fontId="50" fillId="0" borderId="0">
      <alignment horizontal="right"/>
    </xf>
    <xf numFmtId="284" fontId="50" fillId="0" borderId="0">
      <alignment horizontal="right"/>
    </xf>
    <xf numFmtId="0" fontId="50" fillId="0" borderId="0"/>
    <xf numFmtId="0" fontId="50" fillId="0" borderId="0"/>
    <xf numFmtId="285" fontId="50" fillId="0" borderId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38" fontId="70" fillId="0" borderId="33" applyFont="0" applyFill="0" applyBorder="0" applyAlignment="0" applyProtection="0"/>
    <xf numFmtId="0" fontId="50" fillId="0" borderId="0"/>
    <xf numFmtId="0" fontId="50" fillId="0" borderId="0"/>
    <xf numFmtId="244" fontId="50" fillId="0" borderId="0" applyFont="0" applyFill="0" applyBorder="0" applyAlignment="0"/>
    <xf numFmtId="0" fontId="50" fillId="0" borderId="0"/>
    <xf numFmtId="0" fontId="50" fillId="0" borderId="0"/>
    <xf numFmtId="0" fontId="50" fillId="0" borderId="0"/>
    <xf numFmtId="0" fontId="50" fillId="0" borderId="0"/>
    <xf numFmtId="40" fontId="70" fillId="0" borderId="0" applyFont="0" applyFill="0" applyBorder="0" applyAlignment="0"/>
    <xf numFmtId="0" fontId="50" fillId="0" borderId="0"/>
    <xf numFmtId="0" fontId="50" fillId="0" borderId="0"/>
    <xf numFmtId="252" fontId="70" fillId="0" borderId="0" applyFont="0" applyFill="0" applyBorder="0" applyAlignment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299" fontId="51" fillId="0" borderId="0" applyFont="0" applyFill="0" applyBorder="0" applyAlignment="0" applyProtection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299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299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299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72" fillId="0" borderId="0"/>
    <xf numFmtId="0" fontId="72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2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1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299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299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9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264" fontId="51" fillId="0" borderId="0" applyFont="0" applyFill="0" applyBorder="0" applyAlignment="0" applyProtection="0"/>
    <xf numFmtId="0" fontId="50" fillId="0" borderId="0"/>
    <xf numFmtId="0" fontId="50" fillId="0" borderId="0"/>
    <xf numFmtId="264" fontId="51" fillId="0" borderId="0" applyFont="0" applyFill="0" applyBorder="0" applyAlignment="0" applyProtection="0"/>
    <xf numFmtId="0" fontId="50" fillId="0" borderId="0"/>
    <xf numFmtId="0" fontId="50" fillId="0" borderId="0"/>
    <xf numFmtId="264" fontId="51" fillId="0" borderId="0" applyFont="0" applyFill="0" applyBorder="0" applyAlignment="0" applyProtection="0"/>
    <xf numFmtId="194" fontId="51" fillId="0" borderId="0" applyFont="0" applyFill="0" applyBorder="0" applyAlignment="0" applyProtection="0"/>
    <xf numFmtId="0" fontId="50" fillId="0" borderId="0"/>
    <xf numFmtId="0" fontId="50" fillId="0" borderId="0"/>
    <xf numFmtId="195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97" fontId="51" fillId="0" borderId="0" applyFont="0" applyFill="0" applyBorder="0" applyAlignment="0" applyProtection="0"/>
    <xf numFmtId="197" fontId="51" fillId="0" borderId="0" applyFont="0" applyFill="0" applyBorder="0" applyAlignment="0" applyProtection="0"/>
    <xf numFmtId="0" fontId="50" fillId="0" borderId="0"/>
    <xf numFmtId="0" fontId="50" fillId="0" borderId="0"/>
    <xf numFmtId="1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264" fontId="51" fillId="0" borderId="0" applyFont="0" applyFill="0" applyBorder="0" applyAlignment="0" applyProtection="0"/>
    <xf numFmtId="194" fontId="51" fillId="0" borderId="0" applyFont="0" applyFill="0" applyBorder="0" applyAlignment="0" applyProtection="0"/>
    <xf numFmtId="0" fontId="50" fillId="0" borderId="0"/>
    <xf numFmtId="0" fontId="50" fillId="0" borderId="0"/>
    <xf numFmtId="195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244" fontId="51" fillId="0" borderId="0" applyFont="0" applyFill="0" applyBorder="0" applyAlignment="0" applyProtection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44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44" fontId="51" fillId="0" borderId="0" applyFont="0" applyFill="0" applyBorder="0" applyAlignment="0" applyProtection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2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7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205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0" fillId="0" borderId="0"/>
    <xf numFmtId="0" fontId="50" fillId="0" borderId="0"/>
    <xf numFmtId="299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17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17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17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17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8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1" fillId="0" borderId="0"/>
    <xf numFmtId="0" fontId="5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44" fontId="82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00" fontId="7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0" fontId="82" fillId="0" borderId="0">
      <alignment horizontal="lef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2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2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72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2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2" fillId="47" borderId="60" applyNumberFormat="0" applyFont="0" applyAlignment="0" applyProtection="0"/>
    <xf numFmtId="0" fontId="72" fillId="47" borderId="60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12" borderId="16" applyNumberFormat="0" applyFon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01" fontId="7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44" fontId="5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02" fontId="7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4" fillId="0" borderId="0"/>
    <xf numFmtId="0" fontId="9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1" fillId="10" borderId="13" applyNumberFormat="0" applyAlignment="0" applyProtection="0"/>
    <xf numFmtId="0" fontId="50" fillId="0" borderId="0"/>
    <xf numFmtId="0" fontId="125" fillId="65" borderId="61" applyNumberFormat="0" applyAlignment="0" applyProtection="0"/>
    <xf numFmtId="0" fontId="125" fillId="65" borderId="61" applyNumberFormat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0" fontId="57" fillId="41" borderId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6" fillId="41" borderId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7" fillId="41" borderId="24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7" fillId="0" borderId="0" applyBorder="0">
      <alignment horizontal="centerContinuous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8" fillId="0" borderId="0" applyBorder="0">
      <alignment horizontal="centerContinuous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9" fillId="0" borderId="0" applyFill="0" applyBorder="0" applyProtection="0">
      <alignment horizontal="lef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30" fillId="0" borderId="0" applyFill="0" applyBorder="0" applyProtection="0">
      <alignment horizontal="lef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" fontId="131" fillId="0" borderId="0" applyProtection="0">
      <alignment horizontal="right"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03" fontId="132" fillId="0" borderId="0"/>
    <xf numFmtId="304" fontId="50" fillId="0" borderId="0" applyFont="0" applyFill="0" applyBorder="0" applyAlignment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05" fontId="50" fillId="0" borderId="0" applyFill="0" applyBorder="0"/>
    <xf numFmtId="305" fontId="50" fillId="0" borderId="0" applyFill="0" applyBorder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06" fontId="50" fillId="0" borderId="0" applyFill="0" applyBorder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07" fontId="50" fillId="0" borderId="0" applyFont="0" applyFill="0" applyBorder="0" applyAlignment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69" fontId="133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0" fontId="50" fillId="0" borderId="0" applyFont="0" applyFill="0" applyBorder="0" applyAlignment="0" applyProtection="0"/>
    <xf numFmtId="10" fontId="50" fillId="0" borderId="0" applyFont="0" applyFill="0" applyBorder="0" applyAlignment="0" applyProtection="0"/>
    <xf numFmtId="10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0" fontId="50" fillId="0" borderId="0" applyFont="0" applyFill="0" applyBorder="0" applyAlignment="0" applyProtection="0"/>
    <xf numFmtId="0" fontId="50" fillId="0" borderId="0"/>
    <xf numFmtId="0" fontId="50" fillId="0" borderId="0"/>
    <xf numFmtId="10" fontId="50" fillId="0" borderId="0" applyFont="0" applyFill="0" applyBorder="0" applyAlignment="0" applyProtection="0"/>
    <xf numFmtId="10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0" fontId="50" fillId="0" borderId="0" applyFont="0" applyFill="0" applyBorder="0" applyAlignment="0" applyProtection="0"/>
    <xf numFmtId="0" fontId="50" fillId="0" borderId="0"/>
    <xf numFmtId="0" fontId="50" fillId="0" borderId="0"/>
    <xf numFmtId="10" fontId="50" fillId="0" borderId="0" applyFont="0" applyFill="0" applyBorder="0" applyAlignment="0" applyProtection="0"/>
    <xf numFmtId="10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0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10" fontId="50" fillId="0" borderId="0" applyFont="0" applyFill="0" applyBorder="0" applyAlignment="0" applyProtection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9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9" fontId="1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08" fontId="61" fillId="0" borderId="0" applyFont="0" applyFill="0" applyBorder="0" applyProtection="0">
      <alignment horizontal="right"/>
    </xf>
    <xf numFmtId="308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09" fontId="7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10" fontId="88" fillId="0" borderId="0">
      <protection locked="0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75" fontId="69" fillId="0" borderId="0" applyFill="0" applyBorder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11" fontId="88" fillId="0" borderId="0">
      <protection locked="0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1" fillId="0" borderId="0" applyFont="0" applyFill="0" applyBorder="0" applyAlignment="0" applyProtection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0" fontId="5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0" fillId="0" borderId="0"/>
    <xf numFmtId="9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1" fillId="0" borderId="0" applyFont="0" applyFill="0" applyBorder="0" applyAlignment="0" applyProtection="0"/>
    <xf numFmtId="9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5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88" fillId="0" borderId="0">
      <protection locked="0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9" fontId="91" fillId="0" borderId="0" applyFont="0" applyFill="0" applyBorder="0" applyAlignment="0" applyProtection="0"/>
    <xf numFmtId="244" fontId="134" fillId="0" borderId="0" applyNumberFormat="0" applyFill="0" applyBorder="0" applyAlignment="0" applyProtection="0">
      <alignment horizontal="lef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49" applyNumberFormat="0" applyFill="0" applyBorder="0" applyAlignment="0" applyProtection="0">
      <protection hidden="1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7" fontId="135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8" fontId="69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70" fillId="0" borderId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1" fillId="10" borderId="13" applyNumberFormat="0" applyAlignment="0" applyProtection="0"/>
    <xf numFmtId="0" fontId="50" fillId="0" borderId="62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8" fontId="9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205" fontId="1" fillId="0" borderId="0" applyFont="0" applyFill="0" applyBorder="0" applyAlignment="0" applyProtection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205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7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70" fillId="0" borderId="0" applyFont="0" applyFill="0" applyBorder="0" applyAlignment="0" applyProtection="0"/>
    <xf numFmtId="0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312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12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79" fontId="61" fillId="0" borderId="0" applyFont="0" applyFill="0" applyBorder="0" applyProtection="0">
      <alignment horizontal="right"/>
    </xf>
    <xf numFmtId="204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79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31" fontId="61" fillId="0" borderId="0" applyFont="0" applyFill="0" applyBorder="0" applyProtection="0">
      <alignment horizontal="right"/>
    </xf>
    <xf numFmtId="231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204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204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55" fontId="61" fillId="0" borderId="0" applyFont="0" applyFill="0" applyBorder="0" applyProtection="0">
      <alignment horizontal="right"/>
    </xf>
    <xf numFmtId="256" fontId="61" fillId="0" borderId="0" applyFont="0" applyFill="0" applyBorder="0" applyProtection="0">
      <alignment horizontal="right"/>
    </xf>
    <xf numFmtId="255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4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55" fontId="61" fillId="0" borderId="0" applyFont="0" applyFill="0" applyBorder="0" applyProtection="0">
      <alignment horizontal="right"/>
    </xf>
    <xf numFmtId="255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56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4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17" fillId="0" borderId="0" applyFont="0" applyFill="0" applyBorder="0" applyAlignment="0" applyProtection="0"/>
    <xf numFmtId="43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117" fillId="0" borderId="0" applyFont="0" applyFill="0" applyBorder="0" applyAlignment="0" applyProtection="0"/>
    <xf numFmtId="43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17" fillId="0" borderId="0" applyFont="0" applyFill="0" applyBorder="0" applyAlignment="0" applyProtection="0"/>
    <xf numFmtId="43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17" fillId="0" borderId="0" applyFont="0" applyFill="0" applyBorder="0" applyAlignment="0" applyProtection="0"/>
    <xf numFmtId="43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17" fillId="0" borderId="0" applyFont="0" applyFill="0" applyBorder="0" applyAlignment="0" applyProtection="0"/>
    <xf numFmtId="43" fontId="117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41" fontId="51" fillId="0" borderId="0" applyFont="0" applyFill="0" applyBorder="0" applyAlignment="0" applyProtection="0"/>
    <xf numFmtId="0" fontId="51" fillId="70" borderId="0" applyNumberFormat="0" applyFont="0" applyBorder="0" applyAlignment="0" applyProtection="0"/>
    <xf numFmtId="0" fontId="51" fillId="70" borderId="0" applyNumberFormat="0" applyFon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85" fontId="136" fillId="0" borderId="0" applyFill="0" applyBorder="0" applyAlignment="0" applyProtection="0"/>
    <xf numFmtId="185" fontId="136" fillId="0" borderId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21" fontId="136" fillId="0" borderId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37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>
      <alignment vertical="center"/>
    </xf>
    <xf numFmtId="244" fontId="70" fillId="71" borderId="0" applyNumberFormat="0" applyFont="0" applyBorder="0" applyAlignment="0">
      <protection hidden="1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16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38" fillId="0" borderId="0" applyFill="0" applyBorder="0" applyProtection="0">
      <alignment horizontal="center"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39" fillId="0" borderId="0" applyBorder="0" applyProtection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8" fontId="139" fillId="0" borderId="1" applyBorder="0" applyProtection="0">
      <alignment horizontal="right"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40" fillId="72" borderId="0" applyBorder="0" applyProtection="0">
      <alignment horizontal="centerContinuous"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40" fillId="73" borderId="1" applyBorder="0" applyProtection="0">
      <alignment horizontal="centerContinuous"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39" fillId="0" borderId="0" applyBorder="0" applyProtection="0">
      <alignment vertical="center"/>
    </xf>
    <xf numFmtId="0" fontId="138" fillId="0" borderId="0" applyFill="0" applyBorder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4" fillId="0" borderId="0" applyFill="0" applyBorder="0" applyProtection="0">
      <alignment horizontal="lef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41" fillId="0" borderId="0" applyFill="0" applyBorder="0" applyProtection="0">
      <alignment horizontal="left" vertical="top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2" fillId="0" borderId="0">
      <alignment horizontal="centerContinuous"/>
    </xf>
    <xf numFmtId="244" fontId="50" fillId="74" borderId="0" applyNumberFormat="0" applyFon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313" fontId="142" fillId="0" borderId="0" applyFill="0" applyBorder="0" applyAlignment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1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43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8" fillId="0" borderId="0" applyNumberFormat="0" applyFill="0" applyBorder="0" applyAlignment="0" applyProtection="0"/>
    <xf numFmtId="0" fontId="50" fillId="0" borderId="0"/>
    <xf numFmtId="0" fontId="144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4" fillId="0" borderId="9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4" fillId="0" borderId="9" applyNumberFormat="0" applyFill="0" applyAlignment="0" applyProtection="0"/>
    <xf numFmtId="0" fontId="14" fillId="0" borderId="9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4" fillId="0" borderId="9" applyNumberFormat="0" applyFill="0" applyAlignment="0" applyProtection="0"/>
    <xf numFmtId="0" fontId="50" fillId="0" borderId="0"/>
    <xf numFmtId="0" fontId="14" fillId="0" borderId="9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4" fillId="0" borderId="9" applyNumberFormat="0" applyFill="0" applyAlignment="0" applyProtection="0"/>
    <xf numFmtId="0" fontId="50" fillId="0" borderId="0"/>
    <xf numFmtId="0" fontId="15" fillId="0" borderId="10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5" fillId="0" borderId="10" applyNumberFormat="0" applyFill="0" applyAlignment="0" applyProtection="0"/>
    <xf numFmtId="0" fontId="15" fillId="0" borderId="10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5" fillId="0" borderId="10" applyNumberFormat="0" applyFill="0" applyAlignment="0" applyProtection="0"/>
    <xf numFmtId="0" fontId="50" fillId="0" borderId="0"/>
    <xf numFmtId="0" fontId="15" fillId="0" borderId="10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93" fillId="0" borderId="0">
      <protection locked="0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93" fillId="0" borderId="0">
      <protection locked="0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65" borderId="49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5" fillId="0" borderId="44" applyNumberFormat="0" applyFon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27" fillId="0" borderId="17" applyNumberFormat="0" applyFill="0" applyAlignment="0" applyProtection="0"/>
    <xf numFmtId="0" fontId="27" fillId="0" borderId="17" applyNumberFormat="0" applyFill="0" applyAlignment="0" applyProtection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5" fillId="0" borderId="44" applyNumberFormat="0" applyFont="0" applyFill="0" applyAlignment="0" applyProtection="0"/>
    <xf numFmtId="0" fontId="50" fillId="0" borderId="0"/>
    <xf numFmtId="0" fontId="55" fillId="0" borderId="44" applyNumberFormat="0" applyFon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5" fillId="0" borderId="44" applyNumberFormat="0" applyFont="0" applyFill="0" applyAlignment="0" applyProtection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5" fillId="0" borderId="44" applyNumberFormat="0" applyFont="0" applyFill="0" applyAlignment="0" applyProtection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44" applyNumberFormat="0" applyFont="0" applyFill="0" applyAlignment="0" applyProtection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44" applyNumberFormat="0" applyFon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5" fillId="0" borderId="44" applyNumberFormat="0" applyFont="0" applyFill="0" applyAlignment="0" applyProtection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7" fillId="0" borderId="17" applyNumberFormat="0" applyFill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4" fontId="145" fillId="0" borderId="0">
      <alignment horizontal="left"/>
      <protection locked="0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" fontId="9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>
      <alignment horizontal="fill"/>
    </xf>
    <xf numFmtId="37" fontId="70" fillId="58" borderId="0" applyNumberFormat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7" fontId="70" fillId="58" borderId="0" applyNumberFormat="0" applyBorder="0" applyAlignment="0" applyProtection="0"/>
    <xf numFmtId="0" fontId="50" fillId="0" borderId="0"/>
    <xf numFmtId="0" fontId="50" fillId="0" borderId="0"/>
    <xf numFmtId="37" fontId="70" fillId="0" borderId="0"/>
    <xf numFmtId="37" fontId="70" fillId="0" borderId="0"/>
    <xf numFmtId="0" fontId="50" fillId="0" borderId="0"/>
    <xf numFmtId="0" fontId="50" fillId="0" borderId="0"/>
    <xf numFmtId="37" fontId="7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7" fontId="70" fillId="0" borderId="0"/>
    <xf numFmtId="0" fontId="50" fillId="0" borderId="0"/>
    <xf numFmtId="0" fontId="50" fillId="0" borderId="0"/>
    <xf numFmtId="37" fontId="7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7" fontId="70" fillId="0" borderId="0"/>
    <xf numFmtId="0" fontId="50" fillId="0" borderId="0"/>
    <xf numFmtId="0" fontId="50" fillId="0" borderId="0"/>
    <xf numFmtId="37" fontId="7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7" fontId="7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7" fontId="70" fillId="0" borderId="0"/>
    <xf numFmtId="0" fontId="50" fillId="0" borderId="0"/>
    <xf numFmtId="0" fontId="50" fillId="0" borderId="0"/>
    <xf numFmtId="37" fontId="7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7" fontId="70" fillId="58" borderId="0" applyNumberFormat="0" applyBorder="0" applyAlignment="0" applyProtection="0"/>
    <xf numFmtId="3" fontId="90" fillId="0" borderId="58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3" fontId="90" fillId="0" borderId="58" applyProtection="0"/>
    <xf numFmtId="0" fontId="50" fillId="0" borderId="0"/>
    <xf numFmtId="0" fontId="50" fillId="0" borderId="0"/>
    <xf numFmtId="0" fontId="8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04" fontId="61" fillId="0" borderId="0" applyFont="0" applyFill="0" applyBorder="0" applyProtection="0">
      <alignment horizontal="right"/>
    </xf>
    <xf numFmtId="43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3" fontId="55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7" fontId="51" fillId="0" borderId="0" applyFont="0" applyFill="0" applyBorder="0" applyAlignment="0" applyProtection="0"/>
    <xf numFmtId="197" fontId="51" fillId="0" borderId="0" applyFont="0" applyFill="0" applyBorder="0" applyAlignment="0" applyProtection="0"/>
    <xf numFmtId="0" fontId="146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5" fillId="0" borderId="0" applyNumberFormat="0" applyFill="0" applyBorder="0" applyAlignment="0" applyProtection="0"/>
    <xf numFmtId="0" fontId="50" fillId="0" borderId="0"/>
    <xf numFmtId="244" fontId="147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68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7" fontId="5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7" fontId="5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7" fontId="5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7" fontId="5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7" fontId="5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68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68" fontId="50" fillId="0" borderId="0"/>
    <xf numFmtId="238" fontId="50" fillId="0" borderId="0"/>
    <xf numFmtId="238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39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7" fontId="5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8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8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7" fontId="5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7" fontId="5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38" fontId="50" fillId="0" borderId="0"/>
    <xf numFmtId="238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39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38" fontId="50" fillId="0" borderId="0"/>
    <xf numFmtId="238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39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7" fontId="5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8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8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7" fontId="5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97" fontId="5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38" fontId="50" fillId="0" borderId="0"/>
    <xf numFmtId="238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39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68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4" fontId="61" fillId="0" borderId="0" applyFont="0" applyFill="0" applyBorder="0" applyProtection="0">
      <alignment horizontal="right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1" fontId="148" fillId="0" borderId="49">
      <alignment horizont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266" fontId="50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43" fontId="1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50" fillId="0" borderId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53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75" borderId="0" applyNumberFormat="0" applyBorder="0" applyAlignment="0" applyProtection="0"/>
    <xf numFmtId="0" fontId="28" fillId="75" borderId="0" applyNumberFormat="0" applyBorder="0" applyAlignment="0" applyProtection="0"/>
    <xf numFmtId="0" fontId="28" fillId="75" borderId="0" applyNumberFormat="0" applyBorder="0" applyAlignment="0" applyProtection="0"/>
    <xf numFmtId="0" fontId="28" fillId="75" borderId="0" applyNumberFormat="0" applyBorder="0" applyAlignment="0" applyProtection="0"/>
    <xf numFmtId="0" fontId="28" fillId="76" borderId="0" applyNumberFormat="0" applyBorder="0" applyAlignment="0" applyProtection="0"/>
    <xf numFmtId="0" fontId="28" fillId="76" borderId="0" applyNumberFormat="0" applyBorder="0" applyAlignment="0" applyProtection="0"/>
    <xf numFmtId="0" fontId="28" fillId="76" borderId="0" applyNumberFormat="0" applyBorder="0" applyAlignment="0" applyProtection="0"/>
    <xf numFmtId="0" fontId="28" fillId="76" borderId="0" applyNumberFormat="0" applyBorder="0" applyAlignment="0" applyProtection="0"/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248" fontId="54" fillId="63" borderId="48">
      <alignment horizontal="center" vertical="center"/>
    </xf>
    <xf numFmtId="0" fontId="149" fillId="77" borderId="12" applyNumberFormat="0" applyAlignment="0" applyProtection="0"/>
    <xf numFmtId="0" fontId="149" fillId="77" borderId="12" applyNumberFormat="0" applyAlignment="0" applyProtection="0"/>
    <xf numFmtId="0" fontId="149" fillId="77" borderId="12" applyNumberFormat="0" applyAlignment="0" applyProtection="0"/>
    <xf numFmtId="0" fontId="149" fillId="77" borderId="12" applyNumberFormat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186" fontId="72" fillId="0" borderId="0" applyFont="0" applyFill="0" applyBorder="0" applyAlignment="0" applyProtection="0"/>
    <xf numFmtId="0" fontId="102" fillId="0" borderId="0" applyNumberFormat="0" applyFill="0" applyBorder="0" applyAlignment="0" applyProtection="0"/>
    <xf numFmtId="0" fontId="150" fillId="0" borderId="63" applyNumberFormat="0" applyFill="0" applyAlignment="0" applyProtection="0"/>
    <xf numFmtId="0" fontId="150" fillId="0" borderId="63" applyNumberFormat="0" applyFill="0" applyAlignment="0" applyProtection="0"/>
    <xf numFmtId="0" fontId="150" fillId="0" borderId="64" applyNumberFormat="0" applyFill="0" applyAlignment="0" applyProtection="0"/>
    <xf numFmtId="0" fontId="151" fillId="0" borderId="64" applyNumberFormat="0" applyFill="0" applyAlignment="0" applyProtection="0"/>
    <xf numFmtId="0" fontId="104" fillId="0" borderId="0" applyNumberFormat="0" applyFill="0" applyBorder="0" applyAlignment="0" applyProtection="0"/>
    <xf numFmtId="0" fontId="152" fillId="0" borderId="65" applyNumberFormat="0" applyFill="0" applyAlignment="0" applyProtection="0"/>
    <xf numFmtId="0" fontId="153" fillId="0" borderId="65" applyNumberFormat="0" applyFill="0" applyAlignment="0" applyProtection="0"/>
    <xf numFmtId="0" fontId="152" fillId="0" borderId="65" applyNumberFormat="0" applyFill="0" applyAlignment="0" applyProtection="0"/>
    <xf numFmtId="0" fontId="153" fillId="0" borderId="65" applyNumberFormat="0" applyFill="0" applyAlignment="0" applyProtection="0"/>
    <xf numFmtId="0" fontId="154" fillId="0" borderId="66" applyNumberFormat="0" applyFill="0" applyAlignment="0" applyProtection="0"/>
    <xf numFmtId="0" fontId="155" fillId="0" borderId="66" applyNumberFormat="0" applyFill="0" applyAlignment="0" applyProtection="0"/>
    <xf numFmtId="0" fontId="154" fillId="0" borderId="0" applyNumberFormat="0" applyFill="0" applyBorder="0" applyAlignment="0" applyProtection="0"/>
    <xf numFmtId="0" fontId="155" fillId="0" borderId="0" applyNumberFormat="0" applyFill="0" applyBorder="0" applyAlignment="0" applyProtection="0"/>
    <xf numFmtId="242" fontId="71" fillId="0" borderId="0"/>
    <xf numFmtId="242" fontId="71" fillId="0" borderId="0"/>
    <xf numFmtId="242" fontId="71" fillId="0" borderId="0"/>
    <xf numFmtId="242" fontId="71" fillId="0" borderId="0"/>
    <xf numFmtId="242" fontId="71" fillId="0" borderId="0"/>
    <xf numFmtId="242" fontId="7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1" fillId="77" borderId="13" applyNumberFormat="0" applyAlignment="0" applyProtection="0"/>
    <xf numFmtId="0" fontId="21" fillId="77" borderId="13" applyNumberFormat="0" applyAlignment="0" applyProtection="0"/>
    <xf numFmtId="0" fontId="156" fillId="0" borderId="0" applyNumberFormat="0" applyFill="0" applyBorder="0" applyAlignment="0" applyProtection="0"/>
    <xf numFmtId="0" fontId="150" fillId="0" borderId="63" applyNumberFormat="0" applyFill="0" applyAlignment="0" applyProtection="0"/>
    <xf numFmtId="0" fontId="150" fillId="0" borderId="63" applyNumberFormat="0" applyFill="0" applyAlignment="0" applyProtection="0"/>
    <xf numFmtId="0" fontId="152" fillId="0" borderId="65" applyNumberFormat="0" applyFill="0" applyAlignment="0" applyProtection="0"/>
    <xf numFmtId="0" fontId="153" fillId="0" borderId="65" applyNumberFormat="0" applyFill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72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17" fillId="0" borderId="0" applyFont="0" applyFill="0" applyBorder="0" applyAlignment="0" applyProtection="0"/>
    <xf numFmtId="43" fontId="11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157" fillId="0" borderId="0"/>
    <xf numFmtId="43" fontId="157" fillId="0" borderId="0" applyFont="0" applyFill="0" applyBorder="0" applyAlignment="0" applyProtection="0"/>
    <xf numFmtId="0" fontId="157" fillId="0" borderId="0"/>
    <xf numFmtId="0" fontId="157" fillId="0" borderId="0"/>
  </cellStyleXfs>
  <cellXfs count="36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165" fontId="4" fillId="0" borderId="0" xfId="0" applyNumberFormat="1" applyFont="1" applyAlignment="1">
      <alignment horizontal="left"/>
    </xf>
    <xf numFmtId="0" fontId="0" fillId="0" borderId="1" xfId="0" applyBorder="1" applyAlignment="1">
      <alignment horizontal="center" vertical="center"/>
    </xf>
    <xf numFmtId="10" fontId="2" fillId="0" borderId="0" xfId="2" applyNumberFormat="1" applyFont="1" applyAlignment="1">
      <alignment horizontal="center"/>
    </xf>
    <xf numFmtId="0" fontId="3" fillId="0" borderId="1" xfId="0" applyFont="1" applyBorder="1"/>
    <xf numFmtId="166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left"/>
    </xf>
    <xf numFmtId="0" fontId="0" fillId="0" borderId="1" xfId="0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9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4" fontId="8" fillId="2" borderId="3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14" fontId="8" fillId="3" borderId="3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14" fontId="8" fillId="4" borderId="3" xfId="0" applyNumberFormat="1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2" fontId="12" fillId="0" borderId="0" xfId="4" applyNumberFormat="1" applyFont="1"/>
    <xf numFmtId="15" fontId="12" fillId="0" borderId="0" xfId="0" applyNumberFormat="1" applyFont="1"/>
    <xf numFmtId="0" fontId="6" fillId="0" borderId="8" xfId="0" applyFont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165" fontId="0" fillId="0" borderId="1" xfId="0" applyNumberFormat="1" applyBorder="1"/>
    <xf numFmtId="0" fontId="0" fillId="0" borderId="1" xfId="0" applyBorder="1" applyAlignment="1">
      <alignment horizontal="center"/>
    </xf>
    <xf numFmtId="0" fontId="27" fillId="0" borderId="0" xfId="0" applyFont="1"/>
    <xf numFmtId="0" fontId="6" fillId="37" borderId="8" xfId="0" applyFont="1" applyFill="1" applyBorder="1" applyAlignment="1">
      <alignment horizontal="center" vertical="center" wrapText="1"/>
    </xf>
    <xf numFmtId="168" fontId="8" fillId="2" borderId="2" xfId="0" applyNumberFormat="1" applyFont="1" applyFill="1" applyBorder="1" applyAlignment="1">
      <alignment horizontal="center" vertical="center" wrapText="1"/>
    </xf>
    <xf numFmtId="165" fontId="7" fillId="0" borderId="1" xfId="0" applyNumberFormat="1" applyFont="1" applyFill="1" applyBorder="1" applyAlignment="1">
      <alignment horizontal="center"/>
    </xf>
    <xf numFmtId="0" fontId="11" fillId="0" borderId="1" xfId="3" applyBorder="1"/>
    <xf numFmtId="167" fontId="29" fillId="0" borderId="0" xfId="0" applyNumberFormat="1" applyFont="1" applyAlignment="1">
      <alignment horizontal="center" vertical="center" wrapText="1"/>
    </xf>
    <xf numFmtId="167" fontId="30" fillId="0" borderId="0" xfId="0" applyNumberFormat="1" applyFont="1" applyAlignment="1">
      <alignment horizontal="center" vertical="center" wrapText="1"/>
    </xf>
    <xf numFmtId="164" fontId="29" fillId="0" borderId="0" xfId="0" applyNumberFormat="1" applyFont="1" applyAlignment="1">
      <alignment horizontal="center" vertical="center" wrapText="1"/>
    </xf>
    <xf numFmtId="10" fontId="29" fillId="0" borderId="0" xfId="2" applyNumberFormat="1" applyFont="1" applyAlignment="1">
      <alignment horizontal="center" vertical="center" wrapText="1"/>
    </xf>
    <xf numFmtId="165" fontId="2" fillId="0" borderId="0" xfId="0" applyNumberFormat="1" applyFont="1"/>
    <xf numFmtId="43" fontId="2" fillId="0" borderId="0" xfId="1" applyFont="1"/>
    <xf numFmtId="169" fontId="2" fillId="0" borderId="0" xfId="2" applyNumberFormat="1" applyFont="1" applyAlignment="1">
      <alignment horizontal="center"/>
    </xf>
    <xf numFmtId="10" fontId="33" fillId="0" borderId="0" xfId="2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2" fillId="37" borderId="0" xfId="0" applyFont="1" applyFill="1" applyAlignment="1">
      <alignment horizontal="center"/>
    </xf>
    <xf numFmtId="0" fontId="32" fillId="0" borderId="1" xfId="0" applyFont="1" applyBorder="1" applyAlignment="1">
      <alignment horizontal="centerContinuous"/>
    </xf>
    <xf numFmtId="0" fontId="2" fillId="37" borderId="0" xfId="0" applyFont="1" applyFill="1"/>
    <xf numFmtId="43" fontId="2" fillId="37" borderId="0" xfId="1" applyFont="1" applyFill="1"/>
    <xf numFmtId="10" fontId="2" fillId="37" borderId="0" xfId="2" applyNumberFormat="1" applyFont="1" applyFill="1" applyAlignment="1">
      <alignment horizontal="center"/>
    </xf>
    <xf numFmtId="0" fontId="6" fillId="0" borderId="8" xfId="0" applyFont="1" applyFill="1" applyBorder="1" applyAlignment="1">
      <alignment horizontal="center" vertical="center" wrapText="1"/>
    </xf>
    <xf numFmtId="164" fontId="0" fillId="0" borderId="0" xfId="0" applyNumberFormat="1"/>
    <xf numFmtId="10" fontId="0" fillId="0" borderId="0" xfId="2" applyNumberFormat="1" applyFont="1"/>
    <xf numFmtId="43" fontId="0" fillId="0" borderId="0" xfId="1" applyFont="1"/>
    <xf numFmtId="165" fontId="4" fillId="0" borderId="0" xfId="0" applyNumberFormat="1" applyFont="1" applyAlignment="1">
      <alignment horizontal="right"/>
    </xf>
    <xf numFmtId="10" fontId="10" fillId="3" borderId="2" xfId="0" applyNumberFormat="1" applyFont="1" applyFill="1" applyBorder="1" applyAlignment="1">
      <alignment horizontal="center" vertical="center" wrapText="1"/>
    </xf>
    <xf numFmtId="10" fontId="10" fillId="2" borderId="2" xfId="0" applyNumberFormat="1" applyFont="1" applyFill="1" applyBorder="1" applyAlignment="1">
      <alignment horizontal="center" vertical="center" wrapText="1"/>
    </xf>
    <xf numFmtId="10" fontId="10" fillId="4" borderId="2" xfId="0" applyNumberFormat="1" applyFont="1" applyFill="1" applyBorder="1" applyAlignment="1">
      <alignment horizontal="center" vertical="center" wrapText="1"/>
    </xf>
    <xf numFmtId="10" fontId="9" fillId="3" borderId="2" xfId="0" applyNumberFormat="1" applyFont="1" applyFill="1" applyBorder="1" applyAlignment="1">
      <alignment horizontal="center" vertical="center" wrapText="1"/>
    </xf>
    <xf numFmtId="10" fontId="9" fillId="4" borderId="2" xfId="0" applyNumberFormat="1" applyFont="1" applyFill="1" applyBorder="1" applyAlignment="1">
      <alignment horizontal="center" vertical="center" wrapText="1"/>
    </xf>
    <xf numFmtId="10" fontId="9" fillId="2" borderId="2" xfId="0" applyNumberFormat="1" applyFont="1" applyFill="1" applyBorder="1" applyAlignment="1">
      <alignment horizontal="center" vertical="center" wrapText="1"/>
    </xf>
    <xf numFmtId="43" fontId="0" fillId="0" borderId="0" xfId="0" applyNumberFormat="1"/>
    <xf numFmtId="10" fontId="0" fillId="0" borderId="0" xfId="0" applyNumberFormat="1"/>
    <xf numFmtId="14" fontId="8" fillId="4" borderId="27" xfId="0" applyNumberFormat="1" applyFont="1" applyFill="1" applyBorder="1" applyAlignment="1">
      <alignment horizontal="center" vertical="center" wrapText="1"/>
    </xf>
    <xf numFmtId="0" fontId="8" fillId="4" borderId="28" xfId="0" applyFont="1" applyFill="1" applyBorder="1" applyAlignment="1">
      <alignment horizontal="center" vertical="center" wrapText="1"/>
    </xf>
    <xf numFmtId="0" fontId="8" fillId="4" borderId="29" xfId="0" applyFont="1" applyFill="1" applyBorder="1" applyAlignment="1">
      <alignment horizontal="center" vertical="center" wrapText="1"/>
    </xf>
    <xf numFmtId="3" fontId="8" fillId="3" borderId="4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1" fontId="12" fillId="0" borderId="0" xfId="4" applyNumberFormat="1" applyFont="1"/>
    <xf numFmtId="15" fontId="2" fillId="0" borderId="0" xfId="0" applyNumberFormat="1" applyFont="1"/>
    <xf numFmtId="3" fontId="2" fillId="0" borderId="0" xfId="0" applyNumberFormat="1" applyFont="1"/>
    <xf numFmtId="0" fontId="2" fillId="0" borderId="0" xfId="4" applyNumberFormat="1" applyFont="1"/>
    <xf numFmtId="44" fontId="2" fillId="0" borderId="0" xfId="4" applyFont="1"/>
    <xf numFmtId="10" fontId="2" fillId="0" borderId="0" xfId="0" applyNumberFormat="1" applyFont="1" applyAlignment="1">
      <alignment horizontal="center"/>
    </xf>
    <xf numFmtId="0" fontId="34" fillId="0" borderId="0" xfId="0" applyFont="1"/>
    <xf numFmtId="2" fontId="34" fillId="0" borderId="0" xfId="4" applyNumberFormat="1" applyFont="1" applyBorder="1" applyAlignment="1">
      <alignment horizontal="center"/>
    </xf>
    <xf numFmtId="170" fontId="0" fillId="0" borderId="0" xfId="1" applyNumberFormat="1" applyFont="1"/>
    <xf numFmtId="3" fontId="8" fillId="2" borderId="4" xfId="0" applyNumberFormat="1" applyFont="1" applyFill="1" applyBorder="1" applyAlignment="1">
      <alignment horizontal="center" vertical="center" wrapText="1"/>
    </xf>
    <xf numFmtId="3" fontId="8" fillId="4" borderId="4" xfId="0" applyNumberFormat="1" applyFont="1" applyFill="1" applyBorder="1" applyAlignment="1">
      <alignment horizontal="center" vertical="center" wrapText="1"/>
    </xf>
    <xf numFmtId="164" fontId="31" fillId="0" borderId="0" xfId="1" applyNumberFormat="1" applyFont="1" applyAlignment="1">
      <alignment horizontal="center"/>
    </xf>
    <xf numFmtId="0" fontId="3" fillId="0" borderId="0" xfId="0" applyFont="1" applyAlignment="1">
      <alignment horizontal="left"/>
    </xf>
    <xf numFmtId="172" fontId="2" fillId="0" borderId="0" xfId="0" applyNumberFormat="1" applyFont="1" applyAlignment="1">
      <alignment horizontal="center"/>
    </xf>
    <xf numFmtId="165" fontId="4" fillId="0" borderId="0" xfId="0" applyNumberFormat="1" applyFont="1" applyFill="1" applyAlignment="1">
      <alignment horizontal="center"/>
    </xf>
    <xf numFmtId="169" fontId="2" fillId="5" borderId="0" xfId="2" applyNumberFormat="1" applyFont="1" applyFill="1" applyAlignment="1">
      <alignment horizontal="center"/>
    </xf>
    <xf numFmtId="168" fontId="2" fillId="37" borderId="0" xfId="0" applyNumberFormat="1" applyFont="1" applyFill="1" applyBorder="1" applyAlignment="1">
      <alignment horizontal="center"/>
    </xf>
    <xf numFmtId="164" fontId="4" fillId="37" borderId="0" xfId="0" applyNumberFormat="1" applyFont="1" applyFill="1" applyAlignment="1">
      <alignment horizontal="center"/>
    </xf>
    <xf numFmtId="43" fontId="2" fillId="37" borderId="0" xfId="1" applyFont="1" applyFill="1" applyAlignment="1">
      <alignment horizontal="center"/>
    </xf>
    <xf numFmtId="43" fontId="2" fillId="0" borderId="0" xfId="0" applyNumberFormat="1" applyFont="1"/>
    <xf numFmtId="165" fontId="4" fillId="0" borderId="0" xfId="0" applyNumberFormat="1" applyFont="1" applyFill="1" applyBorder="1" applyAlignment="1">
      <alignment horizontal="center"/>
    </xf>
    <xf numFmtId="169" fontId="2" fillId="5" borderId="0" xfId="2" applyNumberFormat="1" applyFont="1" applyFill="1" applyBorder="1" applyAlignment="1">
      <alignment horizontal="center"/>
    </xf>
    <xf numFmtId="164" fontId="4" fillId="37" borderId="0" xfId="0" applyNumberFormat="1" applyFont="1" applyFill="1" applyBorder="1" applyAlignment="1">
      <alignment horizontal="center"/>
    </xf>
    <xf numFmtId="0" fontId="2" fillId="0" borderId="0" xfId="0" applyFont="1" applyBorder="1"/>
    <xf numFmtId="172" fontId="2" fillId="0" borderId="1" xfId="0" applyNumberFormat="1" applyFont="1" applyBorder="1" applyAlignment="1">
      <alignment horizontal="center"/>
    </xf>
    <xf numFmtId="165" fontId="4" fillId="0" borderId="1" xfId="0" applyNumberFormat="1" applyFont="1" applyFill="1" applyBorder="1" applyAlignment="1">
      <alignment horizontal="center"/>
    </xf>
    <xf numFmtId="169" fontId="2" fillId="5" borderId="1" xfId="2" applyNumberFormat="1" applyFont="1" applyFill="1" applyBorder="1" applyAlignment="1">
      <alignment horizontal="center"/>
    </xf>
    <xf numFmtId="169" fontId="2" fillId="0" borderId="1" xfId="2" applyNumberFormat="1" applyFont="1" applyBorder="1" applyAlignment="1">
      <alignment horizontal="center"/>
    </xf>
    <xf numFmtId="164" fontId="4" fillId="37" borderId="1" xfId="0" applyNumberFormat="1" applyFont="1" applyFill="1" applyBorder="1" applyAlignment="1">
      <alignment horizontal="center"/>
    </xf>
    <xf numFmtId="43" fontId="4" fillId="0" borderId="0" xfId="1" applyFont="1" applyFill="1" applyAlignment="1">
      <alignment horizontal="center" vertical="center" wrapText="1"/>
    </xf>
    <xf numFmtId="167" fontId="4" fillId="0" borderId="0" xfId="0" applyNumberFormat="1" applyFont="1" applyFill="1" applyAlignment="1">
      <alignment horizontal="center" vertical="center" wrapText="1"/>
    </xf>
    <xf numFmtId="43" fontId="4" fillId="0" borderId="0" xfId="1" applyFont="1" applyFill="1" applyBorder="1" applyAlignment="1">
      <alignment horizontal="center" vertical="center" wrapText="1"/>
    </xf>
    <xf numFmtId="167" fontId="4" fillId="0" borderId="1" xfId="0" applyNumberFormat="1" applyFont="1" applyFill="1" applyBorder="1" applyAlignment="1">
      <alignment horizontal="center" vertical="center" wrapText="1"/>
    </xf>
    <xf numFmtId="43" fontId="4" fillId="0" borderId="1" xfId="1" applyFont="1" applyFill="1" applyBorder="1" applyAlignment="1">
      <alignment horizontal="center" vertical="center" wrapText="1"/>
    </xf>
    <xf numFmtId="168" fontId="4" fillId="0" borderId="0" xfId="1" applyNumberFormat="1" applyFont="1" applyFill="1" applyBorder="1" applyAlignment="1">
      <alignment horizontal="center"/>
    </xf>
    <xf numFmtId="168" fontId="4" fillId="0" borderId="1" xfId="1" applyNumberFormat="1" applyFont="1" applyFill="1" applyBorder="1" applyAlignment="1">
      <alignment horizontal="center"/>
    </xf>
    <xf numFmtId="43" fontId="35" fillId="0" borderId="0" xfId="1" applyFont="1" applyAlignment="1">
      <alignment horizontal="right" wrapText="1"/>
    </xf>
    <xf numFmtId="169" fontId="0" fillId="0" borderId="0" xfId="2" applyNumberFormat="1" applyFont="1"/>
    <xf numFmtId="0" fontId="31" fillId="0" borderId="0" xfId="0" applyFont="1"/>
    <xf numFmtId="170" fontId="2" fillId="0" borderId="0" xfId="1" applyNumberFormat="1" applyFont="1"/>
    <xf numFmtId="0" fontId="0" fillId="0" borderId="1" xfId="0" applyBorder="1" applyAlignment="1">
      <alignment horizontal="centerContinuous"/>
    </xf>
    <xf numFmtId="0" fontId="31" fillId="0" borderId="0" xfId="0" applyFont="1" applyBorder="1" applyAlignment="1">
      <alignment horizontal="center"/>
    </xf>
    <xf numFmtId="0" fontId="31" fillId="0" borderId="0" xfId="0" applyFont="1" applyBorder="1"/>
    <xf numFmtId="0" fontId="31" fillId="0" borderId="0" xfId="0" applyFont="1" applyFill="1" applyBorder="1" applyAlignment="1">
      <alignment horizontal="center"/>
    </xf>
    <xf numFmtId="0" fontId="36" fillId="0" borderId="1" xfId="0" applyFont="1" applyBorder="1"/>
    <xf numFmtId="165" fontId="2" fillId="38" borderId="0" xfId="0" applyNumberFormat="1" applyFont="1" applyFill="1"/>
    <xf numFmtId="0" fontId="2" fillId="38" borderId="0" xfId="0" applyFont="1" applyFill="1"/>
    <xf numFmtId="165" fontId="0" fillId="38" borderId="0" xfId="0" applyNumberFormat="1" applyFill="1"/>
    <xf numFmtId="0" fontId="0" fillId="0" borderId="21" xfId="0" applyBorder="1"/>
    <xf numFmtId="0" fontId="0" fillId="0" borderId="23" xfId="0" applyBorder="1"/>
    <xf numFmtId="0" fontId="0" fillId="0" borderId="25" xfId="0" applyBorder="1"/>
    <xf numFmtId="14" fontId="34" fillId="0" borderId="0" xfId="0" applyNumberFormat="1" applyFont="1" applyBorder="1" applyAlignment="1">
      <alignment horizontal="center"/>
    </xf>
    <xf numFmtId="14" fontId="8" fillId="3" borderId="5" xfId="0" applyNumberFormat="1" applyFont="1" applyFill="1" applyBorder="1" applyAlignment="1">
      <alignment horizontal="center" vertical="center" wrapText="1"/>
    </xf>
    <xf numFmtId="14" fontId="8" fillId="2" borderId="27" xfId="0" applyNumberFormat="1" applyFont="1" applyFill="1" applyBorder="1" applyAlignment="1">
      <alignment horizontal="center" vertical="center" wrapText="1"/>
    </xf>
    <xf numFmtId="14" fontId="8" fillId="4" borderId="18" xfId="0" applyNumberFormat="1" applyFont="1" applyFill="1" applyBorder="1" applyAlignment="1">
      <alignment horizontal="center" vertical="center" wrapText="1"/>
    </xf>
    <xf numFmtId="10" fontId="9" fillId="3" borderId="6" xfId="0" applyNumberFormat="1" applyFont="1" applyFill="1" applyBorder="1" applyAlignment="1">
      <alignment horizontal="center" vertical="center" wrapText="1"/>
    </xf>
    <xf numFmtId="10" fontId="10" fillId="3" borderId="6" xfId="0" applyNumberFormat="1" applyFont="1" applyFill="1" applyBorder="1" applyAlignment="1">
      <alignment horizontal="center" vertical="center" wrapText="1"/>
    </xf>
    <xf numFmtId="10" fontId="10" fillId="2" borderId="28" xfId="0" applyNumberFormat="1" applyFont="1" applyFill="1" applyBorder="1" applyAlignment="1">
      <alignment horizontal="center" vertical="center" wrapText="1"/>
    </xf>
    <xf numFmtId="10" fontId="9" fillId="2" borderId="28" xfId="0" applyNumberFormat="1" applyFont="1" applyFill="1" applyBorder="1" applyAlignment="1">
      <alignment horizontal="center" vertical="center" wrapText="1"/>
    </xf>
    <xf numFmtId="10" fontId="10" fillId="4" borderId="19" xfId="0" applyNumberFormat="1" applyFont="1" applyFill="1" applyBorder="1" applyAlignment="1">
      <alignment horizontal="center" vertical="center" wrapText="1"/>
    </xf>
    <xf numFmtId="10" fontId="10" fillId="2" borderId="6" xfId="0" applyNumberFormat="1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center" vertical="center" wrapText="1"/>
    </xf>
    <xf numFmtId="3" fontId="8" fillId="3" borderId="7" xfId="0" applyNumberFormat="1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4" borderId="20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/>
    </xf>
    <xf numFmtId="0" fontId="38" fillId="0" borderId="1" xfId="0" applyFont="1" applyBorder="1"/>
    <xf numFmtId="0" fontId="0" fillId="0" borderId="0" xfId="0" applyAlignment="1">
      <alignment vertical="center"/>
    </xf>
    <xf numFmtId="9" fontId="0" fillId="0" borderId="0" xfId="0" applyNumberFormat="1"/>
    <xf numFmtId="169" fontId="0" fillId="0" borderId="0" xfId="0" applyNumberFormat="1"/>
    <xf numFmtId="43" fontId="2" fillId="0" borderId="0" xfId="1" applyFont="1" applyAlignment="1">
      <alignment horizontal="center"/>
    </xf>
    <xf numFmtId="14" fontId="8" fillId="3" borderId="27" xfId="0" applyNumberFormat="1" applyFont="1" applyFill="1" applyBorder="1" applyAlignment="1">
      <alignment horizontal="center" vertical="center" wrapText="1"/>
    </xf>
    <xf numFmtId="10" fontId="9" fillId="3" borderId="28" xfId="0" applyNumberFormat="1" applyFont="1" applyFill="1" applyBorder="1" applyAlignment="1">
      <alignment horizontal="center" vertical="center" wrapText="1"/>
    </xf>
    <xf numFmtId="10" fontId="9" fillId="2" borderId="6" xfId="0" applyNumberFormat="1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 wrapText="1"/>
    </xf>
    <xf numFmtId="172" fontId="2" fillId="0" borderId="0" xfId="0" applyNumberFormat="1" applyFont="1" applyBorder="1" applyAlignment="1">
      <alignment horizontal="center"/>
    </xf>
    <xf numFmtId="169" fontId="2" fillId="0" borderId="0" xfId="2" applyNumberFormat="1" applyFont="1" applyBorder="1" applyAlignment="1">
      <alignment horizontal="center"/>
    </xf>
    <xf numFmtId="167" fontId="4" fillId="0" borderId="0" xfId="0" applyNumberFormat="1" applyFont="1" applyFill="1" applyBorder="1" applyAlignment="1">
      <alignment horizontal="center" vertical="center" wrapText="1"/>
    </xf>
    <xf numFmtId="168" fontId="2" fillId="0" borderId="1" xfId="0" applyNumberFormat="1" applyFont="1" applyFill="1" applyBorder="1" applyAlignment="1">
      <alignment horizontal="center"/>
    </xf>
    <xf numFmtId="10" fontId="10" fillId="4" borderId="28" xfId="0" applyNumberFormat="1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 vertical="center" wrapText="1"/>
    </xf>
    <xf numFmtId="168" fontId="0" fillId="0" borderId="0" xfId="0" applyNumberFormat="1"/>
    <xf numFmtId="167" fontId="0" fillId="0" borderId="0" xfId="0" applyNumberFormat="1"/>
    <xf numFmtId="173" fontId="0" fillId="0" borderId="0" xfId="0" applyNumberFormat="1"/>
    <xf numFmtId="174" fontId="0" fillId="0" borderId="0" xfId="0" applyNumberFormat="1"/>
    <xf numFmtId="2" fontId="0" fillId="0" borderId="0" xfId="0" applyNumberFormat="1" applyAlignment="1">
      <alignment horizontal="center"/>
    </xf>
    <xf numFmtId="2" fontId="0" fillId="0" borderId="0" xfId="1" applyNumberFormat="1" applyFont="1" applyAlignment="1">
      <alignment horizontal="center"/>
    </xf>
    <xf numFmtId="10" fontId="9" fillId="4" borderId="28" xfId="0" applyNumberFormat="1" applyFont="1" applyFill="1" applyBorder="1" applyAlignment="1">
      <alignment horizontal="center" vertical="center" wrapText="1"/>
    </xf>
    <xf numFmtId="0" fontId="9" fillId="4" borderId="28" xfId="0" applyFont="1" applyFill="1" applyBorder="1" applyAlignment="1">
      <alignment horizontal="center" vertical="center" wrapText="1"/>
    </xf>
    <xf numFmtId="3" fontId="8" fillId="4" borderId="29" xfId="0" applyNumberFormat="1" applyFont="1" applyFill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4" fontId="0" fillId="0" borderId="0" xfId="0" applyNumberFormat="1" applyAlignment="1">
      <alignment horizontal="center"/>
    </xf>
    <xf numFmtId="166" fontId="2" fillId="0" borderId="0" xfId="0" applyNumberFormat="1" applyFont="1" applyAlignment="1">
      <alignment horizontal="center"/>
    </xf>
    <xf numFmtId="166" fontId="0" fillId="0" borderId="0" xfId="0" applyNumberFormat="1"/>
    <xf numFmtId="43" fontId="31" fillId="0" borderId="0" xfId="0" applyNumberFormat="1" applyFont="1" applyAlignment="1">
      <alignment horizontal="center"/>
    </xf>
    <xf numFmtId="43" fontId="31" fillId="0" borderId="0" xfId="1" applyFont="1" applyAlignment="1">
      <alignment horizontal="center"/>
    </xf>
    <xf numFmtId="165" fontId="4" fillId="0" borderId="1" xfId="0" applyNumberFormat="1" applyFont="1" applyBorder="1" applyAlignment="1">
      <alignment horizontal="right"/>
    </xf>
    <xf numFmtId="43" fontId="31" fillId="0" borderId="1" xfId="1" applyFont="1" applyBorder="1" applyAlignment="1">
      <alignment horizontal="center"/>
    </xf>
    <xf numFmtId="0" fontId="31" fillId="0" borderId="30" xfId="0" applyFont="1" applyBorder="1" applyAlignment="1">
      <alignment horizontal="center"/>
    </xf>
    <xf numFmtId="10" fontId="31" fillId="0" borderId="30" xfId="0" applyNumberFormat="1" applyFont="1" applyBorder="1" applyAlignment="1">
      <alignment horizontal="center"/>
    </xf>
    <xf numFmtId="43" fontId="31" fillId="0" borderId="0" xfId="1" applyFont="1" applyFill="1" applyBorder="1"/>
    <xf numFmtId="169" fontId="0" fillId="0" borderId="0" xfId="2" applyNumberFormat="1" applyFont="1" applyAlignment="1">
      <alignment horizontal="center"/>
    </xf>
    <xf numFmtId="14" fontId="8" fillId="4" borderId="5" xfId="0" applyNumberFormat="1" applyFont="1" applyFill="1" applyBorder="1" applyAlignment="1">
      <alignment horizontal="center" vertical="center" wrapText="1"/>
    </xf>
    <xf numFmtId="10" fontId="9" fillId="4" borderId="6" xfId="0" applyNumberFormat="1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168" fontId="4" fillId="0" borderId="0" xfId="1" applyNumberFormat="1" applyFont="1" applyFill="1" applyAlignment="1">
      <alignment horizontal="center"/>
    </xf>
    <xf numFmtId="175" fontId="0" fillId="0" borderId="0" xfId="2" applyNumberFormat="1" applyFont="1"/>
    <xf numFmtId="2" fontId="0" fillId="0" borderId="0" xfId="0" applyNumberFormat="1"/>
    <xf numFmtId="3" fontId="8" fillId="2" borderId="29" xfId="0" applyNumberFormat="1" applyFont="1" applyFill="1" applyBorder="1" applyAlignment="1">
      <alignment horizontal="center" vertical="center" wrapText="1"/>
    </xf>
    <xf numFmtId="3" fontId="8" fillId="2" borderId="7" xfId="0" applyNumberFormat="1" applyFont="1" applyFill="1" applyBorder="1" applyAlignment="1">
      <alignment horizontal="center" vertical="center" wrapText="1"/>
    </xf>
    <xf numFmtId="9" fontId="4" fillId="0" borderId="0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/>
    </xf>
    <xf numFmtId="10" fontId="4" fillId="0" borderId="0" xfId="2" applyNumberFormat="1" applyFont="1" applyFill="1" applyAlignment="1">
      <alignment horizontal="center"/>
    </xf>
    <xf numFmtId="171" fontId="2" fillId="0" borderId="0" xfId="0" applyNumberFormat="1" applyFont="1" applyAlignment="1">
      <alignment horizontal="center"/>
    </xf>
    <xf numFmtId="171" fontId="2" fillId="38" borderId="0" xfId="0" applyNumberFormat="1" applyFont="1" applyFill="1"/>
    <xf numFmtId="14" fontId="0" fillId="0" borderId="0" xfId="0" applyNumberFormat="1"/>
    <xf numFmtId="171" fontId="0" fillId="0" borderId="0" xfId="0" applyNumberFormat="1"/>
    <xf numFmtId="0" fontId="34" fillId="0" borderId="1" xfId="0" applyFont="1" applyFill="1" applyBorder="1" applyAlignment="1">
      <alignment horizontal="center"/>
    </xf>
    <xf numFmtId="3" fontId="8" fillId="4" borderId="7" xfId="0" applyNumberFormat="1" applyFont="1" applyFill="1" applyBorder="1" applyAlignment="1">
      <alignment horizontal="center" vertical="center" wrapText="1"/>
    </xf>
    <xf numFmtId="10" fontId="2" fillId="0" borderId="0" xfId="2" applyNumberFormat="1" applyFont="1"/>
    <xf numFmtId="169" fontId="2" fillId="0" borderId="0" xfId="2" applyNumberFormat="1" applyFont="1"/>
    <xf numFmtId="0" fontId="2" fillId="0" borderId="1" xfId="0" applyFont="1" applyBorder="1"/>
    <xf numFmtId="43" fontId="2" fillId="0" borderId="1" xfId="1" applyFont="1" applyBorder="1"/>
    <xf numFmtId="20" fontId="0" fillId="0" borderId="0" xfId="0" applyNumberFormat="1"/>
    <xf numFmtId="10" fontId="4" fillId="0" borderId="0" xfId="2" applyNumberFormat="1" applyFont="1" applyFill="1" applyBorder="1" applyAlignment="1">
      <alignment horizontal="center"/>
    </xf>
    <xf numFmtId="43" fontId="2" fillId="0" borderId="0" xfId="1" applyFont="1" applyBorder="1"/>
    <xf numFmtId="166" fontId="2" fillId="0" borderId="0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9" fontId="2" fillId="37" borderId="0" xfId="2" applyNumberFormat="1" applyFont="1" applyFill="1" applyAlignment="1">
      <alignment horizontal="center"/>
    </xf>
    <xf numFmtId="9" fontId="2" fillId="0" borderId="0" xfId="2" applyNumberFormat="1" applyFont="1" applyAlignment="1">
      <alignment horizontal="center"/>
    </xf>
    <xf numFmtId="9" fontId="2" fillId="0" borderId="0" xfId="2" applyNumberFormat="1" applyFont="1" applyBorder="1" applyAlignment="1">
      <alignment horizontal="center"/>
    </xf>
    <xf numFmtId="9" fontId="0" fillId="0" borderId="0" xfId="2" applyNumberFormat="1" applyFont="1" applyAlignment="1">
      <alignment horizontal="center"/>
    </xf>
    <xf numFmtId="169" fontId="0" fillId="0" borderId="22" xfId="2" applyNumberFormat="1" applyFont="1" applyBorder="1" applyAlignment="1">
      <alignment horizontal="center"/>
    </xf>
    <xf numFmtId="169" fontId="0" fillId="0" borderId="24" xfId="2" applyNumberFormat="1" applyFont="1" applyBorder="1" applyAlignment="1">
      <alignment horizontal="center"/>
    </xf>
    <xf numFmtId="43" fontId="4" fillId="39" borderId="0" xfId="1" applyFont="1" applyFill="1" applyAlignment="1">
      <alignment horizontal="center" vertical="center" wrapText="1"/>
    </xf>
    <xf numFmtId="9" fontId="0" fillId="0" borderId="0" xfId="0" applyNumberFormat="1" applyAlignment="1">
      <alignment horizontal="center"/>
    </xf>
    <xf numFmtId="3" fontId="8" fillId="3" borderId="29" xfId="0" applyNumberFormat="1" applyFont="1" applyFill="1" applyBorder="1" applyAlignment="1">
      <alignment horizontal="center" vertical="center" wrapText="1"/>
    </xf>
    <xf numFmtId="1" fontId="34" fillId="0" borderId="0" xfId="4" applyNumberFormat="1" applyFont="1" applyBorder="1" applyAlignment="1">
      <alignment horizontal="center"/>
    </xf>
    <xf numFmtId="0" fontId="0" fillId="0" borderId="0" xfId="0" applyBorder="1"/>
    <xf numFmtId="4" fontId="0" fillId="0" borderId="0" xfId="0" applyNumberFormat="1"/>
    <xf numFmtId="164" fontId="27" fillId="0" borderId="0" xfId="0" applyNumberFormat="1" applyFont="1"/>
    <xf numFmtId="0" fontId="0" fillId="0" borderId="0" xfId="0" applyFill="1"/>
    <xf numFmtId="0" fontId="39" fillId="3" borderId="2" xfId="0" applyFont="1" applyFill="1" applyBorder="1" applyAlignment="1">
      <alignment horizontal="center" vertical="center" wrapText="1"/>
    </xf>
    <xf numFmtId="10" fontId="40" fillId="3" borderId="2" xfId="0" applyNumberFormat="1" applyFont="1" applyFill="1" applyBorder="1" applyAlignment="1">
      <alignment horizontal="center" vertical="center" wrapText="1"/>
    </xf>
    <xf numFmtId="0" fontId="40" fillId="3" borderId="2" xfId="0" applyFont="1" applyFill="1" applyBorder="1" applyAlignment="1">
      <alignment horizontal="center" vertical="center" wrapText="1"/>
    </xf>
    <xf numFmtId="10" fontId="41" fillId="2" borderId="2" xfId="0" applyNumberFormat="1" applyFont="1" applyFill="1" applyBorder="1" applyAlignment="1">
      <alignment horizontal="center" vertical="center" wrapText="1"/>
    </xf>
    <xf numFmtId="0" fontId="41" fillId="2" borderId="2" xfId="0" applyFont="1" applyFill="1" applyBorder="1" applyAlignment="1">
      <alignment horizontal="center" vertical="center" wrapText="1"/>
    </xf>
    <xf numFmtId="0" fontId="39" fillId="2" borderId="2" xfId="0" applyFont="1" applyFill="1" applyBorder="1" applyAlignment="1">
      <alignment horizontal="center" vertical="center" wrapText="1"/>
    </xf>
    <xf numFmtId="10" fontId="41" fillId="3" borderId="2" xfId="0" applyNumberFormat="1" applyFont="1" applyFill="1" applyBorder="1" applyAlignment="1">
      <alignment horizontal="center" vertical="center" wrapText="1"/>
    </xf>
    <xf numFmtId="0" fontId="41" fillId="3" borderId="2" xfId="0" applyFont="1" applyFill="1" applyBorder="1" applyAlignment="1">
      <alignment horizontal="center" vertical="center" wrapText="1"/>
    </xf>
    <xf numFmtId="10" fontId="40" fillId="2" borderId="2" xfId="0" applyNumberFormat="1" applyFont="1" applyFill="1" applyBorder="1" applyAlignment="1">
      <alignment horizontal="center" vertical="center" wrapText="1"/>
    </xf>
    <xf numFmtId="0" fontId="40" fillId="2" borderId="2" xfId="0" applyFont="1" applyFill="1" applyBorder="1" applyAlignment="1">
      <alignment horizontal="center" vertical="center" wrapText="1"/>
    </xf>
    <xf numFmtId="10" fontId="40" fillId="4" borderId="2" xfId="0" applyNumberFormat="1" applyFont="1" applyFill="1" applyBorder="1" applyAlignment="1">
      <alignment horizontal="center" vertical="center" wrapText="1"/>
    </xf>
    <xf numFmtId="0" fontId="40" fillId="4" borderId="2" xfId="0" applyFont="1" applyFill="1" applyBorder="1" applyAlignment="1">
      <alignment horizontal="center" vertical="center" wrapText="1"/>
    </xf>
    <xf numFmtId="0" fontId="39" fillId="4" borderId="2" xfId="0" applyFont="1" applyFill="1" applyBorder="1" applyAlignment="1">
      <alignment horizontal="center" vertical="center" wrapText="1"/>
    </xf>
    <xf numFmtId="10" fontId="41" fillId="4" borderId="2" xfId="0" applyNumberFormat="1" applyFont="1" applyFill="1" applyBorder="1" applyAlignment="1">
      <alignment horizontal="center" vertical="center" wrapText="1"/>
    </xf>
    <xf numFmtId="0" fontId="41" fillId="4" borderId="2" xfId="0" applyFont="1" applyFill="1" applyBorder="1" applyAlignment="1">
      <alignment horizontal="center" vertical="center" wrapText="1"/>
    </xf>
    <xf numFmtId="14" fontId="39" fillId="2" borderId="3" xfId="0" applyNumberFormat="1" applyFont="1" applyFill="1" applyBorder="1" applyAlignment="1">
      <alignment horizontal="center" vertical="center" wrapText="1"/>
    </xf>
    <xf numFmtId="3" fontId="39" fillId="2" borderId="4" xfId="0" applyNumberFormat="1" applyFont="1" applyFill="1" applyBorder="1" applyAlignment="1">
      <alignment horizontal="center" vertical="center" wrapText="1"/>
    </xf>
    <xf numFmtId="14" fontId="39" fillId="3" borderId="3" xfId="0" applyNumberFormat="1" applyFont="1" applyFill="1" applyBorder="1" applyAlignment="1">
      <alignment horizontal="center" vertical="center" wrapText="1"/>
    </xf>
    <xf numFmtId="3" fontId="39" fillId="3" borderId="4" xfId="0" applyNumberFormat="1" applyFont="1" applyFill="1" applyBorder="1" applyAlignment="1">
      <alignment horizontal="center" vertical="center" wrapText="1"/>
    </xf>
    <xf numFmtId="14" fontId="39" fillId="4" borderId="3" xfId="0" applyNumberFormat="1" applyFont="1" applyFill="1" applyBorder="1" applyAlignment="1">
      <alignment horizontal="center" vertical="center" wrapText="1"/>
    </xf>
    <xf numFmtId="3" fontId="39" fillId="4" borderId="4" xfId="0" applyNumberFormat="1" applyFont="1" applyFill="1" applyBorder="1" applyAlignment="1">
      <alignment horizontal="center" vertical="center" wrapText="1"/>
    </xf>
    <xf numFmtId="14" fontId="39" fillId="2" borderId="27" xfId="0" applyNumberFormat="1" applyFont="1" applyFill="1" applyBorder="1" applyAlignment="1">
      <alignment horizontal="center" vertical="center" wrapText="1"/>
    </xf>
    <xf numFmtId="14" fontId="39" fillId="3" borderId="5" xfId="0" applyNumberFormat="1" applyFont="1" applyFill="1" applyBorder="1" applyAlignment="1">
      <alignment horizontal="center" vertical="center" wrapText="1"/>
    </xf>
    <xf numFmtId="10" fontId="40" fillId="2" borderId="28" xfId="0" applyNumberFormat="1" applyFont="1" applyFill="1" applyBorder="1" applyAlignment="1">
      <alignment horizontal="center" vertical="center" wrapText="1"/>
    </xf>
    <xf numFmtId="10" fontId="40" fillId="3" borderId="6" xfId="0" applyNumberFormat="1" applyFont="1" applyFill="1" applyBorder="1" applyAlignment="1">
      <alignment horizontal="center" vertical="center" wrapText="1"/>
    </xf>
    <xf numFmtId="0" fontId="40" fillId="2" borderId="28" xfId="0" applyFont="1" applyFill="1" applyBorder="1" applyAlignment="1">
      <alignment horizontal="center" vertical="center" wrapText="1"/>
    </xf>
    <xf numFmtId="0" fontId="40" fillId="3" borderId="6" xfId="0" applyFont="1" applyFill="1" applyBorder="1" applyAlignment="1">
      <alignment horizontal="center" vertical="center" wrapText="1"/>
    </xf>
    <xf numFmtId="0" fontId="39" fillId="2" borderId="28" xfId="0" applyFont="1" applyFill="1" applyBorder="1" applyAlignment="1">
      <alignment horizontal="center" vertical="center" wrapText="1"/>
    </xf>
    <xf numFmtId="0" fontId="39" fillId="3" borderId="6" xfId="0" applyFont="1" applyFill="1" applyBorder="1" applyAlignment="1">
      <alignment horizontal="center" vertical="center" wrapText="1"/>
    </xf>
    <xf numFmtId="3" fontId="39" fillId="2" borderId="29" xfId="0" applyNumberFormat="1" applyFont="1" applyFill="1" applyBorder="1" applyAlignment="1">
      <alignment horizontal="center" vertical="center" wrapText="1"/>
    </xf>
    <xf numFmtId="3" fontId="39" fillId="3" borderId="7" xfId="0" applyNumberFormat="1" applyFont="1" applyFill="1" applyBorder="1" applyAlignment="1">
      <alignment horizontal="center" vertical="center" wrapText="1"/>
    </xf>
    <xf numFmtId="9" fontId="0" fillId="0" borderId="0" xfId="0" applyNumberFormat="1" applyAlignment="1"/>
    <xf numFmtId="0" fontId="0" fillId="0" borderId="0" xfId="0" applyAlignment="1"/>
    <xf numFmtId="165" fontId="4" fillId="0" borderId="0" xfId="0" quotePrefix="1" applyNumberFormat="1" applyFont="1" applyFill="1" applyAlignment="1">
      <alignment horizontal="center"/>
    </xf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Fill="1" applyAlignment="1">
      <alignment horizontal="center"/>
    </xf>
    <xf numFmtId="0" fontId="27" fillId="0" borderId="1" xfId="0" applyFont="1" applyBorder="1" applyAlignment="1">
      <alignment horizontal="centerContinuous"/>
    </xf>
    <xf numFmtId="10" fontId="31" fillId="0" borderId="0" xfId="2" applyNumberFormat="1" applyFont="1" applyAlignment="1">
      <alignment horizontal="center"/>
    </xf>
    <xf numFmtId="164" fontId="31" fillId="0" borderId="1" xfId="1" applyNumberFormat="1" applyFont="1" applyBorder="1" applyAlignment="1">
      <alignment horizontal="center"/>
    </xf>
    <xf numFmtId="10" fontId="31" fillId="0" borderId="1" xfId="2" applyNumberFormat="1" applyFont="1" applyBorder="1" applyAlignment="1">
      <alignment horizontal="center"/>
    </xf>
    <xf numFmtId="169" fontId="27" fillId="0" borderId="0" xfId="2" applyNumberFormat="1" applyFont="1"/>
    <xf numFmtId="175" fontId="0" fillId="0" borderId="0" xfId="0" applyNumberFormat="1"/>
    <xf numFmtId="43" fontId="28" fillId="0" borderId="0" xfId="1" applyFont="1"/>
    <xf numFmtId="164" fontId="37" fillId="0" borderId="0" xfId="0" applyNumberFormat="1" applyFont="1" applyAlignment="1">
      <alignment horizontal="left"/>
    </xf>
    <xf numFmtId="0" fontId="31" fillId="0" borderId="0" xfId="0" applyFont="1" applyFill="1" applyBorder="1"/>
    <xf numFmtId="169" fontId="4" fillId="0" borderId="0" xfId="2" applyNumberFormat="1" applyFont="1" applyFill="1" applyAlignment="1">
      <alignment horizontal="center" vertical="center" wrapText="1"/>
    </xf>
    <xf numFmtId="169" fontId="4" fillId="0" borderId="0" xfId="0" applyNumberFormat="1" applyFont="1" applyFill="1" applyBorder="1" applyAlignment="1">
      <alignment horizontal="center" vertical="center" wrapText="1"/>
    </xf>
    <xf numFmtId="169" fontId="2" fillId="0" borderId="1" xfId="0" applyNumberFormat="1" applyFont="1" applyBorder="1" applyAlignment="1">
      <alignment horizontal="center"/>
    </xf>
    <xf numFmtId="9" fontId="0" fillId="0" borderId="0" xfId="1" applyNumberFormat="1" applyFont="1"/>
    <xf numFmtId="44" fontId="2" fillId="37" borderId="0" xfId="4" applyFont="1" applyFill="1" applyAlignment="1">
      <alignment horizontal="center"/>
    </xf>
    <xf numFmtId="44" fontId="6" fillId="37" borderId="8" xfId="4" applyFont="1" applyFill="1" applyBorder="1" applyAlignment="1">
      <alignment horizontal="center" vertical="center" wrapText="1"/>
    </xf>
    <xf numFmtId="44" fontId="4" fillId="0" borderId="0" xfId="4" applyFont="1" applyFill="1" applyAlignment="1">
      <alignment horizontal="center" vertical="center" wrapText="1"/>
    </xf>
    <xf numFmtId="44" fontId="4" fillId="0" borderId="0" xfId="4" applyFont="1" applyFill="1" applyBorder="1" applyAlignment="1">
      <alignment horizontal="center" vertical="center" wrapText="1"/>
    </xf>
    <xf numFmtId="44" fontId="4" fillId="0" borderId="1" xfId="4" applyFont="1" applyFill="1" applyBorder="1" applyAlignment="1">
      <alignment horizontal="center" vertical="center" wrapText="1"/>
    </xf>
    <xf numFmtId="165" fontId="4" fillId="0" borderId="0" xfId="0" applyNumberFormat="1" applyFont="1" applyAlignment="1">
      <alignment horizontal="center"/>
    </xf>
    <xf numFmtId="9" fontId="2" fillId="0" borderId="0" xfId="2" applyFont="1" applyBorder="1" applyAlignment="1">
      <alignment horizontal="center"/>
    </xf>
    <xf numFmtId="8" fontId="0" fillId="0" borderId="0" xfId="0" applyNumberFormat="1"/>
    <xf numFmtId="171" fontId="0" fillId="40" borderId="0" xfId="0" applyNumberFormat="1" applyFill="1"/>
    <xf numFmtId="169" fontId="27" fillId="0" borderId="0" xfId="2" applyNumberFormat="1" applyFont="1" applyAlignment="1">
      <alignment horizontal="center"/>
    </xf>
    <xf numFmtId="169" fontId="3" fillId="0" borderId="0" xfId="0" applyNumberFormat="1" applyFont="1"/>
    <xf numFmtId="169" fontId="6" fillId="0" borderId="8" xfId="0" applyNumberFormat="1" applyFont="1" applyBorder="1" applyAlignment="1">
      <alignment horizontal="center" vertical="center" wrapText="1"/>
    </xf>
    <xf numFmtId="169" fontId="0" fillId="0" borderId="0" xfId="0" applyNumberFormat="1" applyAlignment="1">
      <alignment vertical="center"/>
    </xf>
    <xf numFmtId="169" fontId="34" fillId="0" borderId="0" xfId="2" applyNumberFormat="1" applyFont="1" applyFill="1" applyBorder="1" applyAlignment="1">
      <alignment horizontal="center"/>
    </xf>
    <xf numFmtId="10" fontId="9" fillId="4" borderId="34" xfId="0" applyNumberFormat="1" applyFont="1" applyFill="1" applyBorder="1" applyAlignment="1">
      <alignment horizontal="center" vertical="center" wrapText="1"/>
    </xf>
    <xf numFmtId="14" fontId="8" fillId="2" borderId="38" xfId="0" applyNumberFormat="1" applyFont="1" applyFill="1" applyBorder="1" applyAlignment="1">
      <alignment horizontal="center" vertical="center" wrapText="1"/>
    </xf>
    <xf numFmtId="14" fontId="8" fillId="4" borderId="33" xfId="0" applyNumberFormat="1" applyFont="1" applyFill="1" applyBorder="1" applyAlignment="1">
      <alignment horizontal="center" vertical="center" wrapText="1"/>
    </xf>
    <xf numFmtId="10" fontId="42" fillId="3" borderId="35" xfId="0" applyNumberFormat="1" applyFont="1" applyFill="1" applyBorder="1" applyAlignment="1">
      <alignment horizontal="center" vertical="center" wrapText="1"/>
    </xf>
    <xf numFmtId="0" fontId="42" fillId="3" borderId="28" xfId="0" applyFont="1" applyFill="1" applyBorder="1" applyAlignment="1">
      <alignment horizontal="center" vertical="center" wrapText="1"/>
    </xf>
    <xf numFmtId="10" fontId="42" fillId="2" borderId="31" xfId="0" applyNumberFormat="1" applyFont="1" applyFill="1" applyBorder="1" applyAlignment="1">
      <alignment horizontal="center" vertical="center" wrapText="1"/>
    </xf>
    <xf numFmtId="0" fontId="42" fillId="2" borderId="2" xfId="0" applyFont="1" applyFill="1" applyBorder="1" applyAlignment="1">
      <alignment horizontal="center" vertical="center" wrapText="1"/>
    </xf>
    <xf numFmtId="10" fontId="42" fillId="3" borderId="31" xfId="0" applyNumberFormat="1" applyFont="1" applyFill="1" applyBorder="1" applyAlignment="1">
      <alignment horizontal="center" vertical="center" wrapText="1"/>
    </xf>
    <xf numFmtId="0" fontId="42" fillId="3" borderId="2" xfId="0" applyFont="1" applyFill="1" applyBorder="1" applyAlignment="1">
      <alignment horizontal="center" vertical="center" wrapText="1"/>
    </xf>
    <xf numFmtId="10" fontId="43" fillId="4" borderId="31" xfId="0" applyNumberFormat="1" applyFont="1" applyFill="1" applyBorder="1" applyAlignment="1">
      <alignment horizontal="center" vertical="center" wrapText="1"/>
    </xf>
    <xf numFmtId="0" fontId="43" fillId="4" borderId="2" xfId="0" applyFont="1" applyFill="1" applyBorder="1" applyAlignment="1">
      <alignment horizontal="center" vertical="center" wrapText="1"/>
    </xf>
    <xf numFmtId="10" fontId="43" fillId="3" borderId="31" xfId="0" applyNumberFormat="1" applyFont="1" applyFill="1" applyBorder="1" applyAlignment="1">
      <alignment horizontal="center" vertical="center" wrapText="1"/>
    </xf>
    <xf numFmtId="0" fontId="43" fillId="3" borderId="2" xfId="0" applyFont="1" applyFill="1" applyBorder="1" applyAlignment="1">
      <alignment horizontal="center" vertical="center" wrapText="1"/>
    </xf>
    <xf numFmtId="10" fontId="43" fillId="2" borderId="31" xfId="0" applyNumberFormat="1" applyFont="1" applyFill="1" applyBorder="1" applyAlignment="1">
      <alignment horizontal="center" vertical="center" wrapText="1"/>
    </xf>
    <xf numFmtId="0" fontId="43" fillId="2" borderId="2" xfId="0" applyFont="1" applyFill="1" applyBorder="1" applyAlignment="1">
      <alignment horizontal="center" vertical="center" wrapText="1"/>
    </xf>
    <xf numFmtId="10" fontId="42" fillId="4" borderId="31" xfId="0" applyNumberFormat="1" applyFont="1" applyFill="1" applyBorder="1" applyAlignment="1">
      <alignment horizontal="center" vertical="center" wrapText="1"/>
    </xf>
    <xf numFmtId="0" fontId="42" fillId="4" borderId="2" xfId="0" applyFont="1" applyFill="1" applyBorder="1" applyAlignment="1">
      <alignment horizontal="center" vertical="center" wrapText="1"/>
    </xf>
    <xf numFmtId="10" fontId="43" fillId="3" borderId="36" xfId="0" applyNumberFormat="1" applyFont="1" applyFill="1" applyBorder="1" applyAlignment="1">
      <alignment horizontal="center" vertical="center" wrapText="1"/>
    </xf>
    <xf numFmtId="0" fontId="43" fillId="3" borderId="32" xfId="0" applyFont="1" applyFill="1" applyBorder="1" applyAlignment="1">
      <alignment horizontal="center" vertical="center" wrapText="1"/>
    </xf>
    <xf numFmtId="10" fontId="43" fillId="2" borderId="37" xfId="0" applyNumberFormat="1" applyFont="1" applyFill="1" applyBorder="1" applyAlignment="1">
      <alignment horizontal="center" vertical="center" wrapText="1"/>
    </xf>
    <xf numFmtId="0" fontId="43" fillId="2" borderId="19" xfId="0" applyFont="1" applyFill="1" applyBorder="1" applyAlignment="1">
      <alignment horizontal="center" vertical="center" wrapText="1"/>
    </xf>
    <xf numFmtId="10" fontId="42" fillId="2" borderId="34" xfId="0" applyNumberFormat="1" applyFont="1" applyFill="1" applyBorder="1" applyAlignment="1">
      <alignment horizontal="center" vertical="center" wrapText="1"/>
    </xf>
    <xf numFmtId="0" fontId="42" fillId="2" borderId="6" xfId="0" applyFont="1" applyFill="1" applyBorder="1" applyAlignment="1">
      <alignment horizontal="center" vertical="center" wrapText="1"/>
    </xf>
    <xf numFmtId="164" fontId="44" fillId="0" borderId="0" xfId="0" applyNumberFormat="1" applyFont="1" applyAlignment="1">
      <alignment horizontal="center" vertical="center" wrapText="1"/>
    </xf>
    <xf numFmtId="10" fontId="44" fillId="0" borderId="0" xfId="2" applyNumberFormat="1" applyFont="1" applyAlignment="1">
      <alignment horizontal="center" vertical="center" wrapText="1"/>
    </xf>
    <xf numFmtId="43" fontId="4" fillId="39" borderId="0" xfId="1" applyFont="1" applyFill="1" applyBorder="1" applyAlignment="1">
      <alignment horizontal="center" vertical="center" wrapText="1"/>
    </xf>
    <xf numFmtId="43" fontId="0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3" fontId="0" fillId="0" borderId="1" xfId="1" applyFont="1" applyBorder="1"/>
    <xf numFmtId="10" fontId="0" fillId="0" borderId="1" xfId="2" applyNumberFormat="1" applyFont="1" applyBorder="1"/>
    <xf numFmtId="169" fontId="0" fillId="0" borderId="0" xfId="0" applyNumberFormat="1" applyAlignment="1">
      <alignment horizontal="center"/>
    </xf>
    <xf numFmtId="171" fontId="7" fillId="0" borderId="0" xfId="2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1" applyNumberFormat="1" applyFont="1"/>
    <xf numFmtId="176" fontId="27" fillId="0" borderId="0" xfId="1" applyNumberFormat="1" applyFont="1"/>
    <xf numFmtId="167" fontId="4" fillId="37" borderId="0" xfId="0" applyNumberFormat="1" applyFont="1" applyFill="1" applyAlignment="1">
      <alignment horizontal="left"/>
    </xf>
    <xf numFmtId="164" fontId="0" fillId="0" borderId="0" xfId="2" applyNumberFormat="1" applyFont="1"/>
    <xf numFmtId="177" fontId="0" fillId="0" borderId="0" xfId="0" applyNumberFormat="1"/>
    <xf numFmtId="8" fontId="0" fillId="0" borderId="0" xfId="1" applyNumberFormat="1" applyFont="1"/>
    <xf numFmtId="10" fontId="27" fillId="0" borderId="0" xfId="2" applyNumberFormat="1" applyFont="1" applyAlignment="1">
      <alignment horizontal="center"/>
    </xf>
    <xf numFmtId="0" fontId="27" fillId="0" borderId="0" xfId="0" applyFont="1" applyAlignment="1"/>
    <xf numFmtId="14" fontId="0" fillId="0" borderId="0" xfId="1" applyNumberFormat="1" applyFont="1"/>
    <xf numFmtId="164" fontId="0" fillId="0" borderId="0" xfId="0" applyNumberFormat="1" applyAlignment="1"/>
    <xf numFmtId="164" fontId="0" fillId="0" borderId="0" xfId="0" applyNumberFormat="1" applyAlignment="1">
      <alignment horizontal="center"/>
    </xf>
    <xf numFmtId="164" fontId="0" fillId="0" borderId="0" xfId="2" applyNumberFormat="1" applyFont="1" applyAlignment="1">
      <alignment horizontal="center"/>
    </xf>
    <xf numFmtId="10" fontId="45" fillId="0" borderId="0" xfId="2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4" fontId="0" fillId="0" borderId="0" xfId="0" applyNumberFormat="1" applyAlignment="1">
      <alignment horizontal="right" vertical="center"/>
    </xf>
    <xf numFmtId="10" fontId="46" fillId="0" borderId="0" xfId="2" applyNumberFormat="1" applyFont="1" applyAlignment="1">
      <alignment horizontal="center"/>
    </xf>
    <xf numFmtId="9" fontId="4" fillId="0" borderId="0" xfId="2" applyNumberFormat="1" applyFont="1" applyFill="1" applyAlignment="1">
      <alignment horizontal="center" vertical="center" wrapText="1"/>
    </xf>
    <xf numFmtId="9" fontId="4" fillId="0" borderId="0" xfId="2" applyNumberFormat="1" applyFont="1" applyFill="1" applyBorder="1" applyAlignment="1">
      <alignment horizontal="center" vertical="center" wrapText="1"/>
    </xf>
    <xf numFmtId="6" fontId="47" fillId="0" borderId="0" xfId="0" applyNumberFormat="1" applyFont="1" applyAlignment="1">
      <alignment horizontal="center" vertical="center" wrapText="1" readingOrder="1"/>
    </xf>
    <xf numFmtId="6" fontId="0" fillId="0" borderId="0" xfId="0" applyNumberFormat="1" applyAlignment="1">
      <alignment horizontal="center" vertical="center" wrapText="1"/>
    </xf>
    <xf numFmtId="10" fontId="0" fillId="0" borderId="30" xfId="0" applyNumberFormat="1" applyBorder="1"/>
    <xf numFmtId="0" fontId="0" fillId="39" borderId="0" xfId="0" applyFill="1"/>
    <xf numFmtId="178" fontId="0" fillId="39" borderId="0" xfId="0" applyNumberFormat="1" applyFill="1"/>
    <xf numFmtId="165" fontId="0" fillId="38" borderId="0" xfId="0" applyNumberFormat="1" applyFont="1" applyFill="1"/>
    <xf numFmtId="0" fontId="0" fillId="0" borderId="0" xfId="0" applyAlignment="1">
      <alignment horizontal="left"/>
    </xf>
    <xf numFmtId="164" fontId="49" fillId="0" borderId="0" xfId="0" applyNumberFormat="1" applyFont="1" applyAlignment="1">
      <alignment horizontal="center"/>
    </xf>
    <xf numFmtId="179" fontId="0" fillId="0" borderId="0" xfId="0" applyNumberFormat="1"/>
    <xf numFmtId="9" fontId="0" fillId="0" borderId="0" xfId="2" applyFont="1"/>
    <xf numFmtId="9" fontId="27" fillId="0" borderId="0" xfId="2" applyNumberFormat="1" applyFont="1"/>
    <xf numFmtId="180" fontId="0" fillId="0" borderId="0" xfId="1" applyNumberFormat="1" applyFont="1"/>
    <xf numFmtId="181" fontId="0" fillId="0" borderId="0" xfId="0" applyNumberFormat="1"/>
    <xf numFmtId="181" fontId="0" fillId="0" borderId="0" xfId="0" applyNumberFormat="1" applyAlignment="1">
      <alignment horizontal="center"/>
    </xf>
    <xf numFmtId="170" fontId="0" fillId="0" borderId="0" xfId="0" applyNumberFormat="1"/>
    <xf numFmtId="167" fontId="29" fillId="0" borderId="0" xfId="0" applyNumberFormat="1" applyFont="1" applyFill="1" applyAlignment="1">
      <alignment horizontal="center" vertical="center" wrapText="1"/>
    </xf>
    <xf numFmtId="168" fontId="27" fillId="0" borderId="0" xfId="1" applyNumberFormat="1" applyFont="1" applyAlignment="1">
      <alignment horizontal="center"/>
    </xf>
    <xf numFmtId="9" fontId="0" fillId="0" borderId="0" xfId="2" applyNumberFormat="1" applyFont="1"/>
    <xf numFmtId="10" fontId="2" fillId="0" borderId="0" xfId="1" applyNumberFormat="1" applyFont="1"/>
    <xf numFmtId="10" fontId="2" fillId="0" borderId="1" xfId="1" applyNumberFormat="1" applyFont="1" applyBorder="1"/>
    <xf numFmtId="0" fontId="0" fillId="0" borderId="23" xfId="0" applyFill="1" applyBorder="1"/>
    <xf numFmtId="169" fontId="0" fillId="0" borderId="24" xfId="2" applyNumberFormat="1" applyFont="1" applyFill="1" applyBorder="1" applyAlignment="1">
      <alignment horizontal="center"/>
    </xf>
    <xf numFmtId="298" fontId="0" fillId="0" borderId="26" xfId="2" applyNumberFormat="1" applyFont="1" applyBorder="1" applyAlignment="1">
      <alignment horizontal="center"/>
    </xf>
    <xf numFmtId="298" fontId="0" fillId="0" borderId="24" xfId="2" applyNumberFormat="1" applyFont="1" applyBorder="1" applyAlignment="1">
      <alignment horizontal="center"/>
    </xf>
  </cellXfs>
  <cellStyles count="53735">
    <cellStyle name="$" xfId="65" xr:uid="{3C6DC44B-8865-4D06-9D71-7847756D6DB3}"/>
    <cellStyle name="$ 2" xfId="66" xr:uid="{2D204256-197F-4C2A-ADA9-DE64FDF6A59E}"/>
    <cellStyle name="$_01 AVP_ Project Infinitum" xfId="67" xr:uid="{EFA05254-3242-4D42-9CF3-8BDAF1E1631D}"/>
    <cellStyle name="$_01_WACC Colombia_Analysis" xfId="68" xr:uid="{A8D6FE73-DE9A-40A4-8DD3-B3F83035663F}"/>
    <cellStyle name="$_04 WACC Vivax" xfId="69" xr:uid="{3E7A410F-2A57-4C2B-9BA0-12A7B85C7170}"/>
    <cellStyle name="$_avp" xfId="70" xr:uid="{6772B32D-2691-43F3-9CD0-6BF2DECC0B76}"/>
    <cellStyle name="$_AVP_ NewCo" xfId="71" xr:uid="{35412B3D-BC3B-4885-B53C-6CAE9CC289B5}"/>
    <cellStyle name="$_Quadro Comparativo_CRI 400_BR Properties (Modulos+TNU) 20100629 v1 (2)" xfId="72" xr:uid="{431DFFEF-171F-440C-B273-276DA0764F7D}"/>
    <cellStyle name="$_Quadro Comparativo_CRI 400_BR Properties (Modulos+TNU) 20100629 v1 (2) 2" xfId="73" xr:uid="{3162A30E-0576-44FD-9969-57FCAF7489CE}"/>
    <cellStyle name="$_Sovereign Bonds 060705" xfId="74" xr:uid="{672B4045-1824-4715-95B5-3A31D97724E1}"/>
    <cellStyle name="$_Sovereign Bonds 060705 (version 1)" xfId="75" xr:uid="{0CC3CD14-A090-44FE-A645-CFE66D8FDB26}"/>
    <cellStyle name="$_Sovereign Bonds 060705 (version 1) 2" xfId="76" xr:uid="{33014111-41BF-4A8A-BB01-EB61B7C7FF28}"/>
    <cellStyle name="$_Sovereign Bonds 060705 (version 1) 3" xfId="77" xr:uid="{4FFBED0E-E382-486D-A1A6-D2D9F39302EC}"/>
    <cellStyle name="$_Sovereign Bonds 060705 (version 1)_01 NET DCF Model" xfId="78" xr:uid="{ED772E93-3B58-492C-BF0B-B1C443A5A77A}"/>
    <cellStyle name="$_Sovereign Bonds 060705 (version 1)_03 Embratel DCF Model_Loscos" xfId="79" xr:uid="{3C3A524C-0FF3-4EBD-A035-1400735F7A3C}"/>
    <cellStyle name="$_Sovereign Bonds 060705 (version 1)_03 Embratel DCF Model_Loscos 2" xfId="80" xr:uid="{7B979F49-492E-4B41-97EA-B9F5E9075FFA}"/>
    <cellStyle name="$_Sovereign Bonds 060705 (version 1)_03 Embratel DCF Model_Loscos_Quadro Comparativo_CRI 400_BR Properties (Modulos+TNU) 20100629 v1 (2)" xfId="81" xr:uid="{556F5BD0-E270-4C2D-80CF-D842EE83DBA7}"/>
    <cellStyle name="$_Sovereign Bonds 060705 (version 1)_03 Embratel DCF Model_Loscos_Quadro Comparativo_CRI 400_BR Properties (Modulos+TNU) 20100629 v1 (2) 2" xfId="82" xr:uid="{3C0847BD-D8F1-41F1-9978-2D089A871B65}"/>
    <cellStyle name="$_Sovereign Bonds 060705 (version 1)_05 NET DCF Model" xfId="83" xr:uid="{9806F7D1-40BF-490B-B633-C4C28D46A27B}"/>
    <cellStyle name="$_Sovereign Bonds 060705 (version 1)_05 TMX Brazil DCF Model" xfId="84" xr:uid="{7AF85F5A-D4E3-4B98-AE59-C535FC36E558}"/>
    <cellStyle name="$_Sovereign Bonds 060705 (version 1)_Quadro Comparativo_CRI 400_BR Properties (Modulos+TNU) 20100629 v1 (2)" xfId="85" xr:uid="{A88C63FD-4FFE-4DF5-918E-4320A1046BE2}"/>
    <cellStyle name="$_Sovereign Bonds 060705 (version 1)_Quadro Comparativo_CRI 400_BR Properties (Modulos+TNU) 20100629 v1 (2) 2" xfId="86" xr:uid="{63CF3E54-6391-4CE0-A184-2DDEAF610B63}"/>
    <cellStyle name="$_Sovereign Bonds 060705 (version 1)_Quadro Comparativo_CRI 400_BR Properties (Modulos+TNU) 20100629 v1 (2) 3" xfId="87" xr:uid="{1CA4B574-3F18-4782-AAEF-A6D8BE84FA67}"/>
    <cellStyle name="$_Sovereign Bonds 060705 10" xfId="88" xr:uid="{94550D3E-CBEF-4055-AC55-6CCC851D40BD}"/>
    <cellStyle name="$_Sovereign Bonds 060705 11" xfId="89" xr:uid="{603917A6-5267-40C7-948B-D5A857CC069E}"/>
    <cellStyle name="$_Sovereign Bonds 060705 12" xfId="90" xr:uid="{FCA696E6-801A-45BC-86F1-793F671A4589}"/>
    <cellStyle name="$_Sovereign Bonds 060705 2" xfId="91" xr:uid="{B455AA8D-C96C-4A09-9420-042CF35012CC}"/>
    <cellStyle name="$_Sovereign Bonds 060705 3" xfId="92" xr:uid="{0E3236F5-6E0B-4EAC-B05E-17EA6559536E}"/>
    <cellStyle name="$_Sovereign Bonds 060705 4" xfId="93" xr:uid="{B069D7FA-7B10-45BC-B86C-7F1865CFFD63}"/>
    <cellStyle name="$_Sovereign Bonds 060705 5" xfId="94" xr:uid="{43BBFBEF-4EE2-4BEC-AD49-A9380A524CDE}"/>
    <cellStyle name="$_Sovereign Bonds 060705 6" xfId="95" xr:uid="{82F44744-BC1A-444C-9200-EF64A8B89E3E}"/>
    <cellStyle name="$_Sovereign Bonds 060705 7" xfId="96" xr:uid="{90C8399C-84B4-4BDA-9040-9FDFEEC62C1F}"/>
    <cellStyle name="$_Sovereign Bonds 060705 8" xfId="97" xr:uid="{577249FD-3226-4832-972D-BCD25C006CF4}"/>
    <cellStyle name="$_Sovereign Bonds 060705 9" xfId="98" xr:uid="{028AAA4C-D8BB-41DE-92F6-2852BA516953}"/>
    <cellStyle name="$_Sovereign Bonds 060705_1" xfId="99" xr:uid="{67301715-E49C-4D11-BEC4-9D09D76D936C}"/>
    <cellStyle name="$_Sovereign Bonds 060705_1 2" xfId="100" xr:uid="{3F5AD3DB-BD57-4F77-A4A1-5640CE74CDAD}"/>
    <cellStyle name="$_Sovereign Bonds 060705_1 3" xfId="101" xr:uid="{6611D91B-914D-4661-98E1-FFEBCF381705}"/>
    <cellStyle name="$_Sovereign Bonds 060705_1_01 NET DCF Model" xfId="102" xr:uid="{8B20E3BA-7ABA-4C2C-A34A-631EE98D8965}"/>
    <cellStyle name="$_Sovereign Bonds 060705_1_03 Embratel DCF Model_Loscos" xfId="103" xr:uid="{A1005F64-804F-4EEF-96C5-F08F6E536C2C}"/>
    <cellStyle name="$_Sovereign Bonds 060705_1_03 Embratel DCF Model_Loscos 2" xfId="104" xr:uid="{CE5358EC-B813-4F1E-9867-079652B922DA}"/>
    <cellStyle name="$_Sovereign Bonds 060705_1_03 Embratel DCF Model_Loscos_Quadro Comparativo_CRI 400_BR Properties (Modulos+TNU) 20100629 v1 (2)" xfId="105" xr:uid="{423C066D-40BD-4FBC-B142-9E5BE6A3A8EF}"/>
    <cellStyle name="$_Sovereign Bonds 060705_1_03 Embratel DCF Model_Loscos_Quadro Comparativo_CRI 400_BR Properties (Modulos+TNU) 20100629 v1 (2) 2" xfId="106" xr:uid="{10885223-14A8-40BB-B662-880901CABD71}"/>
    <cellStyle name="$_Sovereign Bonds 060705_1_05 NET DCF Model" xfId="107" xr:uid="{37F17ED7-C3B1-4A12-A04C-DCEECFB44A41}"/>
    <cellStyle name="$_Sovereign Bonds 060705_1_05 TMX Brazil DCF Model" xfId="108" xr:uid="{EB98BB51-D599-4C51-9501-0690FCD3292B}"/>
    <cellStyle name="$_Sovereign Bonds 060705_1_Quadro Comparativo_CRI 400_BR Properties (Modulos+TNU) 20100629 v1 (2)" xfId="109" xr:uid="{FECA45CE-E44A-43F1-B2F9-1FDB31466289}"/>
    <cellStyle name="$_Sovereign Bonds 060705_1_Quadro Comparativo_CRI 400_BR Properties (Modulos+TNU) 20100629 v1 (2) 2" xfId="110" xr:uid="{72B319E7-C8DE-411A-88AE-4315D6D42FEB}"/>
    <cellStyle name="$_Sovereign Bonds 060705_1_Quadro Comparativo_CRI 400_BR Properties (Modulos+TNU) 20100629 v1 (2) 3" xfId="111" xr:uid="{25F3705C-1643-4479-93BE-1E28D3A144A7}"/>
    <cellStyle name="$_Sovereign Bonds 060705_Quadro Comparativo_CRI 400_BR Properties (Modulos+TNU) 20100629 v1 (2)" xfId="112" xr:uid="{31BFBD4F-3C8D-451F-8EDC-C4474BE27A16}"/>
    <cellStyle name="$_Sovereign Bonds 060705_Quadro Comparativo_CRI 400_BR Properties (Modulos+TNU) 20100629 v1 (2) 2" xfId="113" xr:uid="{7B7FF131-F24B-4BDF-8384-6813D1E75883}"/>
    <cellStyle name="$0" xfId="114" xr:uid="{9911B7B2-D01F-48EB-B436-434559A9666A}"/>
    <cellStyle name="$0 2" xfId="115" xr:uid="{284B8A99-A693-45D7-A23F-85F63B17E2F0}"/>
    <cellStyle name="$0 3" xfId="116" xr:uid="{0F3E936C-963B-4FCB-B099-F922362F0658}"/>
    <cellStyle name="$0,000" xfId="117" xr:uid="{FBDCDBCE-B47B-4A4D-B42A-202468157B29}"/>
    <cellStyle name="$0,000 2" xfId="118" xr:uid="{9D365114-3F5C-4DC8-88A1-1FF8130F4C8B}"/>
    <cellStyle name="$0,000 3" xfId="119" xr:uid="{AB1E3A2A-B744-47DB-9379-BD055D3193E5}"/>
    <cellStyle name="$0,000.0" xfId="120" xr:uid="{CCCF2839-541F-41E4-8FDA-FB1798B5EFDF}"/>
    <cellStyle name="$0,000.0 2" xfId="121" xr:uid="{AA8CFDE6-0C7D-4AED-AE86-1870FAA67306}"/>
    <cellStyle name="$0,000.0 3" xfId="122" xr:uid="{739E52F8-EDD1-41A4-BE1D-7522773519FB}"/>
    <cellStyle name="$0,000.00" xfId="123" xr:uid="{EE6291A3-8DE1-40AC-A814-D8CD1E4F5E81}"/>
    <cellStyle name="$0,000.00 2" xfId="124" xr:uid="{AFDAB747-B0ED-4A0F-AEBD-911A94604B79}"/>
    <cellStyle name="$0,000.00 3" xfId="125" xr:uid="{0208CB5E-8370-40C4-9D7D-375EE12C30C2}"/>
    <cellStyle name="$0,000.000" xfId="126" xr:uid="{CE2FE658-B300-4C19-8448-4F7E7FC40086}"/>
    <cellStyle name="$0,000.000 2" xfId="127" xr:uid="{45FAE7B2-F2F5-4C4E-B33F-CE51FE09D042}"/>
    <cellStyle name="$0,000.000 3" xfId="128" xr:uid="{E4064D90-739D-42F8-9322-26235294A5C3}"/>
    <cellStyle name="$0,000.0000" xfId="129" xr:uid="{9E5469E4-AF6D-4754-895B-DA8240EFB946}"/>
    <cellStyle name="$0,000.0000 2" xfId="130" xr:uid="{DE47FF16-1117-4DF5-89AD-9595A74DA279}"/>
    <cellStyle name="$0,000.0000 3" xfId="131" xr:uid="{A1E14463-C814-4B22-A269-96B69E027475}"/>
    <cellStyle name="$0,000_Dados por segmento julho 06" xfId="132" xr:uid="{DB2CBAFB-E4E5-4CF0-8B17-5C573054A317}"/>
    <cellStyle name="$0.00" xfId="133" xr:uid="{B5DC1F5C-DC45-4D60-B1C3-4C0D2A6091B4}"/>
    <cellStyle name="$0.00 2" xfId="134" xr:uid="{12CAC57B-C2C9-4F10-BA68-640158DB1562}"/>
    <cellStyle name="$0.00 3" xfId="135" xr:uid="{DAB42BD4-280F-404A-9C73-6D1DDA58020C}"/>
    <cellStyle name="$0.000" xfId="136" xr:uid="{C6B42663-091B-4C0B-A1C8-E5766551693A}"/>
    <cellStyle name="$0.000 2" xfId="137" xr:uid="{F88C0FA2-49E9-4300-B410-6CEB60BCF706}"/>
    <cellStyle name="$0.000 3" xfId="138" xr:uid="{64E6D0C7-CF10-44E8-A4F1-133399D24350}"/>
    <cellStyle name="$0.0000" xfId="139" xr:uid="{D40D2DC2-7AC0-4852-8E3F-7F93BED06DA2}"/>
    <cellStyle name="$0.0000 2" xfId="140" xr:uid="{4BB2AD56-B95A-4F0D-B3F8-54B716131220}"/>
    <cellStyle name="$0.0000 3" xfId="141" xr:uid="{4A3ECA44-9DEC-4254-A4BE-447D8212B399}"/>
    <cellStyle name="$0_Dados por segmento julho 06" xfId="142" xr:uid="{54856A22-DFA1-436B-9C8F-3BAE14B77147}"/>
    <cellStyle name="_%(SignOnly)" xfId="143" xr:uid="{A5F2CF39-C164-4908-B268-A260064FB8CE}"/>
    <cellStyle name="_%(SignOnly) 2" xfId="144" xr:uid="{78012224-D94A-4BD5-B7E3-B3C189DAA8FC}"/>
    <cellStyle name="_%(SignSpaceOnly)" xfId="145" xr:uid="{71311D2E-3636-4C12-96DE-FCE910846100}"/>
    <cellStyle name="_%(SignSpaceOnly) 2" xfId="146" xr:uid="{C5ED7D84-1C12-47D1-A728-02BCCC8E21A9}"/>
    <cellStyle name="_Comma" xfId="147" xr:uid="{CFFAD94A-B7D9-44DB-A0D7-361B23E188E0}"/>
    <cellStyle name="_Comma 2" xfId="148" xr:uid="{D2F9E422-4357-47C5-9A04-D2688A0112B0}"/>
    <cellStyle name="_Comma_01 AVP_ Project Infinitum" xfId="149" xr:uid="{50A60934-0963-4480-A943-8C02D5485C86}"/>
    <cellStyle name="_Comma_01 AVP_ Project Infinitum 2" xfId="150" xr:uid="{A9242C17-4BA7-4F78-AC85-B018AA6F80C6}"/>
    <cellStyle name="_Comma_02 Backup Charts" xfId="151" xr:uid="{A39C6662-1B99-4944-8AF4-D1D7FF4653B6}"/>
    <cellStyle name="_Comma_02 Backup Charts 2" xfId="152" xr:uid="{220BA5CC-E2CA-4AE8-ACAA-E3BFA8032CAC}"/>
    <cellStyle name="_Comma_avp" xfId="153" xr:uid="{64442039-B7E4-4B0F-BBA4-2E0A004DCCEE}"/>
    <cellStyle name="_Comma_avp 2" xfId="154" xr:uid="{F14B4357-37FD-4045-B6D6-5CC1EEA80BA4}"/>
    <cellStyle name="_Comma_AVP_ NewCo" xfId="155" xr:uid="{084C2FEC-775D-4ABC-B510-321E2E913C37}"/>
    <cellStyle name="_Comma_AVP_ NewCo 2" xfId="156" xr:uid="{AA23B8E9-F196-4389-BF02-5F6FB8802ACD}"/>
    <cellStyle name="_Comma_Brazil bond data" xfId="157" xr:uid="{48AFA72F-03BB-4F77-9FB2-B25301CC5221}"/>
    <cellStyle name="_Comma_Brazil bond data 2" xfId="158" xr:uid="{27B0CC44-A079-46FD-AA87-9710D2B6B9E0}"/>
    <cellStyle name="_Comma_dcf" xfId="159" xr:uid="{44455234-489B-4DFC-8C36-291561181AFB}"/>
    <cellStyle name="_Comma_dcf 2" xfId="160" xr:uid="{8E7B0192-2EE8-4E0C-9139-25C2857DD4A8}"/>
    <cellStyle name="_Comma_LA WACC Discount_1" xfId="161" xr:uid="{C0C4E275-8DCD-4DB3-932A-A68627355EFF}"/>
    <cellStyle name="_Comma_LA WACC Discount_1 2" xfId="162" xr:uid="{B226C307-69F4-47E9-B717-561148EAC8E0}"/>
    <cellStyle name="_Comma_Oil &amp; Gas betas" xfId="163" xr:uid="{36190828-CEEE-4542-8EBB-58395EE0C513}"/>
    <cellStyle name="_Comma_Oil &amp; Gas betas 2" xfId="164" xr:uid="{7DF03F5D-B6D7-4372-91B5-00483CC4AA9E}"/>
    <cellStyle name="_Comma_WACC Analysis" xfId="165" xr:uid="{4789A573-2AC8-4B3F-B764-C639F327988C}"/>
    <cellStyle name="_Comma_WACC Analysis 2" xfId="166" xr:uid="{A7D5CCE0-E1B2-4EF8-869D-0BB37BFF45C2}"/>
    <cellStyle name="_Comma_WACC Analysis_4b_0827_2" xfId="167" xr:uid="{800C0469-AF60-47A0-B4F9-69E4B42F4C37}"/>
    <cellStyle name="_Comma_WACC Analysis_4b_0827_2 2" xfId="168" xr:uid="{AE226579-B30C-4F43-B617-C5ABDD50D5B1}"/>
    <cellStyle name="_Currency" xfId="169" xr:uid="{19787152-4A6F-40CA-B664-0D3964AEB1E5}"/>
    <cellStyle name="_Currency 2" xfId="170" xr:uid="{40A5CC57-4AEB-4776-AFD8-52126D21A5DF}"/>
    <cellStyle name="_Currency 3" xfId="171" xr:uid="{DCFB3A72-C283-4FC7-A3BD-CFB4213DE997}"/>
    <cellStyle name="_Currency_01 AVP_ Project Infinitum" xfId="172" xr:uid="{61E48326-754E-400E-B2D9-12CBED0DA13C}"/>
    <cellStyle name="_Currency_01 AVP_ Project Infinitum 2" xfId="173" xr:uid="{87F1DB97-7C78-402E-9955-E3005204A4BB}"/>
    <cellStyle name="_Currency_01 AVP_ Project Infinitum 3" xfId="174" xr:uid="{7710BB84-2F49-4E73-B5D9-8F13E29DD477}"/>
    <cellStyle name="_Currency_01 TMX BR Revenue mix" xfId="175" xr:uid="{CA97EE9E-AF7A-4398-ADDA-57C378B30F83}"/>
    <cellStyle name="_Currency_01 TMX BR Revenue mix 2" xfId="176" xr:uid="{B006DAF8-1C5A-4F2F-BDC5-F2DD62D4E4A5}"/>
    <cellStyle name="_Currency_01 TMX BR Revenue mix 3" xfId="177" xr:uid="{617A897F-0E22-40B4-8C90-2AF1B303FDB1}"/>
    <cellStyle name="_Currency_02 Backup Charts" xfId="178" xr:uid="{45548D7C-D494-4089-BDF8-971DB102EC08}"/>
    <cellStyle name="_Currency_02 Backup Charts 2" xfId="179" xr:uid="{5439741F-0D52-49DF-BB91-586951981C4A}"/>
    <cellStyle name="_Currency_02 Backup Charts 3" xfId="180" xr:uid="{6ED25228-8D21-4BAA-B4D7-495B51C2CFF2}"/>
    <cellStyle name="_Currency_02 Blended and actual_Telmex_ buying_ NET" xfId="181" xr:uid="{16FB7444-1896-4C03-A304-C0B31B5C7274}"/>
    <cellStyle name="_Currency_02 Blended and actual_Telmex_ buying_ NET 2" xfId="182" xr:uid="{50350849-E1E9-49F7-9D0B-F92843FBA0FB}"/>
    <cellStyle name="_Currency_02 Blended and actual_Telmex_ buying_ NET 3" xfId="183" xr:uid="{D6A02FEE-9BCA-45B7-8435-406DC59913F1}"/>
    <cellStyle name="_Currency_02 TMX Brazil Management Projections_R$" xfId="184" xr:uid="{EBED832B-11E1-40B0-81FD-AC5DEC47605E}"/>
    <cellStyle name="_Currency_02 TMX Brazil Management Projections_R$ 2" xfId="185" xr:uid="{4799DD83-5EEB-4863-B9B3-106EA7D91DD7}"/>
    <cellStyle name="_Currency_02 TMX Brazil Management Projections_R$ 3" xfId="186" xr:uid="{070C5D29-620B-4104-9B9B-A6D36E0D7BB3}"/>
    <cellStyle name="_Currency_03 Projections Comparison - Infinitum" xfId="187" xr:uid="{846CD039-4D1A-4CE5-9A95-B6E5367E578C}"/>
    <cellStyle name="_Currency_03 Projections Comparison - Infinitum 2" xfId="188" xr:uid="{38C6FCD2-2276-4E0D-A1A8-4C38F0F57C09}"/>
    <cellStyle name="_Currency_03 Projections Comparison - Infinitum 3" xfId="189" xr:uid="{512EEC74-27B0-4FBB-82A2-CAC504BC0F4D}"/>
    <cellStyle name="_Currency_04 WACC Vivax" xfId="190" xr:uid="{0C4A0CF7-B78D-448B-A79F-10FE16AEA1E2}"/>
    <cellStyle name="_Currency_04 WACC Vivax 2" xfId="191" xr:uid="{99CB5D7B-784D-47A4-9BF9-9C97C6D5999C}"/>
    <cellStyle name="_Currency_04 WACC Vivax 3" xfId="192" xr:uid="{2C7BFCD1-53E3-4602-B0EE-5B0993DFC71D}"/>
    <cellStyle name="_Currency_05 Embratel DCF Model_NEW" xfId="193" xr:uid="{609A9FCD-28D2-4292-87BF-5D3625A66BD6}"/>
    <cellStyle name="_Currency_05 Embratel DCF Model_NEW 2" xfId="194" xr:uid="{40175B54-7F77-4742-A0CA-CFB67AB3B7B3}"/>
    <cellStyle name="_Currency_12 Blended and actual _Telmex_buying_Embratel" xfId="195" xr:uid="{D5DCCB8F-1E28-4942-9D91-E4AD9CAB73BF}"/>
    <cellStyle name="_Currency_12 Blended and actual _Telmex_buying_Embratel 2" xfId="196" xr:uid="{743FDC18-9A77-4B87-AC2D-C8D7E7A34D50}"/>
    <cellStyle name="_Currency_12 Blended and actual _Telmex_buying_Embratel 3" xfId="197" xr:uid="{82D7F39A-762E-4111-98E3-DFBF87811576}"/>
    <cellStyle name="_Currency_avp" xfId="198" xr:uid="{5E46D4C7-6015-417F-8985-66BFBF811F92}"/>
    <cellStyle name="_Currency_avp 2" xfId="199" xr:uid="{5EE76714-F72E-4B11-AF67-A85E540ED8AF}"/>
    <cellStyle name="_Currency_avp 3" xfId="200" xr:uid="{312BB085-B0C0-4F42-A107-D40C72EA9B99}"/>
    <cellStyle name="_Currency_AVP_ NewCo" xfId="201" xr:uid="{0B802068-B8ED-4B51-BDED-7F221982C981}"/>
    <cellStyle name="_Currency_AVP_ NewCo 2" xfId="202" xr:uid="{5CBDF81B-A005-4E30-AA6E-73060197D16A}"/>
    <cellStyle name="_Currency_AVP_ NewCo 3" xfId="203" xr:uid="{CF1EB1AC-5895-44D5-9C47-D6645576F6A4}"/>
    <cellStyle name="_Currency_Brazil bond data" xfId="204" xr:uid="{AF162CF0-F31E-4F2A-9811-F5C8E2852374}"/>
    <cellStyle name="_Currency_Brazil bond data 2" xfId="205" xr:uid="{3BC3FDEE-29D3-4792-8A0E-4BBDABAFEB6D}"/>
    <cellStyle name="_Currency_Brazil bond data 3" xfId="206" xr:uid="{89DDE19A-065F-40B1-AC72-8121B1A0F731}"/>
    <cellStyle name="_Currency_dcf" xfId="207" xr:uid="{DD0437AA-AC86-486A-A6A1-52CD98632683}"/>
    <cellStyle name="_Currency_dcf 2" xfId="208" xr:uid="{6FF7E2D1-CF4F-41BB-8AA4-61E110ABD01B}"/>
    <cellStyle name="_Currency_dcf 2 2" xfId="209" xr:uid="{5833B73D-A682-43A6-956D-CCCA03B4E8F2}"/>
    <cellStyle name="_Currency_dcf 3" xfId="210" xr:uid="{78302D3C-6282-4E18-84B4-6C7798DD0C58}"/>
    <cellStyle name="_Currency_dcf_01_WACC Colombia_Analysis" xfId="211" xr:uid="{197BDD3A-F302-4774-8ACA-2CF6DD7D20E2}"/>
    <cellStyle name="_Currency_dcf_01_WACC Colombia_Analysis 2" xfId="212" xr:uid="{D21BF63D-55ED-4023-9F92-2A4A8FF1736C}"/>
    <cellStyle name="_Currency_dcf_01_WACC Colombia_Analysis 3" xfId="213" xr:uid="{51F771CF-63B9-4421-BE5E-8EC5FA8228F0}"/>
    <cellStyle name="_Currency_dcf_04 WACC Vivax" xfId="214" xr:uid="{2F48EC55-ED0C-475D-88F4-BFC95B1EED22}"/>
    <cellStyle name="_Currency_dcf_04 WACC Vivax 2" xfId="215" xr:uid="{731CB6F1-8764-4C06-AB00-31FD7E6AC58C}"/>
    <cellStyle name="_Currency_dcf_04 WACC Vivax 3" xfId="216" xr:uid="{86DD9F2E-F577-4D59-8CC9-BEA61064B193}"/>
    <cellStyle name="_Currency_dcf_Dados por segmento julho 06" xfId="217" xr:uid="{F762AE2B-BE62-403C-8A28-11248C4578D9}"/>
    <cellStyle name="_Currency_dcf_Dados por segmento julho 06 2" xfId="218" xr:uid="{AD9EC639-02CA-48CB-8B1E-748C54BF90DC}"/>
    <cellStyle name="_Currency_dcf_Dados por segmento julho 06 3" xfId="219" xr:uid="{302C3ED0-3EDE-4FE4-8423-10BE4BCA9B56}"/>
    <cellStyle name="_Currency_dcf_Sovereign Bonds 060705" xfId="220" xr:uid="{0B96B05C-D9A3-4E5C-AE90-6F8F85B103A3}"/>
    <cellStyle name="_Currency_dcf_Sovereign Bonds 060705 (version 1)" xfId="221" xr:uid="{6BF733B4-3C25-4529-8487-39C5F063FA81}"/>
    <cellStyle name="_Currency_dcf_Sovereign Bonds 060705 (version 1) 2" xfId="222" xr:uid="{67A0999B-EEC8-48B1-BE49-0E38D3148A9B}"/>
    <cellStyle name="_Currency_dcf_Sovereign Bonds 060705 (version 1)_01 NET DCF Model" xfId="223" xr:uid="{EA2556FF-EF44-4CE0-8F81-096138EF1CA8}"/>
    <cellStyle name="_Currency_dcf_Sovereign Bonds 060705 (version 1)_01 NET DCF Model 2" xfId="224" xr:uid="{EA4B7E13-63A2-44AF-8118-5659B6631620}"/>
    <cellStyle name="_Currency_dcf_Sovereign Bonds 060705 (version 1)_01 NET DCF Model 3" xfId="225" xr:uid="{3B4D1B7B-0ADD-440C-8101-9CF070170D96}"/>
    <cellStyle name="_Currency_dcf_Sovereign Bonds 060705 (version 1)_03 Embratel DCF Model_Loscos" xfId="226" xr:uid="{B82A6942-0892-454B-8A10-C6762BB85A1F}"/>
    <cellStyle name="_Currency_dcf_Sovereign Bonds 060705 (version 1)_03 Embratel DCF Model_Loscos 2" xfId="227" xr:uid="{30269051-E6BE-4339-89EC-FF3EEB5EB418}"/>
    <cellStyle name="_Currency_dcf_Sovereign Bonds 060705 (version 1)_05 NET DCF Model" xfId="228" xr:uid="{80CFD13A-D793-4A24-AEBF-3DF7640BEFCC}"/>
    <cellStyle name="_Currency_dcf_Sovereign Bonds 060705 (version 1)_05 NET DCF Model 2" xfId="229" xr:uid="{AC4F2065-D531-41B1-9747-73A5C9188852}"/>
    <cellStyle name="_Currency_dcf_Sovereign Bonds 060705 (version 1)_05 NET DCF Model 3" xfId="230" xr:uid="{03360D28-863B-4B67-B5FC-7914BFEF701F}"/>
    <cellStyle name="_Currency_dcf_Sovereign Bonds 060705 (version 1)_05 TMX Brazil DCF Model" xfId="231" xr:uid="{D1650591-0433-42A9-B16E-7BCD675D838D}"/>
    <cellStyle name="_Currency_dcf_Sovereign Bonds 060705 (version 1)_05 TMX Brazil DCF Model 2" xfId="232" xr:uid="{AFE16B28-8165-40D4-B178-8075F41427B8}"/>
    <cellStyle name="_Currency_dcf_Sovereign Bonds 060705 (version 1)_05 TMX Brazil DCF Model 3" xfId="233" xr:uid="{19FD2AC3-8555-486E-BFF5-E91B335F0A7B}"/>
    <cellStyle name="_Currency_dcf_Sovereign Bonds 060705 10" xfId="234" xr:uid="{5644624A-A670-41FB-8E40-7E44A10AADF3}"/>
    <cellStyle name="_Currency_dcf_Sovereign Bonds 060705 11" xfId="235" xr:uid="{07AC3939-B1F2-4D3D-BB4B-AFB5B244C947}"/>
    <cellStyle name="_Currency_dcf_Sovereign Bonds 060705 12" xfId="236" xr:uid="{656A16FF-07DA-4C0C-B132-6F1716D5A472}"/>
    <cellStyle name="_Currency_dcf_Sovereign Bonds 060705 2" xfId="237" xr:uid="{C29C7846-5D31-479D-86DD-3D8A7828CB5C}"/>
    <cellStyle name="_Currency_dcf_Sovereign Bonds 060705 3" xfId="238" xr:uid="{2C7A6EDF-ACE3-463A-BDD7-0548C30DB57B}"/>
    <cellStyle name="_Currency_dcf_Sovereign Bonds 060705 4" xfId="239" xr:uid="{DFC7F693-8584-462C-8F63-B99B6BC39526}"/>
    <cellStyle name="_Currency_dcf_Sovereign Bonds 060705 5" xfId="240" xr:uid="{81B5C82B-9D58-47E7-9D8F-78523CDCFDA5}"/>
    <cellStyle name="_Currency_dcf_Sovereign Bonds 060705 6" xfId="241" xr:uid="{97C96140-9052-499C-A7FF-63ED60524D55}"/>
    <cellStyle name="_Currency_dcf_Sovereign Bonds 060705 7" xfId="242" xr:uid="{ECB445F3-2941-472C-8465-A2415FAB2F15}"/>
    <cellStyle name="_Currency_dcf_Sovereign Bonds 060705 8" xfId="243" xr:uid="{D77D5CCD-9AAF-478C-86C1-50713C7A7460}"/>
    <cellStyle name="_Currency_dcf_Sovereign Bonds 060705 9" xfId="244" xr:uid="{BD62CA85-A5A3-425C-8A77-30B79D50A7E0}"/>
    <cellStyle name="_Currency_dcf_Sovereign Bonds 060705_01 NET DCF Model" xfId="245" xr:uid="{4F927763-8AE8-43CD-AD4E-83E9E521EA9D}"/>
    <cellStyle name="_Currency_dcf_Sovereign Bonds 060705_01 NET DCF Model 2" xfId="246" xr:uid="{8DBB07CF-F6AE-436A-9921-6FAA4C72661C}"/>
    <cellStyle name="_Currency_dcf_Sovereign Bonds 060705_01 NET DCF Model 3" xfId="247" xr:uid="{1E380564-02D5-4C2B-A959-58F5F51E2C4D}"/>
    <cellStyle name="_Currency_dcf_Sovereign Bonds 060705_03 Embratel DCF Model_Loscos" xfId="248" xr:uid="{3CF393E8-BDD2-45BA-B2BE-B01347660548}"/>
    <cellStyle name="_Currency_dcf_Sovereign Bonds 060705_03 Embratel DCF Model_Loscos 2" xfId="249" xr:uid="{64CD177E-2BDB-4AA9-881D-6154535EEF68}"/>
    <cellStyle name="_Currency_dcf_Sovereign Bonds 060705_05 NET DCF Model" xfId="250" xr:uid="{F35D5878-5A42-4897-BDCC-669BC584CAE9}"/>
    <cellStyle name="_Currency_dcf_Sovereign Bonds 060705_05 NET DCF Model 2" xfId="251" xr:uid="{5F4E4340-89DD-4555-A1D0-4AD0D99676F0}"/>
    <cellStyle name="_Currency_dcf_Sovereign Bonds 060705_05 NET DCF Model 3" xfId="252" xr:uid="{54E5DD36-8427-4447-8414-6A65EC49371F}"/>
    <cellStyle name="_Currency_dcf_Sovereign Bonds 060705_05 TMX Brazil DCF Model" xfId="253" xr:uid="{533E0820-4EF0-4C12-8083-AA7B26F459EE}"/>
    <cellStyle name="_Currency_dcf_Sovereign Bonds 060705_05 TMX Brazil DCF Model 2" xfId="254" xr:uid="{DB02A3DE-58A2-4519-A35C-442422483088}"/>
    <cellStyle name="_Currency_dcf_Sovereign Bonds 060705_05 TMX Brazil DCF Model 3" xfId="255" xr:uid="{EE039F04-3F4F-4BC6-9B9B-3E1F6FD33BF9}"/>
    <cellStyle name="_Currency_EMT Management Assumptions_v2" xfId="256" xr:uid="{D4E71CB1-9A68-47B8-B984-51BC8DBED475}"/>
    <cellStyle name="_Currency_EMT Management Assumptions_v2 2" xfId="257" xr:uid="{F969899D-F5F2-4FA4-8F24-C9ACA6A135A5}"/>
    <cellStyle name="_Currency_EMT Management Assumptions_v2 3" xfId="258" xr:uid="{DF02FFBA-77BC-4C98-B0FF-E10ED20686A8}"/>
    <cellStyle name="_Currency_LA WACC Discount_1" xfId="259" xr:uid="{027B71E6-C9FD-41C4-9A43-72C687C008DE}"/>
    <cellStyle name="_Currency_LA WACC Discount_1 2" xfId="260" xr:uid="{426E1DBB-6F88-4C32-A1DE-1F02830155F3}"/>
    <cellStyle name="_Currency_LA WACC Discount_1 2 2" xfId="261" xr:uid="{C906BDD8-9AD3-4693-96D9-E420AA2556EE}"/>
    <cellStyle name="_Currency_LA WACC Discount_1 3" xfId="262" xr:uid="{AE1AD908-9971-4679-A62B-202A177B29FE}"/>
    <cellStyle name="_Currency_LA WACC Discount_1_Dados por segmento julho 06" xfId="263" xr:uid="{1E2043FD-D0ED-4B43-9EBD-BEC361AE3094}"/>
    <cellStyle name="_Currency_LA WACC Discount_1_Dados por segmento julho 06 2" xfId="264" xr:uid="{45B2E376-FC30-4A20-885D-B9ED08C26464}"/>
    <cellStyle name="_Currency_LA WACC Discount_1_Dados por segmento julho 06 3" xfId="265" xr:uid="{DF718A23-7FB1-408C-B43A-749E8EB23CD3}"/>
    <cellStyle name="_Currency_LA WACC Discount_1_Sovereign Bonds 060705" xfId="266" xr:uid="{8A80DFC3-4F5F-45B9-983C-F34E3BC0074F}"/>
    <cellStyle name="_Currency_LA WACC Discount_1_Sovereign Bonds 060705 (version 1)" xfId="267" xr:uid="{0015190C-B527-4795-8084-8DDA9C5A92E1}"/>
    <cellStyle name="_Currency_LA WACC Discount_1_Sovereign Bonds 060705 (version 1) 2" xfId="268" xr:uid="{7335A2BD-E758-49D7-9E92-3A5D00740784}"/>
    <cellStyle name="_Currency_LA WACC Discount_1_Sovereign Bonds 060705 (version 1)_01 NET DCF Model" xfId="269" xr:uid="{27527652-6788-49A6-AEFB-35088B95E512}"/>
    <cellStyle name="_Currency_LA WACC Discount_1_Sovereign Bonds 060705 (version 1)_01 NET DCF Model 2" xfId="270" xr:uid="{E0367624-DE6A-4A5C-A5BA-8E16D8C92E96}"/>
    <cellStyle name="_Currency_LA WACC Discount_1_Sovereign Bonds 060705 (version 1)_01 NET DCF Model 3" xfId="271" xr:uid="{6DA84463-DD43-46B7-A385-A8A63F72FA5F}"/>
    <cellStyle name="_Currency_LA WACC Discount_1_Sovereign Bonds 060705 (version 1)_03 Embratel DCF Model_Loscos" xfId="272" xr:uid="{9EA37B39-E5CE-451C-B7EE-B43615EF89E8}"/>
    <cellStyle name="_Currency_LA WACC Discount_1_Sovereign Bonds 060705 (version 1)_03 Embratel DCF Model_Loscos 2" xfId="273" xr:uid="{CC24FFCA-42D2-44AC-A5C2-453FA4C49700}"/>
    <cellStyle name="_Currency_LA WACC Discount_1_Sovereign Bonds 060705 (version 1)_05 NET DCF Model" xfId="274" xr:uid="{26286502-54FB-4B33-961B-E09C08A31411}"/>
    <cellStyle name="_Currency_LA WACC Discount_1_Sovereign Bonds 060705 (version 1)_05 NET DCF Model 2" xfId="275" xr:uid="{A5717ADF-9A69-492F-A8E9-913900DD3BCE}"/>
    <cellStyle name="_Currency_LA WACC Discount_1_Sovereign Bonds 060705 (version 1)_05 NET DCF Model 3" xfId="276" xr:uid="{B425A569-A252-4B13-9031-9662F853299F}"/>
    <cellStyle name="_Currency_LA WACC Discount_1_Sovereign Bonds 060705 (version 1)_05 TMX Brazil DCF Model" xfId="277" xr:uid="{15E6EA9D-2E56-4620-A61F-5E3B3F0B3EBD}"/>
    <cellStyle name="_Currency_LA WACC Discount_1_Sovereign Bonds 060705 (version 1)_05 TMX Brazil DCF Model 2" xfId="278" xr:uid="{E747E929-4B19-4E79-972C-8126DB03926F}"/>
    <cellStyle name="_Currency_LA WACC Discount_1_Sovereign Bonds 060705 (version 1)_05 TMX Brazil DCF Model 3" xfId="279" xr:uid="{BDC2EFC7-F704-4E27-A12C-E50AF177623A}"/>
    <cellStyle name="_Currency_LA WACC Discount_1_Sovereign Bonds 060705 10" xfId="280" xr:uid="{82FAE238-7919-431D-9D93-CB956978D691}"/>
    <cellStyle name="_Currency_LA WACC Discount_1_Sovereign Bonds 060705 11" xfId="281" xr:uid="{BDC43EF7-E2E1-4FA3-9C21-C74DB029C21B}"/>
    <cellStyle name="_Currency_LA WACC Discount_1_Sovereign Bonds 060705 12" xfId="282" xr:uid="{D569D4EC-38C0-4932-9D39-C68A45684DC8}"/>
    <cellStyle name="_Currency_LA WACC Discount_1_Sovereign Bonds 060705 2" xfId="283" xr:uid="{5626B2E6-D7B5-4E8F-B08B-E2728BAFFD73}"/>
    <cellStyle name="_Currency_LA WACC Discount_1_Sovereign Bonds 060705 3" xfId="284" xr:uid="{A82A2011-D3E4-4260-8C75-398DD930CE92}"/>
    <cellStyle name="_Currency_LA WACC Discount_1_Sovereign Bonds 060705 4" xfId="285" xr:uid="{FA53DFA3-9D2D-4B8D-BAA0-3023DF24AB99}"/>
    <cellStyle name="_Currency_LA WACC Discount_1_Sovereign Bonds 060705 5" xfId="286" xr:uid="{38D6A30B-B6A3-4CFC-9E4A-0A5BD8B992FD}"/>
    <cellStyle name="_Currency_LA WACC Discount_1_Sovereign Bonds 060705 6" xfId="287" xr:uid="{D0EF1335-2235-49D5-B65A-1E48D5CF316F}"/>
    <cellStyle name="_Currency_LA WACC Discount_1_Sovereign Bonds 060705 7" xfId="288" xr:uid="{3DD08C85-8F7B-4B73-B32D-63B8DB7B5A0D}"/>
    <cellStyle name="_Currency_LA WACC Discount_1_Sovereign Bonds 060705 8" xfId="289" xr:uid="{9015F2E3-8CBE-48C7-87EA-70139D078632}"/>
    <cellStyle name="_Currency_LA WACC Discount_1_Sovereign Bonds 060705 9" xfId="290" xr:uid="{436CE87F-2692-4800-85A8-414CC83A5352}"/>
    <cellStyle name="_Currency_LA WACC Discount_1_Sovereign Bonds 060705_01 NET DCF Model" xfId="291" xr:uid="{E4644A8B-5893-473C-A581-FC17C58BB168}"/>
    <cellStyle name="_Currency_LA WACC Discount_1_Sovereign Bonds 060705_01 NET DCF Model 2" xfId="292" xr:uid="{E6BD25CF-6F7B-4F96-890F-C5955CB7BD84}"/>
    <cellStyle name="_Currency_LA WACC Discount_1_Sovereign Bonds 060705_01 NET DCF Model 3" xfId="293" xr:uid="{63DA5BC3-87D3-4E67-9474-A53E4E6715FD}"/>
    <cellStyle name="_Currency_LA WACC Discount_1_Sovereign Bonds 060705_03 Embratel DCF Model_Loscos" xfId="294" xr:uid="{23FE343B-0B30-44AF-BEF5-87CD14D0747D}"/>
    <cellStyle name="_Currency_LA WACC Discount_1_Sovereign Bonds 060705_03 Embratel DCF Model_Loscos 2" xfId="295" xr:uid="{3BDEF715-A194-42E2-A734-8D384A5DF7B6}"/>
    <cellStyle name="_Currency_LA WACC Discount_1_Sovereign Bonds 060705_05 NET DCF Model" xfId="296" xr:uid="{E70AA4C3-36EE-4276-BAF9-7499A1F11F3E}"/>
    <cellStyle name="_Currency_LA WACC Discount_1_Sovereign Bonds 060705_05 NET DCF Model 2" xfId="297" xr:uid="{BA8733B9-8F85-4A8E-9456-CE3F60DC49AF}"/>
    <cellStyle name="_Currency_LA WACC Discount_1_Sovereign Bonds 060705_05 NET DCF Model 3" xfId="298" xr:uid="{741469AE-0695-4090-972C-42325C8700C8}"/>
    <cellStyle name="_Currency_LA WACC Discount_1_Sovereign Bonds 060705_05 TMX Brazil DCF Model" xfId="299" xr:uid="{00C516F6-382A-4743-A132-17137F138C35}"/>
    <cellStyle name="_Currency_LA WACC Discount_1_Sovereign Bonds 060705_05 TMX Brazil DCF Model 2" xfId="300" xr:uid="{DA3D31F3-0BE2-47B1-B91F-6433917A710F}"/>
    <cellStyle name="_Currency_LA WACC Discount_1_Sovereign Bonds 060705_05 TMX Brazil DCF Model 3" xfId="301" xr:uid="{32E887E3-BE8D-4195-BF34-3C1E7C6C730B}"/>
    <cellStyle name="_Currency_Net Management Projections_2" xfId="302" xr:uid="{B2091350-657E-44D1-9F46-C05BC96A0906}"/>
    <cellStyle name="_Currency_Net Management Projections_2 2" xfId="303" xr:uid="{7C7B5EC7-2AD8-452A-844D-633FCFCDD474}"/>
    <cellStyle name="_Currency_Net Management Projections_2 3" xfId="304" xr:uid="{EAE6BDB0-C6CB-4CC5-A758-981EAD50867F}"/>
    <cellStyle name="_Currency_Oil &amp; Gas betas" xfId="305" xr:uid="{64D698E2-14B4-41A3-B1DE-C3AA122F2F6A}"/>
    <cellStyle name="_Currency_Oil &amp; Gas betas 2" xfId="306" xr:uid="{4B09FD8B-483B-4AA6-9C8A-B50EA43DB69A}"/>
    <cellStyle name="_Currency_Oil &amp; Gas betas 3" xfId="307" xr:uid="{6D1B0DB9-4544-4D6B-A8D5-FCE6602BC04C}"/>
    <cellStyle name="_Currency_Pay TV Subscribers" xfId="308" xr:uid="{7224BC29-43A1-46AF-820D-98B76B3CBD3F}"/>
    <cellStyle name="_Currency_Pay TV Subscribers 2" xfId="309" xr:uid="{2D78AAB4-BBF8-4FBD-8298-4013E2603B7A}"/>
    <cellStyle name="_Currency_Pay TV Subscribers 3" xfId="310" xr:uid="{2AC06F04-CC62-4C48-8297-EF266280FA4B}"/>
    <cellStyle name="_Currency_Revenue Mix Chart" xfId="311" xr:uid="{7F8CFC65-AC83-41E0-81D6-087440752C8A}"/>
    <cellStyle name="_Currency_Revenue Mix Chart 2" xfId="312" xr:uid="{4F38D824-9F3E-46A7-BE1D-2FB86063B100}"/>
    <cellStyle name="_Currency_Revenue Mix Chart 3" xfId="313" xr:uid="{70CA7410-15F5-4B19-A562-8232EEEE376D}"/>
    <cellStyle name="_Currency_Sovereign Bonds 060705" xfId="314" xr:uid="{69DC7E0E-925A-42FE-8BBF-46CD2B0847A6}"/>
    <cellStyle name="_Currency_Sovereign Bonds 060705 (version 1)" xfId="315" xr:uid="{7F60ACEF-51EB-46F1-A99A-B41288353634}"/>
    <cellStyle name="_Currency_Sovereign Bonds 060705 (version 1) 2" xfId="316" xr:uid="{676E8A61-BADC-446E-8A06-826A7D2AB094}"/>
    <cellStyle name="_Currency_Sovereign Bonds 060705 (version 1) 3" xfId="317" xr:uid="{CAECDB7D-FEA8-4867-B8FD-05E4E8A1410D}"/>
    <cellStyle name="_Currency_Sovereign Bonds 060705 10" xfId="318" xr:uid="{F77103A5-D07C-4233-8B2E-0B2726E3FE3B}"/>
    <cellStyle name="_Currency_Sovereign Bonds 060705 11" xfId="319" xr:uid="{5C927034-02D5-4D92-BE40-945C4BD8461D}"/>
    <cellStyle name="_Currency_Sovereign Bonds 060705 12" xfId="320" xr:uid="{A9A4126D-08AE-411F-8B15-4E1CBC3CEDD1}"/>
    <cellStyle name="_Currency_Sovereign Bonds 060705 13" xfId="321" xr:uid="{FB1B836A-39F2-423C-8EE7-53B4C29F53C9}"/>
    <cellStyle name="_Currency_Sovereign Bonds 060705 14" xfId="322" xr:uid="{C3A97B0A-3C97-49D2-AB9B-DF8E931C05AD}"/>
    <cellStyle name="_Currency_Sovereign Bonds 060705 15" xfId="323" xr:uid="{12697A14-489C-487C-BED4-CD67744B7D1F}"/>
    <cellStyle name="_Currency_Sovereign Bonds 060705 16" xfId="324" xr:uid="{EF8BAD7F-2C2E-43EA-AE0C-A90389DB341C}"/>
    <cellStyle name="_Currency_Sovereign Bonds 060705 17" xfId="325" xr:uid="{C5F09F6B-BA95-47DB-810C-A165F8A50A3E}"/>
    <cellStyle name="_Currency_Sovereign Bonds 060705 18" xfId="326" xr:uid="{6652FDF0-B33E-44E9-A6DD-FDFC5CC9B7C8}"/>
    <cellStyle name="_Currency_Sovereign Bonds 060705 19" xfId="327" xr:uid="{48FBF010-B492-4D4A-9417-BE4F4787C939}"/>
    <cellStyle name="_Currency_Sovereign Bonds 060705 2" xfId="328" xr:uid="{4D93E3C3-338F-48C7-8543-F1BB7B5AEB6F}"/>
    <cellStyle name="_Currency_Sovereign Bonds 060705 2 2" xfId="329" xr:uid="{4ECD566E-DA18-4B2A-AE71-FCA1AC98667E}"/>
    <cellStyle name="_Currency_Sovereign Bonds 060705 20" xfId="330" xr:uid="{44EA9106-F4CD-4FB6-93F0-FE3CD24A157F}"/>
    <cellStyle name="_Currency_Sovereign Bonds 060705 21" xfId="331" xr:uid="{B9F38F67-DB5F-4B3D-846E-27502ECF43BC}"/>
    <cellStyle name="_Currency_Sovereign Bonds 060705 22" xfId="332" xr:uid="{EFBDDC55-CD23-411E-B86A-7D60A70CF01E}"/>
    <cellStyle name="_Currency_Sovereign Bonds 060705 23" xfId="333" xr:uid="{6209C9AF-9A07-4BC1-8360-39D4BE021CC6}"/>
    <cellStyle name="_Currency_Sovereign Bonds 060705 24" xfId="334" xr:uid="{58697BDC-3F81-4CC9-AA64-8738B67F51E5}"/>
    <cellStyle name="_Currency_Sovereign Bonds 060705 3" xfId="335" xr:uid="{D76EC79C-981D-4AF5-B389-3EF7DE02287B}"/>
    <cellStyle name="_Currency_Sovereign Bonds 060705 3 2" xfId="336" xr:uid="{87DD7FC5-09D4-4C45-A7DC-86A56F120A56}"/>
    <cellStyle name="_Currency_Sovereign Bonds 060705 4" xfId="337" xr:uid="{DD13DEBC-A7DB-4034-9F5B-43210A4A7B34}"/>
    <cellStyle name="_Currency_Sovereign Bonds 060705 5" xfId="338" xr:uid="{142715FD-E4C4-4A7F-B664-ED43F9EEFA3B}"/>
    <cellStyle name="_Currency_Sovereign Bonds 060705 6" xfId="339" xr:uid="{1FE02FFC-216B-4C78-BD28-1898EF31DA8D}"/>
    <cellStyle name="_Currency_Sovereign Bonds 060705 7" xfId="340" xr:uid="{1858F7C4-CBC7-4976-9724-5389CC109F34}"/>
    <cellStyle name="_Currency_Sovereign Bonds 060705 8" xfId="341" xr:uid="{A1BCA310-2C90-4626-9C83-00169C2816C7}"/>
    <cellStyle name="_Currency_Sovereign Bonds 060705 9" xfId="342" xr:uid="{D8D6F5B1-3ED2-41F7-86E0-6FA0773D1F52}"/>
    <cellStyle name="_Currency_Sovereign Bonds 060705_1" xfId="343" xr:uid="{FED9D1A4-6EE3-410A-A614-474C88E9DDEF}"/>
    <cellStyle name="_Currency_Sovereign Bonds 060705_1 2" xfId="344" xr:uid="{E178741E-D5A0-4254-B265-58DB6B017282}"/>
    <cellStyle name="_Currency_Sovereign Bonds 060705_1 3" xfId="345" xr:uid="{8F6DDE2D-70A7-43C5-A078-7535E3084FFC}"/>
    <cellStyle name="_Currency_Sovereign Bonds 060705_Dados por segmento julho 06" xfId="346" xr:uid="{6E435600-D62E-4B19-A13D-EC28F04BF26F}"/>
    <cellStyle name="_Currency_Sovereign Bonds 060705_Dados por segmento julho 06 2" xfId="347" xr:uid="{10E132C4-1A1B-4046-9EB7-58739B72AAD2}"/>
    <cellStyle name="_Currency_Sovereign Bonds 060705_Dados por segmento julho 06 3" xfId="348" xr:uid="{802AD27A-FDDF-4365-9373-E1D79D943F5F}"/>
    <cellStyle name="_Currency_Urca Final Model" xfId="349" xr:uid="{E87A5DF1-030D-4C27-BEC9-764E1113E8C3}"/>
    <cellStyle name="_Currency_Urca Final Model 2" xfId="350" xr:uid="{9696D9EF-D086-4D9A-9656-8DC7FD041640}"/>
    <cellStyle name="_Currency_Urca Final Model 2 2" xfId="351" xr:uid="{AA44CFC4-0F44-48A6-838D-5173375DE6B3}"/>
    <cellStyle name="_Currency_Urca Final Model 3" xfId="352" xr:uid="{35EE95D5-77C3-4FEF-A909-3C44ADB8CA00}"/>
    <cellStyle name="_Currency_Urca Final Model_01_WACC Colombia_Analysis" xfId="353" xr:uid="{2A3FA9E9-3A6C-47B4-97C1-EC1F6177691D}"/>
    <cellStyle name="_Currency_Urca Final Model_01_WACC Colombia_Analysis 2" xfId="354" xr:uid="{2C958EE6-05B8-4040-B133-EB1031712A53}"/>
    <cellStyle name="_Currency_Urca Final Model_01_WACC Colombia_Analysis 3" xfId="355" xr:uid="{342A97BA-D088-415B-A679-7F55AF25F706}"/>
    <cellStyle name="_Currency_Urca Final Model_04 WACC Vivax" xfId="356" xr:uid="{1A0A8DF6-E64B-4B79-8465-79BCE62F45E8}"/>
    <cellStyle name="_Currency_Urca Final Model_04 WACC Vivax 2" xfId="357" xr:uid="{D3DA2790-EB51-4139-A43F-0B5C596340B6}"/>
    <cellStyle name="_Currency_Urca Final Model_04 WACC Vivax 3" xfId="358" xr:uid="{73397F3B-1AC9-4655-8B67-650A74197575}"/>
    <cellStyle name="_Currency_Urca Final Model_Dados por segmento julho 06" xfId="359" xr:uid="{9693B9C8-43E6-4A4F-A45A-F4842AB33B6B}"/>
    <cellStyle name="_Currency_Urca Final Model_Dados por segmento julho 06 2" xfId="360" xr:uid="{275C23E8-86B6-40D3-8294-D30DAC6D1EDD}"/>
    <cellStyle name="_Currency_Urca Final Model_Dados por segmento julho 06 3" xfId="361" xr:uid="{CEF8E130-AD63-4F55-ACB8-670AAF3DF9D9}"/>
    <cellStyle name="_Currency_Urca Final Model_Sovereign Bonds 060705" xfId="362" xr:uid="{F6CFE462-248C-46AB-827F-1DBF7D12B966}"/>
    <cellStyle name="_Currency_Urca Final Model_Sovereign Bonds 060705 (version 1)" xfId="363" xr:uid="{03E331B3-2092-49CC-8EA7-5CDA9E468515}"/>
    <cellStyle name="_Currency_Urca Final Model_Sovereign Bonds 060705 (version 1) 2" xfId="364" xr:uid="{CF141A96-E26A-4DEA-9211-884A3AAC4D2D}"/>
    <cellStyle name="_Currency_Urca Final Model_Sovereign Bonds 060705 (version 1)_01 NET DCF Model" xfId="365" xr:uid="{3D715C53-CFD0-4AE2-8B44-BB03BD4836F3}"/>
    <cellStyle name="_Currency_Urca Final Model_Sovereign Bonds 060705 (version 1)_01 NET DCF Model 2" xfId="366" xr:uid="{FE2973B4-B236-4D5D-B514-81058CC4E036}"/>
    <cellStyle name="_Currency_Urca Final Model_Sovereign Bonds 060705 (version 1)_01 NET DCF Model 3" xfId="367" xr:uid="{FC588258-6A70-4DBD-9948-F3D49F910352}"/>
    <cellStyle name="_Currency_Urca Final Model_Sovereign Bonds 060705 (version 1)_03 Embratel DCF Model_Loscos" xfId="368" xr:uid="{ADDAE5F1-7A60-4FAE-B493-D35B1AE0B090}"/>
    <cellStyle name="_Currency_Urca Final Model_Sovereign Bonds 060705 (version 1)_03 Embratel DCF Model_Loscos 2" xfId="369" xr:uid="{2A79453B-91CC-4750-91AB-B1EF6E8036AE}"/>
    <cellStyle name="_Currency_Urca Final Model_Sovereign Bonds 060705 (version 1)_05 NET DCF Model" xfId="370" xr:uid="{6A3B9157-A507-4C72-951F-6CCDFCCCDF8D}"/>
    <cellStyle name="_Currency_Urca Final Model_Sovereign Bonds 060705 (version 1)_05 NET DCF Model 2" xfId="371" xr:uid="{A93A5D0B-D81E-4BA1-9BD6-F30BBCC30009}"/>
    <cellStyle name="_Currency_Urca Final Model_Sovereign Bonds 060705 (version 1)_05 NET DCF Model 3" xfId="372" xr:uid="{AC08F977-32A5-447A-AB58-0EDFD68E7B05}"/>
    <cellStyle name="_Currency_Urca Final Model_Sovereign Bonds 060705 (version 1)_05 TMX Brazil DCF Model" xfId="373" xr:uid="{6A04F9E0-5174-4D75-B8AC-CAB0E76EEB90}"/>
    <cellStyle name="_Currency_Urca Final Model_Sovereign Bonds 060705 (version 1)_05 TMX Brazil DCF Model 2" xfId="374" xr:uid="{57EC8D72-58DE-4121-AEB2-C8C18EA1AC06}"/>
    <cellStyle name="_Currency_Urca Final Model_Sovereign Bonds 060705 (version 1)_05 TMX Brazil DCF Model 3" xfId="375" xr:uid="{3BE3B48B-CA98-4C5B-BB82-AEDFB63778DA}"/>
    <cellStyle name="_Currency_Urca Final Model_Sovereign Bonds 060705 10" xfId="376" xr:uid="{CA3C103D-BADD-4863-88BC-54637262FBBF}"/>
    <cellStyle name="_Currency_Urca Final Model_Sovereign Bonds 060705 11" xfId="377" xr:uid="{3AD71C32-EFAF-495C-9BA4-CA04EDDB0311}"/>
    <cellStyle name="_Currency_Urca Final Model_Sovereign Bonds 060705 12" xfId="378" xr:uid="{1F235BC4-2F4D-420C-8CD5-1C66A35DD549}"/>
    <cellStyle name="_Currency_Urca Final Model_Sovereign Bonds 060705 2" xfId="379" xr:uid="{881271BD-8A8E-481F-9920-A20DE0849F7B}"/>
    <cellStyle name="_Currency_Urca Final Model_Sovereign Bonds 060705 3" xfId="380" xr:uid="{6ACCE1A5-02AB-4BC1-AFB8-F48B02901018}"/>
    <cellStyle name="_Currency_Urca Final Model_Sovereign Bonds 060705 4" xfId="381" xr:uid="{AECEEF76-6410-4FE6-85E9-B20B16B36A67}"/>
    <cellStyle name="_Currency_Urca Final Model_Sovereign Bonds 060705 5" xfId="382" xr:uid="{7A76DC9B-76DF-4CD4-A249-4B9E87B62A73}"/>
    <cellStyle name="_Currency_Urca Final Model_Sovereign Bonds 060705 6" xfId="383" xr:uid="{14FC1871-AA07-4053-9BD6-D2C2E94F315A}"/>
    <cellStyle name="_Currency_Urca Final Model_Sovereign Bonds 060705 7" xfId="384" xr:uid="{8CEF39B3-603D-4DB6-AE08-40673D4E0321}"/>
    <cellStyle name="_Currency_Urca Final Model_Sovereign Bonds 060705 8" xfId="385" xr:uid="{914D1E21-7036-4635-BB4F-F1B8926F564A}"/>
    <cellStyle name="_Currency_Urca Final Model_Sovereign Bonds 060705 9" xfId="386" xr:uid="{0EA9A806-6CC0-4F24-9E99-DBBDE044DAAD}"/>
    <cellStyle name="_Currency_Urca Final Model_Sovereign Bonds 060705_01 NET DCF Model" xfId="387" xr:uid="{D5DB2CBA-BFBC-4461-91CA-DADF53472AA5}"/>
    <cellStyle name="_Currency_Urca Final Model_Sovereign Bonds 060705_01 NET DCF Model 2" xfId="388" xr:uid="{72D71208-84E7-43B2-B7A3-68BFEC86462D}"/>
    <cellStyle name="_Currency_Urca Final Model_Sovereign Bonds 060705_01 NET DCF Model 3" xfId="389" xr:uid="{1846395B-6777-4C1E-8688-E2A3EDF5872E}"/>
    <cellStyle name="_Currency_Urca Final Model_Sovereign Bonds 060705_03 Embratel DCF Model_Loscos" xfId="390" xr:uid="{E2289641-A1D0-4F75-91F8-43A488CDE154}"/>
    <cellStyle name="_Currency_Urca Final Model_Sovereign Bonds 060705_03 Embratel DCF Model_Loscos 2" xfId="391" xr:uid="{6A1CC769-A1B7-404F-A919-7696260F269B}"/>
    <cellStyle name="_Currency_Urca Final Model_Sovereign Bonds 060705_05 NET DCF Model" xfId="392" xr:uid="{B312ECA7-D8D6-4523-AF31-FBC1ECAAC44C}"/>
    <cellStyle name="_Currency_Urca Final Model_Sovereign Bonds 060705_05 NET DCF Model 2" xfId="393" xr:uid="{0B4C72F0-1E40-443E-9EE4-0B075329C8A4}"/>
    <cellStyle name="_Currency_Urca Final Model_Sovereign Bonds 060705_05 NET DCF Model 3" xfId="394" xr:uid="{27AA473C-CC29-4A2C-A84D-6A10849E8CF4}"/>
    <cellStyle name="_Currency_Urca Final Model_Sovereign Bonds 060705_05 TMX Brazil DCF Model" xfId="395" xr:uid="{A2997113-2438-4F39-8E7B-9CDE94D4C879}"/>
    <cellStyle name="_Currency_Urca Final Model_Sovereign Bonds 060705_05 TMX Brazil DCF Model 2" xfId="396" xr:uid="{2E6DEAB6-7A8A-43A9-AD4B-8659B11F5E37}"/>
    <cellStyle name="_Currency_Urca Final Model_Sovereign Bonds 060705_05 TMX Brazil DCF Model 3" xfId="397" xr:uid="{E41B9F94-4AC4-4476-A5C3-6A85035B70D6}"/>
    <cellStyle name="_Currency_WACC Analysis" xfId="398" xr:uid="{7B01EFEA-6A1A-4CA1-8EC9-D40AD5B010F1}"/>
    <cellStyle name="_Currency_WACC Analysis 2" xfId="399" xr:uid="{C45A1053-D54D-4138-843F-3CC947D8CBDE}"/>
    <cellStyle name="_Currency_WACC Analysis 3" xfId="400" xr:uid="{90FE617B-F476-4DDB-BE81-EB4F3490B820}"/>
    <cellStyle name="_Currency_WACC Analysis_4b_0827_2" xfId="401" xr:uid="{7A7E6E0B-6490-41A7-A971-BE036D266F5D}"/>
    <cellStyle name="_Currency_WACC Analysis_4b_0827_2 2" xfId="402" xr:uid="{7DBE7C70-4FB6-4524-99AA-62961CD5D5E0}"/>
    <cellStyle name="_Currency_WACC Analysis_4b_0827_2 2 2" xfId="403" xr:uid="{C529FC9B-B3D8-4A1F-B5B7-5136897E8523}"/>
    <cellStyle name="_Currency_WACC Analysis_4b_0827_2 3" xfId="404" xr:uid="{4E1677DE-5281-4ACF-9D69-919176043529}"/>
    <cellStyle name="_Currency_WACC Analysis_4b_0827_2_Dados por segmento julho 06" xfId="405" xr:uid="{E1DE99B8-6659-4025-80AB-7CBBE7238226}"/>
    <cellStyle name="_Currency_WACC Analysis_4b_0827_2_Dados por segmento julho 06 2" xfId="406" xr:uid="{27BED253-9E62-4284-A995-E2CB79B46B24}"/>
    <cellStyle name="_Currency_WACC Analysis_4b_0827_2_Dados por segmento julho 06 3" xfId="407" xr:uid="{72FB5763-74B0-4917-9E62-A12B1A452031}"/>
    <cellStyle name="_Currency_WACC Analysis_4b_0827_2_Sovereign Bonds 060705" xfId="408" xr:uid="{2FD3F5E6-1DDF-4442-9417-BA6CDB6A5EC9}"/>
    <cellStyle name="_Currency_WACC Analysis_4b_0827_2_Sovereign Bonds 060705 (version 1)" xfId="409" xr:uid="{ECE42516-9A60-413A-A415-D23D8D75F687}"/>
    <cellStyle name="_Currency_WACC Analysis_4b_0827_2_Sovereign Bonds 060705 (version 1) 2" xfId="410" xr:uid="{31D4CF5F-2404-45F5-B313-187B7E8F0CE9}"/>
    <cellStyle name="_Currency_WACC Analysis_4b_0827_2_Sovereign Bonds 060705 (version 1)_01 NET DCF Model" xfId="411" xr:uid="{7950BF0B-B80B-4E3F-9598-042072529E73}"/>
    <cellStyle name="_Currency_WACC Analysis_4b_0827_2_Sovereign Bonds 060705 (version 1)_01 NET DCF Model 2" xfId="412" xr:uid="{3A35F18E-C0DB-46A9-ADB5-AAC1DD3FD656}"/>
    <cellStyle name="_Currency_WACC Analysis_4b_0827_2_Sovereign Bonds 060705 (version 1)_01 NET DCF Model 3" xfId="413" xr:uid="{C7F55AE5-40AA-4621-871B-66532443D4C4}"/>
    <cellStyle name="_Currency_WACC Analysis_4b_0827_2_Sovereign Bonds 060705 (version 1)_03 Embratel DCF Model_Loscos" xfId="414" xr:uid="{E91485FE-836D-4F17-AF56-11C5AE8F5831}"/>
    <cellStyle name="_Currency_WACC Analysis_4b_0827_2_Sovereign Bonds 060705 (version 1)_03 Embratel DCF Model_Loscos 2" xfId="415" xr:uid="{B96792F4-BFA0-421F-9130-29BEFDD24191}"/>
    <cellStyle name="_Currency_WACC Analysis_4b_0827_2_Sovereign Bonds 060705 (version 1)_05 NET DCF Model" xfId="416" xr:uid="{76485419-D9FD-470B-99EF-0508C1D92A7B}"/>
    <cellStyle name="_Currency_WACC Analysis_4b_0827_2_Sovereign Bonds 060705 (version 1)_05 NET DCF Model 2" xfId="417" xr:uid="{F7A5348C-7708-4078-A2B8-30E1316E0DC6}"/>
    <cellStyle name="_Currency_WACC Analysis_4b_0827_2_Sovereign Bonds 060705 (version 1)_05 NET DCF Model 3" xfId="418" xr:uid="{AACF314D-E2AD-451A-96A0-27E60361B6B3}"/>
    <cellStyle name="_Currency_WACC Analysis_4b_0827_2_Sovereign Bonds 060705 (version 1)_05 TMX Brazil DCF Model" xfId="419" xr:uid="{153F5704-1650-4A16-99AA-BCAAB1D30A93}"/>
    <cellStyle name="_Currency_WACC Analysis_4b_0827_2_Sovereign Bonds 060705 (version 1)_05 TMX Brazil DCF Model 2" xfId="420" xr:uid="{6578C353-C373-4B01-98CB-E145BA8EC9E1}"/>
    <cellStyle name="_Currency_WACC Analysis_4b_0827_2_Sovereign Bonds 060705 (version 1)_05 TMX Brazil DCF Model 3" xfId="421" xr:uid="{A0058698-48FB-42A4-92F4-6C0A682F565B}"/>
    <cellStyle name="_Currency_WACC Analysis_4b_0827_2_Sovereign Bonds 060705 10" xfId="422" xr:uid="{C2436381-B5FE-4E40-B511-6C3AB2FDC2B6}"/>
    <cellStyle name="_Currency_WACC Analysis_4b_0827_2_Sovereign Bonds 060705 11" xfId="423" xr:uid="{38120100-058E-4D25-A583-E090A51260B9}"/>
    <cellStyle name="_Currency_WACC Analysis_4b_0827_2_Sovereign Bonds 060705 12" xfId="424" xr:uid="{3297EC0E-13CE-4025-B4C5-0E15301BE8B8}"/>
    <cellStyle name="_Currency_WACC Analysis_4b_0827_2_Sovereign Bonds 060705 2" xfId="425" xr:uid="{1EC5F050-0336-4725-964F-2ED10DBEE30C}"/>
    <cellStyle name="_Currency_WACC Analysis_4b_0827_2_Sovereign Bonds 060705 3" xfId="426" xr:uid="{CB9972A7-6788-4879-B9C7-A3797864742D}"/>
    <cellStyle name="_Currency_WACC Analysis_4b_0827_2_Sovereign Bonds 060705 4" xfId="427" xr:uid="{A86A9C9F-8AC9-4CD4-B038-3C93E9B2CCFF}"/>
    <cellStyle name="_Currency_WACC Analysis_4b_0827_2_Sovereign Bonds 060705 5" xfId="428" xr:uid="{36403863-79DB-4B59-9F2C-BDB609106AA5}"/>
    <cellStyle name="_Currency_WACC Analysis_4b_0827_2_Sovereign Bonds 060705 6" xfId="429" xr:uid="{0476C0B3-B028-4E08-9796-AA66227E1F7F}"/>
    <cellStyle name="_Currency_WACC Analysis_4b_0827_2_Sovereign Bonds 060705 7" xfId="430" xr:uid="{E07971C6-A0BD-47AB-940D-2D5E11C4F0F3}"/>
    <cellStyle name="_Currency_WACC Analysis_4b_0827_2_Sovereign Bonds 060705 8" xfId="431" xr:uid="{BDA26575-43F9-4824-AB06-FD63393C40F6}"/>
    <cellStyle name="_Currency_WACC Analysis_4b_0827_2_Sovereign Bonds 060705 9" xfId="432" xr:uid="{98EC3AC2-38C8-44DB-BBE2-48EADE1598E0}"/>
    <cellStyle name="_Currency_WACC Analysis_4b_0827_2_Sovereign Bonds 060705_01 NET DCF Model" xfId="433" xr:uid="{B78AC54F-C382-4927-822D-5A1211399271}"/>
    <cellStyle name="_Currency_WACC Analysis_4b_0827_2_Sovereign Bonds 060705_01 NET DCF Model 2" xfId="434" xr:uid="{EB157603-9976-447F-BE87-6D76EDC742A6}"/>
    <cellStyle name="_Currency_WACC Analysis_4b_0827_2_Sovereign Bonds 060705_01 NET DCF Model 3" xfId="435" xr:uid="{76CDADDB-79AB-4D2D-B002-51834C9BECD8}"/>
    <cellStyle name="_Currency_WACC Analysis_4b_0827_2_Sovereign Bonds 060705_03 Embratel DCF Model_Loscos" xfId="436" xr:uid="{CCECEC54-AAC7-4C01-B2F0-60DFD8470C70}"/>
    <cellStyle name="_Currency_WACC Analysis_4b_0827_2_Sovereign Bonds 060705_03 Embratel DCF Model_Loscos 2" xfId="437" xr:uid="{E0C5AB52-4BE4-4143-A85B-FA113D8B533B}"/>
    <cellStyle name="_Currency_WACC Analysis_4b_0827_2_Sovereign Bonds 060705_05 NET DCF Model" xfId="438" xr:uid="{BC576FB8-D112-473D-A6E3-DA8F4433D027}"/>
    <cellStyle name="_Currency_WACC Analysis_4b_0827_2_Sovereign Bonds 060705_05 NET DCF Model 2" xfId="439" xr:uid="{362C6A6B-DB26-4AF1-952B-25C6C1FA37F7}"/>
    <cellStyle name="_Currency_WACC Analysis_4b_0827_2_Sovereign Bonds 060705_05 NET DCF Model 3" xfId="440" xr:uid="{0E83D7B0-A6A6-47F8-B718-76F3185640A0}"/>
    <cellStyle name="_Currency_WACC Analysis_4b_0827_2_Sovereign Bonds 060705_05 TMX Brazil DCF Model" xfId="441" xr:uid="{FC9538BA-DA2C-42CE-954F-B21097C30DF1}"/>
    <cellStyle name="_Currency_WACC Analysis_4b_0827_2_Sovereign Bonds 060705_05 TMX Brazil DCF Model 2" xfId="442" xr:uid="{3B0D9C14-7934-4CEA-A8D9-A454898A5C8F}"/>
    <cellStyle name="_Currency_WACC Analysis_4b_0827_2_Sovereign Bonds 060705_05 TMX Brazil DCF Model 3" xfId="443" xr:uid="{3017C161-4870-46E5-BA7A-CEFF04AC3EED}"/>
    <cellStyle name="_CurrencySpace" xfId="444" xr:uid="{DDFA5C48-C6B5-44B8-82AC-5922A100C352}"/>
    <cellStyle name="_CurrencySpace 2" xfId="445" xr:uid="{BFBB2252-F74F-4DA6-8EE4-F8D6BCFE9365}"/>
    <cellStyle name="_CurrencySpace_01 AVP_ Project Infinitum" xfId="446" xr:uid="{3953CF15-0356-4638-9F78-3E6B61A76260}"/>
    <cellStyle name="_CurrencySpace_01 AVP_ Project Infinitum 2" xfId="447" xr:uid="{5FA1457A-5B04-4658-9897-197AF78DD0D0}"/>
    <cellStyle name="_CurrencySpace_01 TMX BR Revenue mix" xfId="448" xr:uid="{CE630BDF-BBF0-4D04-BE92-702B36FC9FE8}"/>
    <cellStyle name="_CurrencySpace_01 TMX BR Revenue mix 2" xfId="449" xr:uid="{33BC8D37-4C15-4F88-B2B0-913A1A2665C4}"/>
    <cellStyle name="_CurrencySpace_02 Backup Charts" xfId="450" xr:uid="{2E4AEBDD-AEA3-4AAD-AC04-B045CC92E16D}"/>
    <cellStyle name="_CurrencySpace_02 Backup Charts 2" xfId="451" xr:uid="{D378F92D-33F7-4F33-A868-78AA5961D742}"/>
    <cellStyle name="_CurrencySpace_02 Blended and actual_Telmex_ buying_ NET" xfId="452" xr:uid="{977E2A11-959E-4320-BE61-BE9C1ED18BF6}"/>
    <cellStyle name="_CurrencySpace_02 Blended and actual_Telmex_ buying_ NET 2" xfId="453" xr:uid="{22F2823E-D041-49B2-A752-498CF153DE02}"/>
    <cellStyle name="_CurrencySpace_02 TMX Brazil Management Projections_R$" xfId="454" xr:uid="{1ED32EC0-34FF-4C35-8503-164B46F3BD5E}"/>
    <cellStyle name="_CurrencySpace_03 Projections Comparison - Infinitum" xfId="455" xr:uid="{CCAF417D-1C4B-4AD7-A813-41BB47D17942}"/>
    <cellStyle name="_CurrencySpace_03 Projections Comparison - Infinitum 2" xfId="456" xr:uid="{554559C2-D412-4570-A995-F1915CE553FD}"/>
    <cellStyle name="_CurrencySpace_04 WACC Vivax" xfId="457" xr:uid="{61F9DB09-0090-4BFC-B4E2-EF5B70ED7941}"/>
    <cellStyle name="_CurrencySpace_04 WACC Vivax 2" xfId="458" xr:uid="{2AA92587-D161-4068-81C2-E8C112C5D929}"/>
    <cellStyle name="_CurrencySpace_05 Embratel DCF Model_NEW" xfId="459" xr:uid="{6063CC50-10E2-4EAF-AE46-016F525194BC}"/>
    <cellStyle name="_CurrencySpace_05 Embratel DCF Model_NEW 2" xfId="460" xr:uid="{6D59E0CC-82E8-4137-BDF9-7345E014CE1F}"/>
    <cellStyle name="_CurrencySpace_12 Blended and actual _Telmex_buying_Embratel" xfId="461" xr:uid="{2161F802-1D4A-436F-9167-DC68A2E3C5DF}"/>
    <cellStyle name="_CurrencySpace_12 Blended and actual _Telmex_buying_Embratel 2" xfId="462" xr:uid="{603B44F2-C6E3-4FEA-9E22-97B29D370270}"/>
    <cellStyle name="_CurrencySpace_avp" xfId="463" xr:uid="{3C9FA1D3-E6C3-438A-B9A0-7984661460F1}"/>
    <cellStyle name="_CurrencySpace_avp 2" xfId="464" xr:uid="{A85FDB68-B655-46E9-ABBB-3BF6F3A5EB2C}"/>
    <cellStyle name="_CurrencySpace_AVP_ NewCo" xfId="465" xr:uid="{E1A44B9C-8520-45E4-B019-115DDB1DECD0}"/>
    <cellStyle name="_CurrencySpace_AVP_ NewCo 2" xfId="466" xr:uid="{DB83A470-55F0-44BA-8E02-21108797ED77}"/>
    <cellStyle name="_CurrencySpace_Brazil bond data" xfId="467" xr:uid="{8F525183-CA40-4F1B-B37B-D86F1529A630}"/>
    <cellStyle name="_CurrencySpace_Brazil bond data 2" xfId="468" xr:uid="{5749795F-2A7E-416B-974A-0F422E347DC4}"/>
    <cellStyle name="_CurrencySpace_dcf" xfId="469" xr:uid="{F63D255C-4439-4BF2-A78A-C18713FF97AE}"/>
    <cellStyle name="_CurrencySpace_dcf 2" xfId="470" xr:uid="{79AA4496-F389-4951-BB69-44A315D216FD}"/>
    <cellStyle name="_CurrencySpace_EMT Management Assumptions_v2" xfId="471" xr:uid="{06ACA262-B402-4185-8D3D-A777E4A140A0}"/>
    <cellStyle name="_CurrencySpace_EMT Management Assumptions_v2 2" xfId="472" xr:uid="{4B4AA7F8-D3FC-4397-B717-9FD99CC305EF}"/>
    <cellStyle name="_CurrencySpace_LA WACC Discount_1" xfId="473" xr:uid="{8CFA8805-497F-44D9-B10D-22086B547158}"/>
    <cellStyle name="_CurrencySpace_LA WACC Discount_1 2" xfId="474" xr:uid="{621FBD59-3C62-49D4-884B-3838EF44F2B4}"/>
    <cellStyle name="_CurrencySpace_merval_argent_correl" xfId="475" xr:uid="{2E2FF730-A5D9-4333-B87E-C9441824674B}"/>
    <cellStyle name="_CurrencySpace_merval_argent_correl 2" xfId="476" xr:uid="{D2E8B41A-64BE-437A-B00F-3B868FEE843F}"/>
    <cellStyle name="_CurrencySpace_Net Management Projections_2" xfId="477" xr:uid="{FB50A059-C6B8-4B1F-8727-B165E6C5C18A}"/>
    <cellStyle name="_CurrencySpace_Net Management Projections_2 2" xfId="478" xr:uid="{E4E7EAA4-58AA-4055-A9CD-97AC17415DEF}"/>
    <cellStyle name="_CurrencySpace_Oil &amp; Gas betas" xfId="479" xr:uid="{2407E71E-E7ED-4291-AA76-3F95F61FE08A}"/>
    <cellStyle name="_CurrencySpace_Oil &amp; Gas betas 2" xfId="480" xr:uid="{28970E51-48E5-4208-A484-2A4E8502E8C3}"/>
    <cellStyle name="_CurrencySpace_Pay TV Subscribers" xfId="481" xr:uid="{CDB261D7-B503-4B65-9DF7-B35CE6B1AF5A}"/>
    <cellStyle name="_CurrencySpace_Pay TV Subscribers 2" xfId="482" xr:uid="{C66FE4DE-96C5-40FB-A5E1-9C0F3C0A96A8}"/>
    <cellStyle name="_CurrencySpace_Revenue Mix Chart" xfId="483" xr:uid="{C320C40A-B1F8-4E34-BE81-9EA4B4B5CC80}"/>
    <cellStyle name="_CurrencySpace_Revenue Mix Chart 2" xfId="484" xr:uid="{EE38F761-BF1C-4EA9-994D-BDA4A8E32A2B}"/>
    <cellStyle name="_CurrencySpace_Sovereign Bonds 060705" xfId="485" xr:uid="{18DD9B78-D268-4314-84A0-7F4FFB589F05}"/>
    <cellStyle name="_CurrencySpace_Sovereign Bonds 060705 (version 1)" xfId="486" xr:uid="{DA143247-2A70-4C21-834D-B15B0FDBEF03}"/>
    <cellStyle name="_CurrencySpace_Sovereign Bonds 060705 (version 1) 2" xfId="487" xr:uid="{4FDB22AD-DD24-4EC7-B74C-97771D3E8848}"/>
    <cellStyle name="_CurrencySpace_Sovereign Bonds 060705 10" xfId="488" xr:uid="{950C019A-559B-492A-BF91-0D6FF228AAD1}"/>
    <cellStyle name="_CurrencySpace_Sovereign Bonds 060705 11" xfId="489" xr:uid="{44CE681A-4DC7-40C8-915C-D2025C87A4EB}"/>
    <cellStyle name="_CurrencySpace_Sovereign Bonds 060705 12" xfId="490" xr:uid="{555F2C8C-FEAF-4BED-9E21-78A67CB1E23E}"/>
    <cellStyle name="_CurrencySpace_Sovereign Bonds 060705 13" xfId="491" xr:uid="{9A5DEFC7-04E4-4D64-9136-FEFE160605A5}"/>
    <cellStyle name="_CurrencySpace_Sovereign Bonds 060705 14" xfId="492" xr:uid="{F99913B3-81D3-459C-ADC8-41261CD367B9}"/>
    <cellStyle name="_CurrencySpace_Sovereign Bonds 060705 15" xfId="493" xr:uid="{C6E46D41-D36B-479A-84E1-07A3E3B66D43}"/>
    <cellStyle name="_CurrencySpace_Sovereign Bonds 060705 16" xfId="494" xr:uid="{7239AD52-5F2C-42F8-8528-773C270E25E1}"/>
    <cellStyle name="_CurrencySpace_Sovereign Bonds 060705 17" xfId="495" xr:uid="{41F315E4-954C-42CE-A6FB-3EC533502E3D}"/>
    <cellStyle name="_CurrencySpace_Sovereign Bonds 060705 18" xfId="496" xr:uid="{27A3C9FC-EA38-4414-8AC1-25A29D826A17}"/>
    <cellStyle name="_CurrencySpace_Sovereign Bonds 060705 19" xfId="497" xr:uid="{561EC70D-1FBF-4170-9C75-74D63FF291F3}"/>
    <cellStyle name="_CurrencySpace_Sovereign Bonds 060705 2" xfId="498" xr:uid="{2C8AD3CF-D242-485E-BF26-55453FF3CD7F}"/>
    <cellStyle name="_CurrencySpace_Sovereign Bonds 060705 2 2" xfId="499" xr:uid="{57CBCB32-420D-438F-BCC7-D81A164DA475}"/>
    <cellStyle name="_CurrencySpace_Sovereign Bonds 060705 20" xfId="500" xr:uid="{020216F3-4CD7-4EA1-B6CB-727F59C8BEE4}"/>
    <cellStyle name="_CurrencySpace_Sovereign Bonds 060705 21" xfId="501" xr:uid="{BD222941-942E-463C-8C88-DA960DB2F986}"/>
    <cellStyle name="_CurrencySpace_Sovereign Bonds 060705 22" xfId="502" xr:uid="{8DEC2A14-4ACC-46DE-A39C-E21DA8349664}"/>
    <cellStyle name="_CurrencySpace_Sovereign Bonds 060705 23" xfId="503" xr:uid="{DEAA7C52-52C5-40E1-BAF2-0BC271BA638C}"/>
    <cellStyle name="_CurrencySpace_Sovereign Bonds 060705 24" xfId="504" xr:uid="{59484AF8-B63A-4C52-A8F7-7EC7F69A9F6C}"/>
    <cellStyle name="_CurrencySpace_Sovereign Bonds 060705 3" xfId="505" xr:uid="{8BEE5D20-1CBF-4472-B6C9-393C4F3AB56F}"/>
    <cellStyle name="_CurrencySpace_Sovereign Bonds 060705 3 2" xfId="506" xr:uid="{07533B6D-05EF-44F0-A3BB-9A5C5EA3ED35}"/>
    <cellStyle name="_CurrencySpace_Sovereign Bonds 060705 4" xfId="507" xr:uid="{FA93F515-2C4D-4901-9EF0-DFA283A3D5CC}"/>
    <cellStyle name="_CurrencySpace_Sovereign Bonds 060705 5" xfId="508" xr:uid="{E9578086-8D5A-4108-93B9-10987A293019}"/>
    <cellStyle name="_CurrencySpace_Sovereign Bonds 060705 6" xfId="509" xr:uid="{B3C088A2-5B59-4E24-9504-6C82F1510AAE}"/>
    <cellStyle name="_CurrencySpace_Sovereign Bonds 060705 7" xfId="510" xr:uid="{98E16BDB-7272-491F-8D0C-9A7335B96549}"/>
    <cellStyle name="_CurrencySpace_Sovereign Bonds 060705 8" xfId="511" xr:uid="{ADF19F12-3A91-4A73-B476-3B0D5761AB8E}"/>
    <cellStyle name="_CurrencySpace_Sovereign Bonds 060705 9" xfId="512" xr:uid="{0B7B5237-31E0-46FC-98B1-1C24BE10720C}"/>
    <cellStyle name="_CurrencySpace_Sovereign Bonds 060705_1" xfId="513" xr:uid="{9BB48414-D09E-4D14-837D-C987908A3EF8}"/>
    <cellStyle name="_CurrencySpace_Sovereign Bonds 060705_1 2" xfId="514" xr:uid="{ACB0AEDB-46B6-47B2-8409-A020220E94CD}"/>
    <cellStyle name="_CurrencySpace_Sovereign Bonds 060705_Dados por segmento julho 06" xfId="515" xr:uid="{2909DE30-2E64-4374-9FDD-5A5114CF0007}"/>
    <cellStyle name="_CurrencySpace_Sovereign Bonds 060705_Dados por segmento julho 06 2" xfId="516" xr:uid="{C45F47C7-DF87-47B8-B40C-35607EABCF90}"/>
    <cellStyle name="_CurrencySpace_Sovereign Bonds 060705_Dados por segmento julho 06 3" xfId="517" xr:uid="{24132E2F-420D-4C70-9901-E5F74E1B94D6}"/>
    <cellStyle name="_CurrencySpace_WACC Analysis" xfId="518" xr:uid="{5CEE195E-DA97-4D12-BB99-52976392BB95}"/>
    <cellStyle name="_CurrencySpace_WACC Analysis 2" xfId="519" xr:uid="{59F374B8-C3E4-4684-8F71-76E23418423D}"/>
    <cellStyle name="_CurrencySpace_WACC Analysis_4b_0827_2" xfId="520" xr:uid="{07C73A8D-CDF1-4922-9674-D9ADB876B8D1}"/>
    <cellStyle name="_CurrencySpace_WACC Analysis_4b_0827_2 2" xfId="521" xr:uid="{BE6DC590-DE57-48E4-94B6-DD117FE8BC6D}"/>
    <cellStyle name="_Euro" xfId="522" xr:uid="{1CE1B4A2-FB69-4C04-A5AF-7CD538AAC3F6}"/>
    <cellStyle name="_Euro 2" xfId="523" xr:uid="{A773316B-D2BB-45B1-9253-601A55EBC6B6}"/>
    <cellStyle name="_Euro_01 AVP_ Project Infinitum" xfId="524" xr:uid="{805E7994-FFEF-4FF5-A762-316DFBA189EE}"/>
    <cellStyle name="_Euro_01 TMX BR Revenue mix" xfId="525" xr:uid="{4323B4D7-945C-41AA-AD84-2305B28602EF}"/>
    <cellStyle name="_Euro_01 TMX BR Revenue mix 2" xfId="526" xr:uid="{C0360288-D19A-4B4A-AA33-B5633D25C84D}"/>
    <cellStyle name="_Euro_02 Blended and actual_Telmex_ buying_ NET" xfId="527" xr:uid="{1CE52C3D-6FDB-4FAD-B632-724A53B62921}"/>
    <cellStyle name="_Euro_02 Blended and actual_Telmex_ buying_ NET 2" xfId="528" xr:uid="{F6791710-4EF6-4A00-A5C5-2B0238117710}"/>
    <cellStyle name="_Euro_02 TMX Brazil Management Projections_R$" xfId="529" xr:uid="{477B60E4-411A-4B24-9D24-31CD2787D199}"/>
    <cellStyle name="_Euro_03 Projections Comparison - Infinitum" xfId="530" xr:uid="{58E56F49-711D-46D3-A893-223520EB86A8}"/>
    <cellStyle name="_Euro_03 Projections Comparison - Infinitum 2" xfId="531" xr:uid="{3818A630-8B6B-4292-B391-8FCD9C3EC38A}"/>
    <cellStyle name="_Euro_04 WACC Vivax" xfId="532" xr:uid="{FD72668A-799B-4E87-B0E9-FB2A15EC1D1B}"/>
    <cellStyle name="_Euro_04 WACC Vivax 2" xfId="533" xr:uid="{27B58112-33F5-42D4-ABAA-79758C3AE6D8}"/>
    <cellStyle name="_Euro_05 Embratel DCF Model_NEW" xfId="534" xr:uid="{C161B140-00B5-45D3-B45A-D246597F2328}"/>
    <cellStyle name="_Euro_05 Embratel DCF Model_NEW 2" xfId="535" xr:uid="{45503BFA-0155-42F0-9171-35C0702F1001}"/>
    <cellStyle name="_Euro_12 Blended and actual _Telmex_buying_Embratel" xfId="536" xr:uid="{6E6EA018-4943-4D79-A884-18CFC77B8DE8}"/>
    <cellStyle name="_Euro_12 Blended and actual _Telmex_buying_Embratel 2" xfId="537" xr:uid="{6452DDF2-B432-46C7-88A3-026914559036}"/>
    <cellStyle name="_Euro_EMT Management Assumptions_v2" xfId="538" xr:uid="{982AEFCA-9D99-4D22-AB18-55695EA3640A}"/>
    <cellStyle name="_Euro_EMT Management Assumptions_v2 2" xfId="539" xr:uid="{E0F14A40-5631-4EC0-AA8C-9E81A97FA3D4}"/>
    <cellStyle name="_Euro_Net Management Projections_2" xfId="540" xr:uid="{68903777-37E0-42A7-A3F8-DC4E81AA0A0A}"/>
    <cellStyle name="_Euro_Net Management Projections_2 2" xfId="541" xr:uid="{76FBC426-7DF7-4CF2-B5D7-CFB43AD2A0B2}"/>
    <cellStyle name="_Euro_Pay TV Subscribers" xfId="542" xr:uid="{5750E3DD-A082-412F-81A4-C6D40B5B26FF}"/>
    <cellStyle name="_Euro_Pay TV Subscribers 2" xfId="543" xr:uid="{2950BBB3-AD55-4B02-993A-37502B026C99}"/>
    <cellStyle name="_Euro_Revenue Mix Chart" xfId="544" xr:uid="{68A6F655-172C-45BB-B499-8EE07B910590}"/>
    <cellStyle name="_Euro_Revenue Mix Chart 2" xfId="545" xr:uid="{63F48CEE-B143-494F-BF05-61DB0F6F8766}"/>
    <cellStyle name="_Euro_Sovereign Bonds 060705" xfId="546" xr:uid="{F3D9E3F1-B39B-480D-9F7F-36639E48EA7F}"/>
    <cellStyle name="_Euro_Sovereign Bonds 060705 (version 1)" xfId="547" xr:uid="{7737C1B9-D1A9-499B-BE5F-942049C1399E}"/>
    <cellStyle name="_Euro_Sovereign Bonds 060705 (version 1) 2" xfId="548" xr:uid="{34EAAEAC-23B1-43B9-9D61-72CF3491C126}"/>
    <cellStyle name="_Euro_Sovereign Bonds 060705 10" xfId="549" xr:uid="{040D93B4-3729-4C71-8EEA-6F1EAF4723FD}"/>
    <cellStyle name="_Euro_Sovereign Bonds 060705 11" xfId="550" xr:uid="{7922BD36-71AA-4EE6-BF3A-A230B3683049}"/>
    <cellStyle name="_Euro_Sovereign Bonds 060705 12" xfId="551" xr:uid="{74FCEF46-3E12-427D-9D41-6A32D8A2E258}"/>
    <cellStyle name="_Euro_Sovereign Bonds 060705 13" xfId="552" xr:uid="{CBCDF299-4C3C-4DEF-BAB5-4BFDD3E0ABAA}"/>
    <cellStyle name="_Euro_Sovereign Bonds 060705 14" xfId="553" xr:uid="{AD759F75-D915-4D5C-BDDA-B27AA98F1BCD}"/>
    <cellStyle name="_Euro_Sovereign Bonds 060705 15" xfId="554" xr:uid="{E473B642-3E3E-4A85-9EE0-D620D33AE7A3}"/>
    <cellStyle name="_Euro_Sovereign Bonds 060705 16" xfId="555" xr:uid="{D804DDF2-176A-45D5-AEB9-350DB471E109}"/>
    <cellStyle name="_Euro_Sovereign Bonds 060705 17" xfId="556" xr:uid="{64582BD4-D1FB-4858-BBED-270C24B006C4}"/>
    <cellStyle name="_Euro_Sovereign Bonds 060705 18" xfId="557" xr:uid="{66D89910-5EA7-4A7A-B18F-0804060489B4}"/>
    <cellStyle name="_Euro_Sovereign Bonds 060705 19" xfId="558" xr:uid="{CE31E7ED-A1C1-4425-8E89-71823885C919}"/>
    <cellStyle name="_Euro_Sovereign Bonds 060705 2" xfId="559" xr:uid="{68098E4F-9FC7-44F0-8314-7F8AAEF9D90B}"/>
    <cellStyle name="_Euro_Sovereign Bonds 060705 2 2" xfId="560" xr:uid="{34C4BFBB-3FCE-4829-93DC-211E74F1986D}"/>
    <cellStyle name="_Euro_Sovereign Bonds 060705 20" xfId="561" xr:uid="{47A61AE6-5061-4E87-A9CF-6032DB35CDD9}"/>
    <cellStyle name="_Euro_Sovereign Bonds 060705 21" xfId="562" xr:uid="{39B4D594-1D7B-4374-AEE3-3C246976C2FF}"/>
    <cellStyle name="_Euro_Sovereign Bonds 060705 22" xfId="563" xr:uid="{0068F257-8B1B-4B92-8099-F087CB377F2B}"/>
    <cellStyle name="_Euro_Sovereign Bonds 060705 23" xfId="564" xr:uid="{A8D89384-2EEC-4058-B75E-DF24B8789A2F}"/>
    <cellStyle name="_Euro_Sovereign Bonds 060705 24" xfId="565" xr:uid="{46BAFA96-667B-4D6E-B8A0-18B4414C622B}"/>
    <cellStyle name="_Euro_Sovereign Bonds 060705 3" xfId="566" xr:uid="{6CD13633-50E7-47E6-B4F8-D6B751FBFA3B}"/>
    <cellStyle name="_Euro_Sovereign Bonds 060705 3 2" xfId="567" xr:uid="{1EF3131D-A27E-4193-BEAD-EABB08A344D7}"/>
    <cellStyle name="_Euro_Sovereign Bonds 060705 4" xfId="568" xr:uid="{D9954D61-2B79-4BEA-8417-2FC6A9D4D2E8}"/>
    <cellStyle name="_Euro_Sovereign Bonds 060705 5" xfId="569" xr:uid="{57285EAB-D221-4774-B5B1-761656CF0363}"/>
    <cellStyle name="_Euro_Sovereign Bonds 060705 6" xfId="570" xr:uid="{0021F464-1953-46BB-8B57-502319871CCE}"/>
    <cellStyle name="_Euro_Sovereign Bonds 060705 7" xfId="571" xr:uid="{C051CF84-0C8C-405B-832F-AE9CC3A348BA}"/>
    <cellStyle name="_Euro_Sovereign Bonds 060705 8" xfId="572" xr:uid="{83992924-2C9A-45AD-BA67-960A064F307A}"/>
    <cellStyle name="_Euro_Sovereign Bonds 060705 9" xfId="573" xr:uid="{B05925BF-F8A7-439D-B294-61AA92888077}"/>
    <cellStyle name="_Euro_Sovereign Bonds 060705_1" xfId="574" xr:uid="{2258A669-74D6-4A19-880A-E56800118682}"/>
    <cellStyle name="_Euro_Sovereign Bonds 060705_1 2" xfId="575" xr:uid="{8B8D19F3-30B6-4CD2-9145-28D6D92BE050}"/>
    <cellStyle name="_Euro_Sovereign Bonds 060705_Dados por segmento julho 06" xfId="576" xr:uid="{2E43E7B5-DF3C-47C8-A903-E29819B4DD35}"/>
    <cellStyle name="_Euro_Sovereign Bonds 060705_Dados por segmento julho 06 2" xfId="577" xr:uid="{A5A0684C-1A9D-4A2A-82A2-DAED88423C54}"/>
    <cellStyle name="_Euro_Sovereign Bonds 060705_Dados por segmento julho 06 3" xfId="578" xr:uid="{7F18CF75-AC5F-4366-AA17-17D9AE2FFFC8}"/>
    <cellStyle name="_Heading" xfId="579" xr:uid="{5CE42917-BDA5-4DD6-AA5E-A9A0081FDD07}"/>
    <cellStyle name="_Heading_02 TMX Brazil Management Projections_R$" xfId="580" xr:uid="{566E103F-C485-455D-9175-5BD2700685B7}"/>
    <cellStyle name="_Heading_02 TMX Brazil Management Projections_R$_BR_Malls_CRI_20090819" xfId="581" xr:uid="{3800E660-4834-4F3C-9956-F240581C4624}"/>
    <cellStyle name="_Heading_02 TMX Brazil Management Projections_R$_BR_Malls_CRI_20090918" xfId="582" xr:uid="{E8FAAB34-73E3-4311-AFA9-77F4C03AD69D}"/>
    <cellStyle name="_Heading_02 TMX Brazil Management Projections_R$_Petrobras_CRI_20100526" xfId="583" xr:uid="{C9AA7DB2-14C9-4426-8C5B-5C28EBFF15BE}"/>
    <cellStyle name="_Heading_02 WACC" xfId="584" xr:uid="{81D93D5D-2E5B-4FB2-8981-B0AF365FF36B}"/>
    <cellStyle name="_Heading_02 WACC_BR_Malls_CRI_20090819" xfId="585" xr:uid="{F0CC2041-60FD-4296-88F6-E2618C8FE433}"/>
    <cellStyle name="_Heading_02 WACC_BR_Malls_CRI_20090918" xfId="586" xr:uid="{D7F34130-6D60-4479-8ED2-FA139D7D28B3}"/>
    <cellStyle name="_Heading_02 WACC_Petrobras_CRI_20100526" xfId="587" xr:uid="{26C79548-AFCA-4C40-B2FE-68A5CFB2D142}"/>
    <cellStyle name="_Heading_05 WACC" xfId="588" xr:uid="{33056ED1-F980-45A2-A002-BDB2B3435570}"/>
    <cellStyle name="_Heading_05 WACC_BR_Malls_CRI_20090819" xfId="589" xr:uid="{4ECFAB9D-117A-4615-BC26-695F60DA1E2A}"/>
    <cellStyle name="_Heading_05 WACC_BR_Malls_CRI_20090918" xfId="590" xr:uid="{8660DEB9-7BFE-476A-9CF4-B69889673CE8}"/>
    <cellStyle name="_Heading_05 WACC_Petrobras_CRI_20100526" xfId="591" xr:uid="{25C221AF-4485-42B1-AE1A-62D371E7376F}"/>
    <cellStyle name="_Heading_10 yr UST data" xfId="592" xr:uid="{56E45DA0-5568-4C83-A0FF-CB7487EFACF6}"/>
    <cellStyle name="_Heading_10 yr UST data_Tamboré 31-03-09" xfId="593" xr:uid="{EB5333ED-176A-4AA2-9750-5E634C370FC3}"/>
    <cellStyle name="_Heading_10 yr UST data_Tamboré 31-03-09_BR_Malls_CRI_20090819" xfId="594" xr:uid="{0B82E94C-DCA7-4BE5-AFD0-6F2A97752D3C}"/>
    <cellStyle name="_Heading_10 yr UST data_Tamboré 31-03-09_BR_Malls_CRI_20090918" xfId="595" xr:uid="{2C98EDFE-580F-446F-B579-283D7E81558D}"/>
    <cellStyle name="_Heading_10 yr UST data_Tamboré 31-03-09_Petrobras_CRI_20100526" xfId="596" xr:uid="{CB4A37FD-CF6B-45B8-8CFB-96F32EDFC803}"/>
    <cellStyle name="_Heading_Beatles WACC Calculation" xfId="597" xr:uid="{7050A74D-77DD-43CB-927D-0AA5E644A459}"/>
    <cellStyle name="_Heading_Beatles WACC Calculation_BR_Malls_CRI_20090819" xfId="598" xr:uid="{1C070354-8864-426B-B30F-45FA2F3A8A96}"/>
    <cellStyle name="_Heading_Beatles WACC Calculation_BR_Malls_CRI_20090918" xfId="599" xr:uid="{D86D3BD5-4D85-4760-91F6-BC7BEF85B9D3}"/>
    <cellStyle name="_Heading_Beatles WACC Calculation_Petrobras_CRI_20100526" xfId="600" xr:uid="{E58B4E3C-DEA5-4369-839F-70F1430CB1AD}"/>
    <cellStyle name="_Heading_prestemp" xfId="601" xr:uid="{54CE2C64-187D-4B49-B4F8-A7D785FB6BF3}"/>
    <cellStyle name="_Heading_prestemp_Tamboré 31-03-09" xfId="602" xr:uid="{FA298629-607E-4CB8-88A3-7B7C55AEA003}"/>
    <cellStyle name="_Heading_prestemp_Tamboré 31-03-09_BR_Malls_CRI_20090819" xfId="603" xr:uid="{E2D59798-36B1-4C93-BBBB-AD4935A58807}"/>
    <cellStyle name="_Heading_prestemp_Tamboré 31-03-09_BR_Malls_CRI_20090918" xfId="604" xr:uid="{D42238A3-E061-4C9B-98DD-F7B78707E87D}"/>
    <cellStyle name="_Heading_prestemp_Tamboré 31-03-09_Petrobras_CRI_20100526" xfId="605" xr:uid="{7EBB040D-1CB6-4EDB-A265-82ED50C71AEA}"/>
    <cellStyle name="_Heading_Tamboré 31-03-09" xfId="606" xr:uid="{582038EA-B56D-422E-B27C-5D1074869EFC}"/>
    <cellStyle name="_Heading_Tamboré 31-03-09_BR_Malls_CRI_20090819" xfId="607" xr:uid="{22BA091C-70D1-464A-BCE9-CFB0A86FE745}"/>
    <cellStyle name="_Heading_Tamboré 31-03-09_BR_Malls_CRI_20090918" xfId="608" xr:uid="{E370F263-61C2-4B8C-B4BE-4D1FE2228599}"/>
    <cellStyle name="_Heading_Tamboré 31-03-09_Petrobras_CRI_20100526" xfId="609" xr:uid="{EE6D38EC-3EAB-42AA-A24A-4A49FCDE7EB5}"/>
    <cellStyle name="_Headline" xfId="610" xr:uid="{400E66E3-D7C6-471B-8CCF-C52BC7125DBD}"/>
    <cellStyle name="_Headline_BR_Malls_CRI_20090819" xfId="611" xr:uid="{B07B1C30-FF1D-4415-A199-F9B885647B6C}"/>
    <cellStyle name="_Headline_BR_Malls_CRI_20090918" xfId="612" xr:uid="{F023E611-ABFD-4A42-8156-402CC5D8287D}"/>
    <cellStyle name="_Headline_Petrobras_CRI_20100526" xfId="613" xr:uid="{42CBF6A6-5330-46D6-831A-806FF2DB79CE}"/>
    <cellStyle name="_Highlight" xfId="614" xr:uid="{E0DFF4E9-B039-4EC2-BA88-2C4DDF7FC2D8}"/>
    <cellStyle name="_Highlight 2" xfId="615" xr:uid="{5A6F828E-8C3E-4FD3-8C76-4CDFC06E9363}"/>
    <cellStyle name="_Multiple" xfId="616" xr:uid="{CBE7EA14-B0C0-42B4-9CFE-2B0252AC8BF9}"/>
    <cellStyle name="_Multiple 2" xfId="617" xr:uid="{B2AE5D9F-D01B-4063-A266-F1206424F06A}"/>
    <cellStyle name="_Multiple_01 AVP_ Project Infinitum" xfId="618" xr:uid="{30800C3C-BAE3-44FC-92D4-F0DE29F7A479}"/>
    <cellStyle name="_Multiple_01 AVP_ Project Infinitum 2" xfId="619" xr:uid="{302AD9BC-DA37-4FD6-893A-F2B002F14B14}"/>
    <cellStyle name="_Multiple_01 TMX BR Revenue mix" xfId="620" xr:uid="{F98A3A14-4F63-4C1E-8C06-EFA6852C46DF}"/>
    <cellStyle name="_Multiple_01 TMX BR Revenue mix 2" xfId="621" xr:uid="{FC8647F9-6DA2-4541-A0FD-6F693A53EF93}"/>
    <cellStyle name="_Multiple_02 Backup Charts" xfId="622" xr:uid="{3DE4035E-D8CF-45FB-AAAA-9D228177DD62}"/>
    <cellStyle name="_Multiple_02 Backup Charts 2" xfId="623" xr:uid="{51EB1DED-AC03-4997-94E9-063D7C942427}"/>
    <cellStyle name="_Multiple_02 Blended and actual_Telmex_ buying_ NET" xfId="624" xr:uid="{C4AF8A4C-96E6-44DD-8E60-B767C61F1523}"/>
    <cellStyle name="_Multiple_02 Blended and actual_Telmex_ buying_ NET 2" xfId="625" xr:uid="{D019AD4C-5589-4221-BEE1-C9B77B0719C7}"/>
    <cellStyle name="_Multiple_02 TMX Brazil Management Projections_R$" xfId="626" xr:uid="{F5609BC4-9CDB-419D-B12D-52770C580183}"/>
    <cellStyle name="_Multiple_03 Projections Comparison - Infinitum" xfId="627" xr:uid="{B33C2257-1CFB-4B53-AC03-460191F05D4A}"/>
    <cellStyle name="_Multiple_03 Projections Comparison - Infinitum 2" xfId="628" xr:uid="{528FE7BC-444E-4AD5-8098-5B853C081983}"/>
    <cellStyle name="_Multiple_04 WACC Vivax" xfId="629" xr:uid="{25A825B3-DDD9-4701-9A89-63C6DCCCAD8F}"/>
    <cellStyle name="_Multiple_04 WACC Vivax 2" xfId="630" xr:uid="{2E5E0C21-9877-4631-B622-D393E708BCF2}"/>
    <cellStyle name="_Multiple_05 Embratel DCF Model_NEW" xfId="631" xr:uid="{3DB6CC80-7132-448B-8870-BB1812C0091B}"/>
    <cellStyle name="_Multiple_05 Embratel DCF Model_NEW 2" xfId="632" xr:uid="{076BDC6E-6983-47DF-8E4A-30D75CB3035E}"/>
    <cellStyle name="_Multiple_12 Blended and actual _Telmex_buying_Embratel" xfId="633" xr:uid="{0B8EB987-7CD3-44B5-AB6F-C99D8E5C3255}"/>
    <cellStyle name="_Multiple_12 Blended and actual _Telmex_buying_Embratel 2" xfId="634" xr:uid="{86B712C6-2410-4549-821B-2EA460889A5F}"/>
    <cellStyle name="_Multiple_avp" xfId="635" xr:uid="{84EAE531-66FD-4475-B319-2332C28C0F63}"/>
    <cellStyle name="_Multiple_avp 2" xfId="636" xr:uid="{D32182ED-75DE-4E5F-B874-23FD67AAF4A2}"/>
    <cellStyle name="_Multiple_AVP_ NewCo" xfId="637" xr:uid="{D8CCE1AD-BD77-435E-9662-4FE0B61202A9}"/>
    <cellStyle name="_Multiple_AVP_ NewCo 2" xfId="638" xr:uid="{D978567A-5265-4817-AAAC-36B28589A219}"/>
    <cellStyle name="_Multiple_Brazil bond data" xfId="639" xr:uid="{BB5A332A-8C24-4841-B1A2-A46473D38C13}"/>
    <cellStyle name="_Multiple_Brazil bond data 2" xfId="640" xr:uid="{B99F2B0F-D6A6-4622-9E96-D1952EF84661}"/>
    <cellStyle name="_Multiple_dcf" xfId="641" xr:uid="{FD83D202-B7FA-4ED0-BF7B-8CBFBC37DF60}"/>
    <cellStyle name="_Multiple_dcf 2" xfId="642" xr:uid="{CD3F5CBD-AE7C-4E77-80E1-15254323F466}"/>
    <cellStyle name="_Multiple_dcf 3" xfId="643" xr:uid="{9B8B694C-EE50-4EB0-B1EC-70D402EE6889}"/>
    <cellStyle name="_Multiple_dcf 3 2" xfId="644" xr:uid="{E0CDAA60-F0DA-472D-BCC7-53BE0D869D90}"/>
    <cellStyle name="_Multiple_dcf_01_WACC Colombia_Analysis" xfId="645" xr:uid="{84D72017-5C53-4F57-AAC1-A296E5403386}"/>
    <cellStyle name="_Multiple_dcf_01_WACC Colombia_Analysis 2" xfId="646" xr:uid="{5E241665-996E-4AFD-9F4B-6E36236287EA}"/>
    <cellStyle name="_Multiple_dcf_04 WACC Vivax" xfId="647" xr:uid="{41DB223B-83E6-4CA7-930D-FC7871062F47}"/>
    <cellStyle name="_Multiple_dcf_04 WACC Vivax 2" xfId="648" xr:uid="{C3CE945A-85BE-4E14-8CA0-58AB6880C136}"/>
    <cellStyle name="_Multiple_dcf_Sovereign Bonds 060705" xfId="649" xr:uid="{2AB1433B-C3CD-4B3F-A695-00BD841D6BE7}"/>
    <cellStyle name="_Multiple_dcf_Sovereign Bonds 060705 (version 1)" xfId="650" xr:uid="{54B9B3D3-E59D-4878-A2E5-0C6DFFE2EE71}"/>
    <cellStyle name="_Multiple_dcf_Sovereign Bonds 060705 (version 1) 2" xfId="651" xr:uid="{DF9CB25A-3047-4BC4-81DC-DABF53B9DBAB}"/>
    <cellStyle name="_Multiple_dcf_Sovereign Bonds 060705 (version 1)_01 NET DCF Model" xfId="652" xr:uid="{BE880FED-8475-40B8-BF81-5D3C7CAD19A7}"/>
    <cellStyle name="_Multiple_dcf_Sovereign Bonds 060705 (version 1)_01 NET DCF Model 2" xfId="653" xr:uid="{320A2772-71F8-474C-B6BE-65AD7002E6FC}"/>
    <cellStyle name="_Multiple_dcf_Sovereign Bonds 060705 (version 1)_03 Embratel DCF Model_Loscos" xfId="654" xr:uid="{2D1C31AB-1B7F-4D54-9E99-A2B582D1CFE3}"/>
    <cellStyle name="_Multiple_dcf_Sovereign Bonds 060705 (version 1)_03 Embratel DCF Model_Loscos 2" xfId="655" xr:uid="{655A8795-0A85-467F-89AD-CA7365E09783}"/>
    <cellStyle name="_Multiple_dcf_Sovereign Bonds 060705 (version 1)_05 NET DCF Model" xfId="656" xr:uid="{DEE304F1-7C29-40A7-AC74-0DA1D228A716}"/>
    <cellStyle name="_Multiple_dcf_Sovereign Bonds 060705 (version 1)_05 NET DCF Model 2" xfId="657" xr:uid="{2AD055BB-34D7-402B-83B9-1E2FBB8FE756}"/>
    <cellStyle name="_Multiple_dcf_Sovereign Bonds 060705 (version 1)_05 TMX Brazil DCF Model" xfId="658" xr:uid="{9F200ADD-3225-49B0-ABAE-49D54AF3C1B0}"/>
    <cellStyle name="_Multiple_dcf_Sovereign Bonds 060705 (version 1)_05 TMX Brazil DCF Model 2" xfId="659" xr:uid="{76FF061D-E6FE-4ABF-A8BC-F597921D197C}"/>
    <cellStyle name="_Multiple_dcf_Sovereign Bonds 060705 10" xfId="660" xr:uid="{48F05934-21BD-439E-9F9B-D9C9C879D3B9}"/>
    <cellStyle name="_Multiple_dcf_Sovereign Bonds 060705 11" xfId="661" xr:uid="{11281D50-0D53-4C7F-96C4-34714A23FF0F}"/>
    <cellStyle name="_Multiple_dcf_Sovereign Bonds 060705 12" xfId="662" xr:uid="{12911C00-9927-4D33-BE41-A83C001E3831}"/>
    <cellStyle name="_Multiple_dcf_Sovereign Bonds 060705 2" xfId="663" xr:uid="{04DE3030-97BD-474C-8E84-B6C36F6327E6}"/>
    <cellStyle name="_Multiple_dcf_Sovereign Bonds 060705 3" xfId="664" xr:uid="{A7AA5065-697D-4AD7-BCB4-8BF6E5C1CAEA}"/>
    <cellStyle name="_Multiple_dcf_Sovereign Bonds 060705 4" xfId="665" xr:uid="{BC0930B3-DF08-42CE-AB9C-3D777BF4F466}"/>
    <cellStyle name="_Multiple_dcf_Sovereign Bonds 060705 5" xfId="666" xr:uid="{D4A0C631-D9B1-4D8F-86FE-E485602AFD07}"/>
    <cellStyle name="_Multiple_dcf_Sovereign Bonds 060705 6" xfId="667" xr:uid="{977964FD-CD59-4CDB-AEA5-9ADB9E875005}"/>
    <cellStyle name="_Multiple_dcf_Sovereign Bonds 060705 7" xfId="668" xr:uid="{89A3F29A-F27C-4A85-9E5D-98C0DDEB139C}"/>
    <cellStyle name="_Multiple_dcf_Sovereign Bonds 060705 8" xfId="669" xr:uid="{EAA99DFB-AF52-4287-9C4F-C94265311E81}"/>
    <cellStyle name="_Multiple_dcf_Sovereign Bonds 060705 9" xfId="670" xr:uid="{670DDDB2-20DF-49EA-9AC8-B4D9EEE577C2}"/>
    <cellStyle name="_Multiple_dcf_Sovereign Bonds 060705_01 NET DCF Model" xfId="671" xr:uid="{DA9A42A5-AE7B-4757-85ED-0FA06EC2D68D}"/>
    <cellStyle name="_Multiple_dcf_Sovereign Bonds 060705_01 NET DCF Model 2" xfId="672" xr:uid="{EA40D764-B6DD-4B2E-9B78-8B804AB4D486}"/>
    <cellStyle name="_Multiple_dcf_Sovereign Bonds 060705_03 Embratel DCF Model_Loscos" xfId="673" xr:uid="{15790F62-9897-4705-8680-64259EFA44AD}"/>
    <cellStyle name="_Multiple_dcf_Sovereign Bonds 060705_03 Embratel DCF Model_Loscos 2" xfId="674" xr:uid="{8C3884AF-D4A7-4B87-8815-1AA2960B9DA2}"/>
    <cellStyle name="_Multiple_dcf_Sovereign Bonds 060705_05 NET DCF Model" xfId="675" xr:uid="{46C1A1A9-4156-47E2-9015-A18889913774}"/>
    <cellStyle name="_Multiple_dcf_Sovereign Bonds 060705_05 NET DCF Model 2" xfId="676" xr:uid="{53C8AA94-F561-47E2-975F-263D87E1082D}"/>
    <cellStyle name="_Multiple_dcf_Sovereign Bonds 060705_05 TMX Brazil DCF Model" xfId="677" xr:uid="{F2161A04-8C17-4F66-8382-7A3BE28337C2}"/>
    <cellStyle name="_Multiple_dcf_Sovereign Bonds 060705_05 TMX Brazil DCF Model 2" xfId="678" xr:uid="{E7536889-3A30-4D07-9B42-6FD564B30758}"/>
    <cellStyle name="_Multiple_EMT Management Assumptions_v2" xfId="679" xr:uid="{A121CED8-3756-4932-B7E8-52104B1731D1}"/>
    <cellStyle name="_Multiple_EMT Management Assumptions_v2 2" xfId="680" xr:uid="{0AA25E6B-4295-42E2-9E54-7DAF7839EF21}"/>
    <cellStyle name="_Multiple_LA WACC Discount_1" xfId="681" xr:uid="{CD43024F-26C4-4B0B-8F3F-111F87864610}"/>
    <cellStyle name="_Multiple_LA WACC Discount_1 2" xfId="682" xr:uid="{EF7E366D-DA78-4B99-8D28-8729607B29FD}"/>
    <cellStyle name="_Multiple_LA WACC Discount_1 3" xfId="683" xr:uid="{7B98C90B-2C35-49E7-9FAE-9D65AD25F0D5}"/>
    <cellStyle name="_Multiple_LA WACC Discount_1 3 2" xfId="684" xr:uid="{68BBFF98-6ED5-4FC6-81BC-FF00DE3EB4B3}"/>
    <cellStyle name="_Multiple_LA WACC Discount_1_Sovereign Bonds 060705" xfId="685" xr:uid="{6ADDB0BB-4DB5-476A-9C0E-7C2A2BBA847D}"/>
    <cellStyle name="_Multiple_LA WACC Discount_1_Sovereign Bonds 060705 (version 1)" xfId="686" xr:uid="{1B52DC13-8C15-40C1-9595-5354CCEE43C3}"/>
    <cellStyle name="_Multiple_LA WACC Discount_1_Sovereign Bonds 060705 (version 1) 2" xfId="687" xr:uid="{2A8DCA53-9777-4A10-BED1-08A514B3BA94}"/>
    <cellStyle name="_Multiple_LA WACC Discount_1_Sovereign Bonds 060705 (version 1)_01 NET DCF Model" xfId="688" xr:uid="{2146F009-4E41-4D11-AFD2-3B123640A95D}"/>
    <cellStyle name="_Multiple_LA WACC Discount_1_Sovereign Bonds 060705 (version 1)_01 NET DCF Model 2" xfId="689" xr:uid="{07F50A89-98AE-45E0-A6EE-C3892904AAB1}"/>
    <cellStyle name="_Multiple_LA WACC Discount_1_Sovereign Bonds 060705 (version 1)_03 Embratel DCF Model_Loscos" xfId="690" xr:uid="{B2E44DE4-FD7A-46C2-8EB0-753068D0C8E6}"/>
    <cellStyle name="_Multiple_LA WACC Discount_1_Sovereign Bonds 060705 (version 1)_03 Embratel DCF Model_Loscos 2" xfId="691" xr:uid="{8C0C2BFE-919A-40BB-8C36-DF994A19563A}"/>
    <cellStyle name="_Multiple_LA WACC Discount_1_Sovereign Bonds 060705 (version 1)_05 NET DCF Model" xfId="692" xr:uid="{5AEA8143-4840-4F81-A21B-ED890A0301E1}"/>
    <cellStyle name="_Multiple_LA WACC Discount_1_Sovereign Bonds 060705 (version 1)_05 NET DCF Model 2" xfId="693" xr:uid="{C49860A7-D7AE-4691-987D-B6EB82F89301}"/>
    <cellStyle name="_Multiple_LA WACC Discount_1_Sovereign Bonds 060705 (version 1)_05 TMX Brazil DCF Model" xfId="694" xr:uid="{9B17E12E-324F-4D5F-909D-91E72A7B4C09}"/>
    <cellStyle name="_Multiple_LA WACC Discount_1_Sovereign Bonds 060705 (version 1)_05 TMX Brazil DCF Model 2" xfId="695" xr:uid="{226F5B42-9AC2-43C0-973C-640F44D5CA0F}"/>
    <cellStyle name="_Multiple_LA WACC Discount_1_Sovereign Bonds 060705 10" xfId="696" xr:uid="{168CA3F3-5ADF-47D7-B04F-B309D663E9B0}"/>
    <cellStyle name="_Multiple_LA WACC Discount_1_Sovereign Bonds 060705 11" xfId="697" xr:uid="{2238BEA3-9A38-40D1-BEEB-B62B81A95905}"/>
    <cellStyle name="_Multiple_LA WACC Discount_1_Sovereign Bonds 060705 12" xfId="698" xr:uid="{729CD7E8-0FF6-4067-BD3A-C5C3595F7BB8}"/>
    <cellStyle name="_Multiple_LA WACC Discount_1_Sovereign Bonds 060705 2" xfId="699" xr:uid="{BF0F98D7-6EE1-4FBA-9BB6-A0FA165020A1}"/>
    <cellStyle name="_Multiple_LA WACC Discount_1_Sovereign Bonds 060705 3" xfId="700" xr:uid="{9E4AA5F5-591A-4355-9EA3-8F3AD97E0F7B}"/>
    <cellStyle name="_Multiple_LA WACC Discount_1_Sovereign Bonds 060705 4" xfId="701" xr:uid="{0867FD6F-37E1-4F2B-A528-8D1429C7679D}"/>
    <cellStyle name="_Multiple_LA WACC Discount_1_Sovereign Bonds 060705 5" xfId="702" xr:uid="{0EDD6D5A-EBC6-4833-9A3D-0B8040757E6E}"/>
    <cellStyle name="_Multiple_LA WACC Discount_1_Sovereign Bonds 060705 6" xfId="703" xr:uid="{825D48CB-42C4-4875-A144-6EE28699732D}"/>
    <cellStyle name="_Multiple_LA WACC Discount_1_Sovereign Bonds 060705 7" xfId="704" xr:uid="{E7E5A7ED-53CE-4BFD-8BF7-E5BFC9DB2DB0}"/>
    <cellStyle name="_Multiple_LA WACC Discount_1_Sovereign Bonds 060705 8" xfId="705" xr:uid="{9F6CB8D3-6460-4A42-B6C9-8D54E5B5D4D3}"/>
    <cellStyle name="_Multiple_LA WACC Discount_1_Sovereign Bonds 060705 9" xfId="706" xr:uid="{E148BF2F-A666-46D9-8C37-07FEA45A6074}"/>
    <cellStyle name="_Multiple_LA WACC Discount_1_Sovereign Bonds 060705_01 NET DCF Model" xfId="707" xr:uid="{4C1C23AA-1A26-4068-AE03-9B51E5C51E1E}"/>
    <cellStyle name="_Multiple_LA WACC Discount_1_Sovereign Bonds 060705_01 NET DCF Model 2" xfId="708" xr:uid="{F389D2F0-796B-4967-86A1-9F14DD98CDAF}"/>
    <cellStyle name="_Multiple_LA WACC Discount_1_Sovereign Bonds 060705_03 Embratel DCF Model_Loscos" xfId="709" xr:uid="{F3D48314-C506-4C28-9779-B60DE548FAB0}"/>
    <cellStyle name="_Multiple_LA WACC Discount_1_Sovereign Bonds 060705_03 Embratel DCF Model_Loscos 2" xfId="710" xr:uid="{7381855B-82D3-4C52-B031-2D08B62292FF}"/>
    <cellStyle name="_Multiple_LA WACC Discount_1_Sovereign Bonds 060705_05 NET DCF Model" xfId="711" xr:uid="{33D4BF80-7825-4EE9-A7C4-3BF073C1AE0D}"/>
    <cellStyle name="_Multiple_LA WACC Discount_1_Sovereign Bonds 060705_05 NET DCF Model 2" xfId="712" xr:uid="{E9FFA72F-2E16-4DCB-81AF-8743A9ADBB2D}"/>
    <cellStyle name="_Multiple_LA WACC Discount_1_Sovereign Bonds 060705_05 TMX Brazil DCF Model" xfId="713" xr:uid="{35BFFFE5-F41C-4ABC-AE9B-6D63877EBD7B}"/>
    <cellStyle name="_Multiple_LA WACC Discount_1_Sovereign Bonds 060705_05 TMX Brazil DCF Model 2" xfId="714" xr:uid="{284CB2B1-EE70-47CB-8C8A-6816EE0150B6}"/>
    <cellStyle name="_Multiple_Net Management Projections_2" xfId="715" xr:uid="{F689EF6A-A806-40CB-892F-DF24716BA71A}"/>
    <cellStyle name="_Multiple_Net Management Projections_2 2" xfId="716" xr:uid="{EE6C2505-4974-4F2B-819A-C4DA3999DC52}"/>
    <cellStyle name="_Multiple_Oil &amp; Gas betas" xfId="717" xr:uid="{55008CAF-2CA5-4BD7-B15C-E80911C1D281}"/>
    <cellStyle name="_Multiple_Oil &amp; Gas betas 2" xfId="718" xr:uid="{77BE69FB-6DD8-4962-ABC2-B50E66837F07}"/>
    <cellStyle name="_Multiple_Pay TV Subscribers" xfId="719" xr:uid="{452F29AC-098C-4550-BDFB-EF38711FC7C3}"/>
    <cellStyle name="_Multiple_Pay TV Subscribers 2" xfId="720" xr:uid="{79FF64DD-2C9E-4A74-AABA-3B88A1FA42E5}"/>
    <cellStyle name="_Multiple_Revenue Mix Chart" xfId="721" xr:uid="{62ABD9C7-9473-4725-A60C-E3C617C86B28}"/>
    <cellStyle name="_Multiple_Revenue Mix Chart 2" xfId="722" xr:uid="{180DA06C-5128-4973-ACA1-46E5501F8B6B}"/>
    <cellStyle name="_Multiple_Sovereign Bonds 060705" xfId="723" xr:uid="{C53C9328-3242-47C2-8060-9E26CCAD3D1C}"/>
    <cellStyle name="_Multiple_Sovereign Bonds 060705 (version 1)" xfId="724" xr:uid="{C28AF326-5BA5-4B05-8CB6-C0F3D2B3DF8C}"/>
    <cellStyle name="_Multiple_Sovereign Bonds 060705 (version 1) 2" xfId="725" xr:uid="{ABB75BF2-A91A-4A20-9291-3DF467046C60}"/>
    <cellStyle name="_Multiple_Sovereign Bonds 060705 10" xfId="726" xr:uid="{5F8B7E0C-1B85-4437-8248-6C791AC40D92}"/>
    <cellStyle name="_Multiple_Sovereign Bonds 060705 11" xfId="727" xr:uid="{B9C88ECC-A2FC-4204-87BC-A6DB55B19DC8}"/>
    <cellStyle name="_Multiple_Sovereign Bonds 060705 12" xfId="728" xr:uid="{8E86F8F5-A9C5-486F-A59C-046644AF159A}"/>
    <cellStyle name="_Multiple_Sovereign Bonds 060705 13" xfId="729" xr:uid="{53B97960-5431-45A7-92AA-BB633340FFDD}"/>
    <cellStyle name="_Multiple_Sovereign Bonds 060705 14" xfId="730" xr:uid="{2B7B261F-3B07-4FB3-A867-8FCDFD4109C8}"/>
    <cellStyle name="_Multiple_Sovereign Bonds 060705 15" xfId="731" xr:uid="{76761A75-E87C-4CB7-84A0-B4B523E8D346}"/>
    <cellStyle name="_Multiple_Sovereign Bonds 060705 16" xfId="732" xr:uid="{79F950F5-C17C-4D72-B7DD-29AFBA8D0218}"/>
    <cellStyle name="_Multiple_Sovereign Bonds 060705 17" xfId="733" xr:uid="{9058DDF7-4EB1-4612-8975-0CBED8899BC7}"/>
    <cellStyle name="_Multiple_Sovereign Bonds 060705 18" xfId="734" xr:uid="{D5E7E138-16DF-4220-A4E9-87E7DE182E78}"/>
    <cellStyle name="_Multiple_Sovereign Bonds 060705 19" xfId="735" xr:uid="{4D1AA563-6A58-48C2-8AE9-E24747A30C92}"/>
    <cellStyle name="_Multiple_Sovereign Bonds 060705 2" xfId="736" xr:uid="{2D1B7288-A0A4-4A8B-B307-DC7D49DFA31E}"/>
    <cellStyle name="_Multiple_Sovereign Bonds 060705 2 2" xfId="737" xr:uid="{19A7F4B7-C978-45E8-90F5-C91C0837814F}"/>
    <cellStyle name="_Multiple_Sovereign Bonds 060705 20" xfId="738" xr:uid="{67886A72-0995-4E74-BEFF-BAF08DD5BBA6}"/>
    <cellStyle name="_Multiple_Sovereign Bonds 060705 21" xfId="739" xr:uid="{F3A2D25B-4A76-48DD-A2F5-E8009BCACCB2}"/>
    <cellStyle name="_Multiple_Sovereign Bonds 060705 22" xfId="740" xr:uid="{8CAADDC9-5E02-41D4-9170-E38C21E95A05}"/>
    <cellStyle name="_Multiple_Sovereign Bonds 060705 23" xfId="741" xr:uid="{A3C2903C-308A-40D1-8B36-9737A2B1F3CE}"/>
    <cellStyle name="_Multiple_Sovereign Bonds 060705 24" xfId="742" xr:uid="{C706074E-9DAA-4372-868D-ECCA0465A6CF}"/>
    <cellStyle name="_Multiple_Sovereign Bonds 060705 3" xfId="743" xr:uid="{868EA784-9848-4EDA-8159-6FD887D13FB8}"/>
    <cellStyle name="_Multiple_Sovereign Bonds 060705 3 2" xfId="744" xr:uid="{5C7BCEEF-F8A0-44B9-BB0D-78049ACE8F77}"/>
    <cellStyle name="_Multiple_Sovereign Bonds 060705 4" xfId="745" xr:uid="{C1FFBA8D-A57A-4360-9792-6AFEF09F0715}"/>
    <cellStyle name="_Multiple_Sovereign Bonds 060705 5" xfId="746" xr:uid="{7DAECB7F-7976-4997-9B9C-E8D4DAA5EA1E}"/>
    <cellStyle name="_Multiple_Sovereign Bonds 060705 6" xfId="747" xr:uid="{06D4E582-A068-410D-BB07-54161E5ADDCF}"/>
    <cellStyle name="_Multiple_Sovereign Bonds 060705 7" xfId="748" xr:uid="{C21C3915-ABB9-4AB8-87F1-2D93D8147280}"/>
    <cellStyle name="_Multiple_Sovereign Bonds 060705 8" xfId="749" xr:uid="{5E0C1A9C-F5FD-408A-867C-591E577E77FB}"/>
    <cellStyle name="_Multiple_Sovereign Bonds 060705 9" xfId="750" xr:uid="{2FDAAB1A-D9ED-4DC4-8610-14040C10AC2D}"/>
    <cellStyle name="_Multiple_Sovereign Bonds 060705_1" xfId="751" xr:uid="{117853DB-5A2E-411E-AB16-1D44B9765F22}"/>
    <cellStyle name="_Multiple_Sovereign Bonds 060705_1 2" xfId="752" xr:uid="{56E8C326-E949-4EDC-A627-95B190A9D6E0}"/>
    <cellStyle name="_Multiple_Sovereign Bonds 060705_Dados por segmento julho 06" xfId="753" xr:uid="{E2AB3EBE-1B08-4FC2-A4F1-98A2E5932F25}"/>
    <cellStyle name="_Multiple_Sovereign Bonds 060705_Dados por segmento julho 06 2" xfId="754" xr:uid="{E79692F6-2405-45D9-B533-DF712246E789}"/>
    <cellStyle name="_Multiple_Sovereign Bonds 060705_Dados por segmento julho 06 3" xfId="755" xr:uid="{6DD93287-8239-45AE-AE7D-0D9E91046406}"/>
    <cellStyle name="_Multiple_v4_Dealcomp_distribution" xfId="756" xr:uid="{A16E14FC-3083-4696-8F2E-862DB12C02AA}"/>
    <cellStyle name="_Multiple_v4_Dealcomp_distribution 2" xfId="757" xr:uid="{D2B7DBF2-DABD-4BA2-8BDB-5F9A43B87E53}"/>
    <cellStyle name="_Multiple_WACC Analysis" xfId="758" xr:uid="{9055F010-042C-463B-A14A-A232DBAE026A}"/>
    <cellStyle name="_Multiple_WACC Analysis 2" xfId="759" xr:uid="{C72EAF5D-8129-4D2C-877A-7A99E4FE730B}"/>
    <cellStyle name="_Multiple_WACC Analysis_4b_0827_2" xfId="760" xr:uid="{0050B211-53F7-416F-84C9-2A69B1133D03}"/>
    <cellStyle name="_Multiple_WACC Analysis_4b_0827_2 2" xfId="761" xr:uid="{3B7DEEA1-3D7D-4067-B432-7BA7607DBF41}"/>
    <cellStyle name="_Multiple_WACC Analysis_4b_0827_2 3" xfId="762" xr:uid="{30831524-D9D9-4643-8EE2-2C346E13B652}"/>
    <cellStyle name="_Multiple_WACC Analysis_4b_0827_2 3 2" xfId="763" xr:uid="{A9B36C4F-7E5B-45F7-957E-6B43CA50CACF}"/>
    <cellStyle name="_Multiple_WACC Analysis_4b_0827_2_Sovereign Bonds 060705" xfId="764" xr:uid="{199779DA-DEF0-4A22-A4C3-2E55D87E3C31}"/>
    <cellStyle name="_Multiple_WACC Analysis_4b_0827_2_Sovereign Bonds 060705 (version 1)" xfId="765" xr:uid="{511F0FE4-F65A-42ED-949A-FF944B71CF60}"/>
    <cellStyle name="_Multiple_WACC Analysis_4b_0827_2_Sovereign Bonds 060705 (version 1) 2" xfId="766" xr:uid="{CDA58F4F-625A-4D51-A86B-FE9CD1E770AA}"/>
    <cellStyle name="_Multiple_WACC Analysis_4b_0827_2_Sovereign Bonds 060705 (version 1)_01 NET DCF Model" xfId="767" xr:uid="{B13AEC1C-2013-4FA5-96A7-F8655711769C}"/>
    <cellStyle name="_Multiple_WACC Analysis_4b_0827_2_Sovereign Bonds 060705 (version 1)_01 NET DCF Model 2" xfId="768" xr:uid="{B9A5DB52-2059-47A3-84A7-0D26D14451C5}"/>
    <cellStyle name="_Multiple_WACC Analysis_4b_0827_2_Sovereign Bonds 060705 (version 1)_03 Embratel DCF Model_Loscos" xfId="769" xr:uid="{D7E9D4D9-8E59-4C77-94BA-69A8F9F29720}"/>
    <cellStyle name="_Multiple_WACC Analysis_4b_0827_2_Sovereign Bonds 060705 (version 1)_03 Embratel DCF Model_Loscos 2" xfId="770" xr:uid="{5A5A1429-62A1-429E-B32A-7F36CC52CCC5}"/>
    <cellStyle name="_Multiple_WACC Analysis_4b_0827_2_Sovereign Bonds 060705 (version 1)_05 NET DCF Model" xfId="771" xr:uid="{4C7E81F6-C0AC-4D0C-BEA8-4982C6959C5B}"/>
    <cellStyle name="_Multiple_WACC Analysis_4b_0827_2_Sovereign Bonds 060705 (version 1)_05 NET DCF Model 2" xfId="772" xr:uid="{28D7E3A1-F833-4C40-B445-8B25DD7B2479}"/>
    <cellStyle name="_Multiple_WACC Analysis_4b_0827_2_Sovereign Bonds 060705 (version 1)_05 TMX Brazil DCF Model" xfId="773" xr:uid="{C0CD3CE3-70E8-477C-B7B0-9D0CAF87DDA6}"/>
    <cellStyle name="_Multiple_WACC Analysis_4b_0827_2_Sovereign Bonds 060705 (version 1)_05 TMX Brazil DCF Model 2" xfId="774" xr:uid="{B7C69B7C-20CF-4B37-B144-40E80A38C2FF}"/>
    <cellStyle name="_Multiple_WACC Analysis_4b_0827_2_Sovereign Bonds 060705 10" xfId="775" xr:uid="{91575EA8-3C90-4FBD-AA7E-B023024EDD0C}"/>
    <cellStyle name="_Multiple_WACC Analysis_4b_0827_2_Sovereign Bonds 060705 11" xfId="776" xr:uid="{7C0AC912-F4A3-4454-8D4D-C064C440A9B2}"/>
    <cellStyle name="_Multiple_WACC Analysis_4b_0827_2_Sovereign Bonds 060705 12" xfId="777" xr:uid="{1C44EE08-B3AB-4810-ACD8-D96E43206F65}"/>
    <cellStyle name="_Multiple_WACC Analysis_4b_0827_2_Sovereign Bonds 060705 2" xfId="778" xr:uid="{02B45C5D-8BB2-4A43-976F-2A8DC3EB04C7}"/>
    <cellStyle name="_Multiple_WACC Analysis_4b_0827_2_Sovereign Bonds 060705 3" xfId="779" xr:uid="{0E63EDE7-DBCB-4F65-B7CE-4D4F3D6F6E57}"/>
    <cellStyle name="_Multiple_WACC Analysis_4b_0827_2_Sovereign Bonds 060705 4" xfId="780" xr:uid="{6767B75A-A642-4724-B2F6-8FEFDCE11AE4}"/>
    <cellStyle name="_Multiple_WACC Analysis_4b_0827_2_Sovereign Bonds 060705 5" xfId="781" xr:uid="{080710CF-7424-4C99-A71E-4E18210140D3}"/>
    <cellStyle name="_Multiple_WACC Analysis_4b_0827_2_Sovereign Bonds 060705 6" xfId="782" xr:uid="{60CFAF71-9E33-45E5-9EE1-6CCFAA2D8A8A}"/>
    <cellStyle name="_Multiple_WACC Analysis_4b_0827_2_Sovereign Bonds 060705 7" xfId="783" xr:uid="{E4B2507A-C427-489A-9491-733E714F0099}"/>
    <cellStyle name="_Multiple_WACC Analysis_4b_0827_2_Sovereign Bonds 060705 8" xfId="784" xr:uid="{357192AB-1FBD-4F85-B8DD-8BB39DB939DB}"/>
    <cellStyle name="_Multiple_WACC Analysis_4b_0827_2_Sovereign Bonds 060705 9" xfId="785" xr:uid="{0D3E39EC-335E-4BA3-A493-495A05B0A0D4}"/>
    <cellStyle name="_Multiple_WACC Analysis_4b_0827_2_Sovereign Bonds 060705_01 NET DCF Model" xfId="786" xr:uid="{094AFA1D-FC6A-4862-90FF-FE2656A42343}"/>
    <cellStyle name="_Multiple_WACC Analysis_4b_0827_2_Sovereign Bonds 060705_01 NET DCF Model 2" xfId="787" xr:uid="{36232DC4-EBB0-4954-8EC3-6D75FEB372EB}"/>
    <cellStyle name="_Multiple_WACC Analysis_4b_0827_2_Sovereign Bonds 060705_03 Embratel DCF Model_Loscos" xfId="788" xr:uid="{9CFDB4B0-320C-47E6-ADE4-CA509CF8DCB4}"/>
    <cellStyle name="_Multiple_WACC Analysis_4b_0827_2_Sovereign Bonds 060705_03 Embratel DCF Model_Loscos 2" xfId="789" xr:uid="{D58A42F9-D13B-46CA-8D4D-7793CB53FF4E}"/>
    <cellStyle name="_Multiple_WACC Analysis_4b_0827_2_Sovereign Bonds 060705_05 NET DCF Model" xfId="790" xr:uid="{8A393CFA-7837-4CBC-B576-A93EA4203ECE}"/>
    <cellStyle name="_Multiple_WACC Analysis_4b_0827_2_Sovereign Bonds 060705_05 NET DCF Model 2" xfId="791" xr:uid="{BE8C257D-82CD-48F2-868E-973D6FD62203}"/>
    <cellStyle name="_Multiple_WACC Analysis_4b_0827_2_Sovereign Bonds 060705_05 TMX Brazil DCF Model" xfId="792" xr:uid="{7CCBE812-2CFD-4075-BE41-CDCABF0BB107}"/>
    <cellStyle name="_Multiple_WACC Analysis_4b_0827_2_Sovereign Bonds 060705_05 TMX Brazil DCF Model 2" xfId="793" xr:uid="{10D336FF-C7B9-4CAA-8673-80B9BF1657EA}"/>
    <cellStyle name="_MultipleSpace" xfId="794" xr:uid="{0227FD13-6B6B-428E-94C2-A03EF99DEDED}"/>
    <cellStyle name="_MultipleSpace 2" xfId="795" xr:uid="{59CAE6B8-ED9B-4681-A977-9C5E2E203A01}"/>
    <cellStyle name="_MultipleSpace_01 AVP_ Project Infinitum" xfId="796" xr:uid="{94662395-5920-4898-ADAE-7EAC08A1FB11}"/>
    <cellStyle name="_MultipleSpace_01 AVP_ Project Infinitum 2" xfId="797" xr:uid="{0244263E-2C9C-4FE6-B456-56AC269596F9}"/>
    <cellStyle name="_MultipleSpace_01 TMX BR Revenue mix" xfId="798" xr:uid="{A2078605-46F0-4C85-8571-9CDE33B3DF29}"/>
    <cellStyle name="_MultipleSpace_01 TMX BR Revenue mix 2" xfId="799" xr:uid="{15FABB3D-05B6-4161-BF26-93D500F38302}"/>
    <cellStyle name="_MultipleSpace_02 Backup Charts" xfId="800" xr:uid="{9EF717AB-CF4D-4A7D-B92B-1A0A5A0FA61A}"/>
    <cellStyle name="_MultipleSpace_02 Backup Charts 2" xfId="801" xr:uid="{26E97AEF-38FC-434D-AF83-30E0C8FD8C3C}"/>
    <cellStyle name="_MultipleSpace_02 Blended and actual_Telmex_ buying_ NET" xfId="802" xr:uid="{82568347-5A7F-462E-9C01-DDBD2254D2F5}"/>
    <cellStyle name="_MultipleSpace_02 Blended and actual_Telmex_ buying_ NET 2" xfId="803" xr:uid="{26121B19-738A-4DEA-8FA1-E18F8894E588}"/>
    <cellStyle name="_MultipleSpace_02 TMX Brazil Management Projections_R$" xfId="804" xr:uid="{7B0AC10E-C73B-46A4-AB96-04DB0EFD3871}"/>
    <cellStyle name="_MultipleSpace_03 Projections Comparison - Infinitum" xfId="805" xr:uid="{063449B4-12B3-47FE-802D-8974CE119742}"/>
    <cellStyle name="_MultipleSpace_03 Projections Comparison - Infinitum 2" xfId="806" xr:uid="{8975DAFB-681D-43BB-A55E-9E797AEB5E40}"/>
    <cellStyle name="_MultipleSpace_04 WACC Vivax" xfId="807" xr:uid="{B0F71C24-7A3E-4516-9E46-730B521DA0E8}"/>
    <cellStyle name="_MultipleSpace_04 WACC Vivax 2" xfId="808" xr:uid="{E19BBE5A-D972-44B7-B9DF-F15B63D55448}"/>
    <cellStyle name="_MultipleSpace_05 Embratel DCF Model_NEW" xfId="809" xr:uid="{769A0423-CE55-49CE-B4F7-C5003EA18D90}"/>
    <cellStyle name="_MultipleSpace_05 Embratel DCF Model_NEW 2" xfId="810" xr:uid="{BEDBDBFD-C6E5-4E00-8D98-C6EC05FC3D06}"/>
    <cellStyle name="_MultipleSpace_12 Blended and actual _Telmex_buying_Embratel" xfId="811" xr:uid="{54D240F5-CD7E-4F14-B6ED-5BD52363261A}"/>
    <cellStyle name="_MultipleSpace_12 Blended and actual _Telmex_buying_Embratel 2" xfId="812" xr:uid="{37DEF3BA-0164-4AAD-9907-92A3FF2E75B9}"/>
    <cellStyle name="_MultipleSpace_avp" xfId="813" xr:uid="{8315344C-DF74-40FF-B76F-A34E3241B233}"/>
    <cellStyle name="_MultipleSpace_avp 2" xfId="814" xr:uid="{973B14B0-5181-4ACB-8BB2-2BE2135D731C}"/>
    <cellStyle name="_MultipleSpace_AVP_ NewCo" xfId="815" xr:uid="{68B5E76B-15BC-465F-A027-6AC99C51B477}"/>
    <cellStyle name="_MultipleSpace_AVP_ NewCo 2" xfId="816" xr:uid="{7CCA672E-B837-41B2-9099-C8084B974902}"/>
    <cellStyle name="_MultipleSpace_Brazil bond data" xfId="817" xr:uid="{D1A00D66-F3A7-4BD9-AAF5-6549D0A9A9C3}"/>
    <cellStyle name="_MultipleSpace_Brazil bond data 2" xfId="818" xr:uid="{5F76985E-7E21-45FD-8E3F-D2CC2D9CBAE7}"/>
    <cellStyle name="_MultipleSpace_dcf" xfId="819" xr:uid="{5167558B-ACDF-4D5B-B98E-CEA44CACF9EC}"/>
    <cellStyle name="_MultipleSpace_dcf 2" xfId="820" xr:uid="{CD11FEAC-E15B-4B04-8F0B-F26A99A8E9BC}"/>
    <cellStyle name="_MultipleSpace_dcf 3" xfId="821" xr:uid="{C6496148-5670-47A8-B5CB-1B1CADD7D917}"/>
    <cellStyle name="_MultipleSpace_dcf 3 2" xfId="822" xr:uid="{B234AB2A-49F8-46C8-8E88-44D83CC15283}"/>
    <cellStyle name="_MultipleSpace_dcf_01_WACC Colombia_Analysis" xfId="823" xr:uid="{1D1E58ED-C881-47E4-9E9B-BF48B41DA327}"/>
    <cellStyle name="_MultipleSpace_dcf_01_WACC Colombia_Analysis 2" xfId="824" xr:uid="{BBB305A7-DBA5-460A-A407-5611A60AA3B6}"/>
    <cellStyle name="_MultipleSpace_dcf_04 WACC Vivax" xfId="825" xr:uid="{AF70834C-B41B-4E0D-BA12-226DD0077377}"/>
    <cellStyle name="_MultipleSpace_dcf_04 WACC Vivax 2" xfId="826" xr:uid="{851EB6A1-FFFE-4426-85F1-2AAEC42C7C9D}"/>
    <cellStyle name="_MultipleSpace_dcf_Sovereign Bonds 060705" xfId="827" xr:uid="{9C23E674-CC4A-4E8E-9611-F165FEDCD8CB}"/>
    <cellStyle name="_MultipleSpace_dcf_Sovereign Bonds 060705 (version 1)" xfId="828" xr:uid="{60686A08-87E8-4D50-9816-619BDDF85404}"/>
    <cellStyle name="_MultipleSpace_dcf_Sovereign Bonds 060705 (version 1) 2" xfId="829" xr:uid="{863B23ED-3A12-4B62-BC86-09D38D281B50}"/>
    <cellStyle name="_MultipleSpace_dcf_Sovereign Bonds 060705 (version 1)_01 NET DCF Model" xfId="830" xr:uid="{E526F0FA-C4D1-4C04-81A2-72B9BBCE271A}"/>
    <cellStyle name="_MultipleSpace_dcf_Sovereign Bonds 060705 (version 1)_01 NET DCF Model 2" xfId="831" xr:uid="{D956543D-AA1B-4974-A300-856F302B456E}"/>
    <cellStyle name="_MultipleSpace_dcf_Sovereign Bonds 060705 (version 1)_03 Embratel DCF Model_Loscos" xfId="832" xr:uid="{F9744BA2-C4E2-4DF8-951E-8F0135D6D2DB}"/>
    <cellStyle name="_MultipleSpace_dcf_Sovereign Bonds 060705 (version 1)_03 Embratel DCF Model_Loscos 2" xfId="833" xr:uid="{2F154268-1C49-4591-8E9F-78E3937D92AF}"/>
    <cellStyle name="_MultipleSpace_dcf_Sovereign Bonds 060705 (version 1)_05 NET DCF Model" xfId="834" xr:uid="{D363D620-EE75-4C73-B676-6D5330C964AC}"/>
    <cellStyle name="_MultipleSpace_dcf_Sovereign Bonds 060705 (version 1)_05 NET DCF Model 2" xfId="835" xr:uid="{A4D65F1E-2EE0-4E21-85E4-14A430E19E63}"/>
    <cellStyle name="_MultipleSpace_dcf_Sovereign Bonds 060705 (version 1)_05 TMX Brazil DCF Model" xfId="836" xr:uid="{03206D85-720A-4ECC-9D00-3438248F4E9D}"/>
    <cellStyle name="_MultipleSpace_dcf_Sovereign Bonds 060705 (version 1)_05 TMX Brazil DCF Model 2" xfId="837" xr:uid="{F95FB42A-A97A-40F8-8C23-37E0209C4BEB}"/>
    <cellStyle name="_MultipleSpace_dcf_Sovereign Bonds 060705 10" xfId="838" xr:uid="{4A61D9D5-7E13-4CFB-899F-99962DEE365A}"/>
    <cellStyle name="_MultipleSpace_dcf_Sovereign Bonds 060705 11" xfId="839" xr:uid="{FEFAC8F6-7B3B-4FE8-8CD9-32D8339D7C75}"/>
    <cellStyle name="_MultipleSpace_dcf_Sovereign Bonds 060705 12" xfId="840" xr:uid="{BBD2FFF2-CBDB-41F6-822F-E4056CC314BD}"/>
    <cellStyle name="_MultipleSpace_dcf_Sovereign Bonds 060705 2" xfId="841" xr:uid="{55EBDC67-8F0C-4D94-BFC1-E98F1A1BD229}"/>
    <cellStyle name="_MultipleSpace_dcf_Sovereign Bonds 060705 3" xfId="842" xr:uid="{B2B1B8A5-2B69-402C-9093-1B5C463366FA}"/>
    <cellStyle name="_MultipleSpace_dcf_Sovereign Bonds 060705 4" xfId="843" xr:uid="{84AAE4E3-7E21-4F9E-BBD2-4E6E0BD8282A}"/>
    <cellStyle name="_MultipleSpace_dcf_Sovereign Bonds 060705 5" xfId="844" xr:uid="{EFB65AAB-0011-4059-B0B6-E7CFC86E8EBF}"/>
    <cellStyle name="_MultipleSpace_dcf_Sovereign Bonds 060705 6" xfId="845" xr:uid="{E5ACAFBD-BB1A-4DF1-AB62-5B90F903EB63}"/>
    <cellStyle name="_MultipleSpace_dcf_Sovereign Bonds 060705 7" xfId="846" xr:uid="{D69F96E3-782F-4FF5-9974-717B01B25464}"/>
    <cellStyle name="_MultipleSpace_dcf_Sovereign Bonds 060705 8" xfId="847" xr:uid="{0F04CA62-2759-416B-853F-6C0FCD150A19}"/>
    <cellStyle name="_MultipleSpace_dcf_Sovereign Bonds 060705 9" xfId="848" xr:uid="{45F13D63-47CA-470E-8FC2-783860E651F0}"/>
    <cellStyle name="_MultipleSpace_dcf_Sovereign Bonds 060705_01 NET DCF Model" xfId="849" xr:uid="{3FE4DABB-5AF1-4D43-9DD0-6D1DB8E687A1}"/>
    <cellStyle name="_MultipleSpace_dcf_Sovereign Bonds 060705_01 NET DCF Model 2" xfId="850" xr:uid="{8BE7128A-5A68-4480-99C7-59E5E6A88993}"/>
    <cellStyle name="_MultipleSpace_dcf_Sovereign Bonds 060705_03 Embratel DCF Model_Loscos" xfId="851" xr:uid="{77C03CE5-FC82-4616-A8B5-8CF83A806800}"/>
    <cellStyle name="_MultipleSpace_dcf_Sovereign Bonds 060705_03 Embratel DCF Model_Loscos 2" xfId="852" xr:uid="{3C12D688-6881-476A-A915-95DA2FEDCF35}"/>
    <cellStyle name="_MultipleSpace_dcf_Sovereign Bonds 060705_05 NET DCF Model" xfId="853" xr:uid="{5F7B401C-48EE-4246-A152-C80FE236CF13}"/>
    <cellStyle name="_MultipleSpace_dcf_Sovereign Bonds 060705_05 NET DCF Model 2" xfId="854" xr:uid="{6685DBE1-7B2E-42F4-962D-262C1F581640}"/>
    <cellStyle name="_MultipleSpace_dcf_Sovereign Bonds 060705_05 TMX Brazil DCF Model" xfId="855" xr:uid="{622C14A2-3193-45C7-9383-A3294ED8D922}"/>
    <cellStyle name="_MultipleSpace_dcf_Sovereign Bonds 060705_05 TMX Brazil DCF Model 2" xfId="856" xr:uid="{8D37412B-691D-4598-B193-60962C6124C9}"/>
    <cellStyle name="_MultipleSpace_EMT Management Assumptions_v2" xfId="857" xr:uid="{9B2FAADB-4D65-4713-84D5-B643DE234D8B}"/>
    <cellStyle name="_MultipleSpace_EMT Management Assumptions_v2 2" xfId="858" xr:uid="{C374246E-B65E-4F0E-B834-C55E5FC8F9ED}"/>
    <cellStyle name="_MultipleSpace_LA WACC Discount_1" xfId="859" xr:uid="{66ECE210-835A-4383-8E77-6BB57230199D}"/>
    <cellStyle name="_MultipleSpace_LA WACC Discount_1 2" xfId="860" xr:uid="{D0FCFE79-1E32-4343-AB23-CA26BB8AB46B}"/>
    <cellStyle name="_MultipleSpace_LA WACC Discount_1 3" xfId="861" xr:uid="{179D0A5D-C788-4923-A855-54F82EEE8175}"/>
    <cellStyle name="_MultipleSpace_LA WACC Discount_1 3 2" xfId="862" xr:uid="{47305BB0-D66F-4CEC-9216-08C4E44E4C05}"/>
    <cellStyle name="_MultipleSpace_LA WACC Discount_1_Sovereign Bonds 060705" xfId="863" xr:uid="{F8D6AF1D-9C5F-419E-838C-1D1C38376F38}"/>
    <cellStyle name="_MultipleSpace_LA WACC Discount_1_Sovereign Bonds 060705 (version 1)" xfId="864" xr:uid="{C5795A75-38F3-447C-8178-53CD06F7218A}"/>
    <cellStyle name="_MultipleSpace_LA WACC Discount_1_Sovereign Bonds 060705 (version 1) 2" xfId="865" xr:uid="{3169B38C-57B4-447E-9B05-912E94CB6E8B}"/>
    <cellStyle name="_MultipleSpace_LA WACC Discount_1_Sovereign Bonds 060705 (version 1)_01 NET DCF Model" xfId="866" xr:uid="{76CB33E8-2BCF-4DAF-9DBB-473648C8E166}"/>
    <cellStyle name="_MultipleSpace_LA WACC Discount_1_Sovereign Bonds 060705 (version 1)_01 NET DCF Model 2" xfId="867" xr:uid="{0E50E1DC-65BB-43D3-AA5B-89C65D93834A}"/>
    <cellStyle name="_MultipleSpace_LA WACC Discount_1_Sovereign Bonds 060705 (version 1)_03 Embratel DCF Model_Loscos" xfId="868" xr:uid="{7C8A4F8C-7638-423D-B838-932328DFB091}"/>
    <cellStyle name="_MultipleSpace_LA WACC Discount_1_Sovereign Bonds 060705 (version 1)_03 Embratel DCF Model_Loscos 2" xfId="869" xr:uid="{0CE4701F-877B-4101-BC58-85DB63A1A9A3}"/>
    <cellStyle name="_MultipleSpace_LA WACC Discount_1_Sovereign Bonds 060705 (version 1)_05 NET DCF Model" xfId="870" xr:uid="{ED991EC1-E5E5-4DCE-9268-59D3B391794E}"/>
    <cellStyle name="_MultipleSpace_LA WACC Discount_1_Sovereign Bonds 060705 (version 1)_05 NET DCF Model 2" xfId="871" xr:uid="{10F411F8-38E9-45E7-985A-BBF8185581C3}"/>
    <cellStyle name="_MultipleSpace_LA WACC Discount_1_Sovereign Bonds 060705 (version 1)_05 TMX Brazil DCF Model" xfId="872" xr:uid="{70A597D7-3C10-471D-A80D-1F1780C511B8}"/>
    <cellStyle name="_MultipleSpace_LA WACC Discount_1_Sovereign Bonds 060705 (version 1)_05 TMX Brazil DCF Model 2" xfId="873" xr:uid="{2A16641D-401E-4E0F-A647-277488140ACD}"/>
    <cellStyle name="_MultipleSpace_LA WACC Discount_1_Sovereign Bonds 060705 10" xfId="874" xr:uid="{8CD8E840-2B2F-41DB-A082-B51B5EFEE489}"/>
    <cellStyle name="_MultipleSpace_LA WACC Discount_1_Sovereign Bonds 060705 11" xfId="875" xr:uid="{3F55BAD3-8648-4E39-AADD-ED43C5899855}"/>
    <cellStyle name="_MultipleSpace_LA WACC Discount_1_Sovereign Bonds 060705 12" xfId="876" xr:uid="{45DF904F-6A5D-466A-A75E-5CBA21FE57DB}"/>
    <cellStyle name="_MultipleSpace_LA WACC Discount_1_Sovereign Bonds 060705 2" xfId="877" xr:uid="{4B503D74-D65D-4C03-9C5A-FBD8D089B560}"/>
    <cellStyle name="_MultipleSpace_LA WACC Discount_1_Sovereign Bonds 060705 3" xfId="878" xr:uid="{BE844706-5539-49AE-BEAC-66E6DC1E28C7}"/>
    <cellStyle name="_MultipleSpace_LA WACC Discount_1_Sovereign Bonds 060705 4" xfId="879" xr:uid="{104B02EE-371D-4300-891D-902B0866DCE9}"/>
    <cellStyle name="_MultipleSpace_LA WACC Discount_1_Sovereign Bonds 060705 5" xfId="880" xr:uid="{CC04E926-7D08-4643-B5A3-24C1CD3A640C}"/>
    <cellStyle name="_MultipleSpace_LA WACC Discount_1_Sovereign Bonds 060705 6" xfId="881" xr:uid="{2A342C5A-738C-45E0-82FE-CC997A10F902}"/>
    <cellStyle name="_MultipleSpace_LA WACC Discount_1_Sovereign Bonds 060705 7" xfId="882" xr:uid="{8000B60E-D72B-4461-92EF-B059A473B8A7}"/>
    <cellStyle name="_MultipleSpace_LA WACC Discount_1_Sovereign Bonds 060705 8" xfId="883" xr:uid="{9084E494-FEAE-4651-8E8D-170175C59731}"/>
    <cellStyle name="_MultipleSpace_LA WACC Discount_1_Sovereign Bonds 060705 9" xfId="884" xr:uid="{36CEF0B0-9BFA-4496-9C5E-D87841EB97AE}"/>
    <cellStyle name="_MultipleSpace_LA WACC Discount_1_Sovereign Bonds 060705_01 NET DCF Model" xfId="885" xr:uid="{716765F7-0025-4357-A663-26CC09EEECDE}"/>
    <cellStyle name="_MultipleSpace_LA WACC Discount_1_Sovereign Bonds 060705_01 NET DCF Model 2" xfId="886" xr:uid="{A1A1AC5A-C21C-457B-B2EA-DEE55729FC8A}"/>
    <cellStyle name="_MultipleSpace_LA WACC Discount_1_Sovereign Bonds 060705_03 Embratel DCF Model_Loscos" xfId="887" xr:uid="{FA8003FF-74F0-4C49-9EDA-7AC52828A96B}"/>
    <cellStyle name="_MultipleSpace_LA WACC Discount_1_Sovereign Bonds 060705_03 Embratel DCF Model_Loscos 2" xfId="888" xr:uid="{E8FC260F-D6E4-42CC-909F-0625EFD02228}"/>
    <cellStyle name="_MultipleSpace_LA WACC Discount_1_Sovereign Bonds 060705_05 NET DCF Model" xfId="889" xr:uid="{605AAD8E-D588-46D4-A494-36F10D081559}"/>
    <cellStyle name="_MultipleSpace_LA WACC Discount_1_Sovereign Bonds 060705_05 NET DCF Model 2" xfId="890" xr:uid="{2E89E549-EE88-433D-BF6D-1E103D213FC4}"/>
    <cellStyle name="_MultipleSpace_LA WACC Discount_1_Sovereign Bonds 060705_05 TMX Brazil DCF Model" xfId="891" xr:uid="{9EAAAE48-1A44-4849-9C2C-267DBD53206A}"/>
    <cellStyle name="_MultipleSpace_LA WACC Discount_1_Sovereign Bonds 060705_05 TMX Brazil DCF Model 2" xfId="892" xr:uid="{04C8D3D5-882F-4039-A852-D0006F8B0142}"/>
    <cellStyle name="_MultipleSpace_Net Management Projections_2" xfId="893" xr:uid="{C4B98828-87E1-436B-BDF9-B9210B732477}"/>
    <cellStyle name="_MultipleSpace_Net Management Projections_2 2" xfId="894" xr:uid="{A918985D-B8C4-45AD-8A09-96AE4529F019}"/>
    <cellStyle name="_MultipleSpace_Oil &amp; Gas betas" xfId="895" xr:uid="{A27DAC8D-4537-40C9-A40D-EB769D2C6FE2}"/>
    <cellStyle name="_MultipleSpace_Oil &amp; Gas betas 2" xfId="896" xr:uid="{BF8B9B80-6AB2-45D6-B544-BFF805716312}"/>
    <cellStyle name="_MultipleSpace_Pay TV Subscribers" xfId="897" xr:uid="{5EEA57F5-B951-474F-98EF-B1AF07254CFA}"/>
    <cellStyle name="_MultipleSpace_Pay TV Subscribers 2" xfId="898" xr:uid="{7A5FD2A4-F2B1-4376-8B86-CC9E83968BD5}"/>
    <cellStyle name="_MultipleSpace_Revenue Mix Chart" xfId="899" xr:uid="{C4C093B0-145C-4DF1-9315-736C15196013}"/>
    <cellStyle name="_MultipleSpace_Revenue Mix Chart 2" xfId="900" xr:uid="{FBEA7F8E-CE61-464C-9194-FC91358CF2B0}"/>
    <cellStyle name="_MultipleSpace_Sovereign Bonds 060705" xfId="901" xr:uid="{28262CB9-1F3B-40EB-AEB5-F5161DBC515D}"/>
    <cellStyle name="_MultipleSpace_Sovereign Bonds 060705 (version 1)" xfId="902" xr:uid="{C3E3117E-45F9-48F5-BDEA-D7CAE27B5516}"/>
    <cellStyle name="_MultipleSpace_Sovereign Bonds 060705 (version 1) 2" xfId="903" xr:uid="{6A5EEA52-3C4C-4EEC-965C-B5BA0321E274}"/>
    <cellStyle name="_MultipleSpace_Sovereign Bonds 060705 (version 1) 3" xfId="904" xr:uid="{6AE8A2E3-528E-4BFD-ABDE-E0FDFD16BD91}"/>
    <cellStyle name="_MultipleSpace_Sovereign Bonds 060705 (version 1)_01 NET DCF Model" xfId="905" xr:uid="{05070218-4846-414A-BF0B-9D98C9796B49}"/>
    <cellStyle name="_MultipleSpace_Sovereign Bonds 060705 (version 1)_01 NET DCF Model 2" xfId="906" xr:uid="{B32707DD-6017-473B-9DE7-E377297C60E4}"/>
    <cellStyle name="_MultipleSpace_Sovereign Bonds 060705 (version 1)_03 Embratel DCF Model_Loscos" xfId="907" xr:uid="{4D1D49A6-BFF1-4EE6-BDF7-7B885064DC3E}"/>
    <cellStyle name="_MultipleSpace_Sovereign Bonds 060705 (version 1)_03 Embratel DCF Model_Loscos 2" xfId="908" xr:uid="{3B42183C-0454-4097-B442-6C0D4B90AB3E}"/>
    <cellStyle name="_MultipleSpace_Sovereign Bonds 060705 (version 1)_05 NET DCF Model" xfId="909" xr:uid="{83818F9A-4891-43D0-99DF-31B5B6970107}"/>
    <cellStyle name="_MultipleSpace_Sovereign Bonds 060705 (version 1)_05 NET DCF Model 2" xfId="910" xr:uid="{1CF14238-529F-45C0-97AA-14240D25EE59}"/>
    <cellStyle name="_MultipleSpace_Sovereign Bonds 060705 (version 1)_05 TMX Brazil DCF Model" xfId="911" xr:uid="{7F453796-63E2-4860-B417-A3FD3467CC9A}"/>
    <cellStyle name="_MultipleSpace_Sovereign Bonds 060705 (version 1)_05 TMX Brazil DCF Model 2" xfId="912" xr:uid="{74AC12A5-7B70-474F-8DDA-B5D640279E7D}"/>
    <cellStyle name="_MultipleSpace_Sovereign Bonds 060705 10" xfId="913" xr:uid="{9CE96E64-23C4-4D20-AA9B-D1688912682E}"/>
    <cellStyle name="_MultipleSpace_Sovereign Bonds 060705 11" xfId="914" xr:uid="{F0440CB4-ADB4-4C84-B514-2E70454F2548}"/>
    <cellStyle name="_MultipleSpace_Sovereign Bonds 060705 12" xfId="915" xr:uid="{45BCB5AD-C575-456C-8406-A610A9CFC664}"/>
    <cellStyle name="_MultipleSpace_Sovereign Bonds 060705 13" xfId="916" xr:uid="{EA9F064E-4BF3-4D70-A513-577AB0F44E3E}"/>
    <cellStyle name="_MultipleSpace_Sovereign Bonds 060705 14" xfId="917" xr:uid="{D1D29F67-318B-47FA-BEEE-FD612C9ACC29}"/>
    <cellStyle name="_MultipleSpace_Sovereign Bonds 060705 15" xfId="918" xr:uid="{D8407597-A7FB-4357-84D1-146FC2C97098}"/>
    <cellStyle name="_MultipleSpace_Sovereign Bonds 060705 16" xfId="919" xr:uid="{458ED9BF-6E5B-482A-9C1B-0DDC6DAEC5A3}"/>
    <cellStyle name="_MultipleSpace_Sovereign Bonds 060705 17" xfId="920" xr:uid="{B3C38714-E5E4-4318-90C6-AB51E6547216}"/>
    <cellStyle name="_MultipleSpace_Sovereign Bonds 060705 18" xfId="921" xr:uid="{6643EAA8-07D5-4184-9BCB-DF7738309CE1}"/>
    <cellStyle name="_MultipleSpace_Sovereign Bonds 060705 19" xfId="922" xr:uid="{BE61EE09-A48A-42EA-BE73-BEE1B6763E9F}"/>
    <cellStyle name="_MultipleSpace_Sovereign Bonds 060705 2" xfId="923" xr:uid="{03E92639-43DB-4FB0-B40F-24F2651D2EB2}"/>
    <cellStyle name="_MultipleSpace_Sovereign Bonds 060705 2 2" xfId="924" xr:uid="{C05610E2-6F14-4A2E-8346-E121A781A467}"/>
    <cellStyle name="_MultipleSpace_Sovereign Bonds 060705 20" xfId="925" xr:uid="{CF2C8859-F00F-4ED6-ADC8-72DC6B741BD3}"/>
    <cellStyle name="_MultipleSpace_Sovereign Bonds 060705 21" xfId="926" xr:uid="{C6DB56A9-F21A-48BE-A7F7-8DA44F59AEE4}"/>
    <cellStyle name="_MultipleSpace_Sovereign Bonds 060705 22" xfId="927" xr:uid="{B7B27620-3D24-4884-8E23-460C780290B0}"/>
    <cellStyle name="_MultipleSpace_Sovereign Bonds 060705 23" xfId="928" xr:uid="{86274C4E-7E1C-4957-8D66-D997DFDD2EFF}"/>
    <cellStyle name="_MultipleSpace_Sovereign Bonds 060705 24" xfId="929" xr:uid="{E2E75B5F-96F8-4132-846E-3457CDE5E85A}"/>
    <cellStyle name="_MultipleSpace_Sovereign Bonds 060705 3" xfId="930" xr:uid="{77362691-3ECC-4733-B823-167FACDF31C9}"/>
    <cellStyle name="_MultipleSpace_Sovereign Bonds 060705 3 2" xfId="931" xr:uid="{D320BE1A-7ECF-463D-B295-390D31197661}"/>
    <cellStyle name="_MultipleSpace_Sovereign Bonds 060705 4" xfId="932" xr:uid="{FD71E08A-6875-4433-A180-A10A5340E045}"/>
    <cellStyle name="_MultipleSpace_Sovereign Bonds 060705 5" xfId="933" xr:uid="{1545BF11-E7D9-41B8-947F-756BF1286C40}"/>
    <cellStyle name="_MultipleSpace_Sovereign Bonds 060705 6" xfId="934" xr:uid="{BEE6ACC4-D374-4753-BA2F-F648016F0A9E}"/>
    <cellStyle name="_MultipleSpace_Sovereign Bonds 060705 7" xfId="935" xr:uid="{D1B8FA4A-FFDA-42BF-BF2C-310EA15639FD}"/>
    <cellStyle name="_MultipleSpace_Sovereign Bonds 060705 8" xfId="936" xr:uid="{DA410269-D50C-4F84-B431-EA85C9072F29}"/>
    <cellStyle name="_MultipleSpace_Sovereign Bonds 060705 9" xfId="937" xr:uid="{7F27521B-E494-4619-8121-F867C500C0D6}"/>
    <cellStyle name="_MultipleSpace_Sovereign Bonds 060705_1" xfId="938" xr:uid="{C3EABA24-9FF6-4688-B735-A3E12059900E}"/>
    <cellStyle name="_MultipleSpace_Sovereign Bonds 060705_1 2" xfId="939" xr:uid="{C5BE85E1-C17E-4F78-A29E-C6EE1FD9348D}"/>
    <cellStyle name="_MultipleSpace_Sovereign Bonds 060705_1 3" xfId="940" xr:uid="{01774C4E-6AAA-4DAB-AB73-7665370D9E94}"/>
    <cellStyle name="_MultipleSpace_Sovereign Bonds 060705_1_01 NET DCF Model" xfId="941" xr:uid="{D29399E5-8A2A-4D46-8DDA-2E3D849DBD71}"/>
    <cellStyle name="_MultipleSpace_Sovereign Bonds 060705_1_01 NET DCF Model 2" xfId="942" xr:uid="{F409952A-4AED-4CB7-9AA8-4C29842309D6}"/>
    <cellStyle name="_MultipleSpace_Sovereign Bonds 060705_1_03 Embratel DCF Model_Loscos" xfId="943" xr:uid="{F0F18547-1C5F-429C-8E7D-DBB46D7ABA09}"/>
    <cellStyle name="_MultipleSpace_Sovereign Bonds 060705_1_03 Embratel DCF Model_Loscos 2" xfId="944" xr:uid="{AE780F32-3708-480D-8D27-1CAC148CD494}"/>
    <cellStyle name="_MultipleSpace_Sovereign Bonds 060705_1_05 NET DCF Model" xfId="945" xr:uid="{BC88AD49-F027-4A20-993C-E38E948AE48A}"/>
    <cellStyle name="_MultipleSpace_Sovereign Bonds 060705_1_05 NET DCF Model 2" xfId="946" xr:uid="{E955A392-572A-45ED-A2BB-473AA7AF58B6}"/>
    <cellStyle name="_MultipleSpace_Sovereign Bonds 060705_1_05 TMX Brazil DCF Model" xfId="947" xr:uid="{361B38A8-F0A3-4981-9E66-463E11116FC7}"/>
    <cellStyle name="_MultipleSpace_Sovereign Bonds 060705_1_05 TMX Brazil DCF Model 2" xfId="948" xr:uid="{B481D6CA-B277-4FC5-A43D-85CC5D91BA3C}"/>
    <cellStyle name="_MultipleSpace_Sovereign Bonds 060705_Dados por segmento julho 06" xfId="949" xr:uid="{99F007FA-BE09-44DC-9262-D5FD60CD15FF}"/>
    <cellStyle name="_MultipleSpace_Sovereign Bonds 060705_Dados por segmento julho 06 2" xfId="950" xr:uid="{4A04BBE3-EE83-437D-A3DC-35E175483A56}"/>
    <cellStyle name="_MultipleSpace_Sovereign Bonds 060705_Dados por segmento julho 06 3" xfId="951" xr:uid="{95080086-5603-40DF-9DEB-20398B945C1A}"/>
    <cellStyle name="_MultipleSpace_WACC Analysis" xfId="952" xr:uid="{F0BEBBD5-0463-4AF5-AE44-2DA2AD60AC75}"/>
    <cellStyle name="_MultipleSpace_WACC Analysis 2" xfId="953" xr:uid="{024099AA-F912-4E4B-A232-02AEFBEBFA00}"/>
    <cellStyle name="_MultipleSpace_WACC Analysis_4b_0827_2" xfId="954" xr:uid="{BED5A62E-2778-4808-9C8C-40BC9281F539}"/>
    <cellStyle name="_MultipleSpace_WACC Analysis_4b_0827_2 2" xfId="955" xr:uid="{20E6F34B-03CA-4ADC-92BA-E37A6F2EAEDC}"/>
    <cellStyle name="_MultipleSpace_WACC Analysis_4b_0827_2 3" xfId="956" xr:uid="{F988193A-4295-4DB3-9F0B-5A8BA7501C58}"/>
    <cellStyle name="_MultipleSpace_WACC Analysis_4b_0827_2 3 2" xfId="957" xr:uid="{3A5DDA9F-60DE-4102-8090-9E2D7A00DF96}"/>
    <cellStyle name="_MultipleSpace_WACC Analysis_4b_0827_2_Sovereign Bonds 060705" xfId="958" xr:uid="{0B1CEB2E-FFF6-4A7F-BB13-107BACC3F768}"/>
    <cellStyle name="_MultipleSpace_WACC Analysis_4b_0827_2_Sovereign Bonds 060705 (version 1)" xfId="959" xr:uid="{4FD4FB64-BE5C-4866-A9F2-F75DFC19F8AD}"/>
    <cellStyle name="_MultipleSpace_WACC Analysis_4b_0827_2_Sovereign Bonds 060705 (version 1) 2" xfId="960" xr:uid="{386C984C-D44D-4FBB-934B-A5F497AE2DA7}"/>
    <cellStyle name="_MultipleSpace_WACC Analysis_4b_0827_2_Sovereign Bonds 060705 (version 1)_01 NET DCF Model" xfId="961" xr:uid="{7C8CB1B2-8177-480D-9486-70DDF1B549AC}"/>
    <cellStyle name="_MultipleSpace_WACC Analysis_4b_0827_2_Sovereign Bonds 060705 (version 1)_01 NET DCF Model 2" xfId="962" xr:uid="{5F7A4DE6-B5A9-4AA7-AA14-A2314FCE7DC3}"/>
    <cellStyle name="_MultipleSpace_WACC Analysis_4b_0827_2_Sovereign Bonds 060705 (version 1)_03 Embratel DCF Model_Loscos" xfId="963" xr:uid="{C942D61F-5624-4BC7-97F5-C4A17F3C8769}"/>
    <cellStyle name="_MultipleSpace_WACC Analysis_4b_0827_2_Sovereign Bonds 060705 (version 1)_03 Embratel DCF Model_Loscos 2" xfId="964" xr:uid="{0FE2D4D1-9EE1-438E-9E1D-7E28C83BCA64}"/>
    <cellStyle name="_MultipleSpace_WACC Analysis_4b_0827_2_Sovereign Bonds 060705 (version 1)_05 NET DCF Model" xfId="965" xr:uid="{3A27C246-A0EC-41F2-B619-459056A17BC4}"/>
    <cellStyle name="_MultipleSpace_WACC Analysis_4b_0827_2_Sovereign Bonds 060705 (version 1)_05 NET DCF Model 2" xfId="966" xr:uid="{8ED43E16-B644-4B15-982B-778326E8F2BA}"/>
    <cellStyle name="_MultipleSpace_WACC Analysis_4b_0827_2_Sovereign Bonds 060705 (version 1)_05 TMX Brazil DCF Model" xfId="967" xr:uid="{B61AF9FD-A7DD-4F9D-9F2D-7B44ACC91321}"/>
    <cellStyle name="_MultipleSpace_WACC Analysis_4b_0827_2_Sovereign Bonds 060705 (version 1)_05 TMX Brazil DCF Model 2" xfId="968" xr:uid="{CAEED2D4-2296-4A6E-9E63-567408A79E48}"/>
    <cellStyle name="_MultipleSpace_WACC Analysis_4b_0827_2_Sovereign Bonds 060705 10" xfId="969" xr:uid="{76B65208-F723-4C47-8571-D654CEC3653A}"/>
    <cellStyle name="_MultipleSpace_WACC Analysis_4b_0827_2_Sovereign Bonds 060705 11" xfId="970" xr:uid="{CA865BD2-3D6A-43B6-BBF5-74B9C92734F5}"/>
    <cellStyle name="_MultipleSpace_WACC Analysis_4b_0827_2_Sovereign Bonds 060705 12" xfId="971" xr:uid="{D3DBBA09-C0C0-426D-8157-3D783E5D7CA4}"/>
    <cellStyle name="_MultipleSpace_WACC Analysis_4b_0827_2_Sovereign Bonds 060705 2" xfId="972" xr:uid="{E07928D5-2398-4F08-99FB-6B366CC05336}"/>
    <cellStyle name="_MultipleSpace_WACC Analysis_4b_0827_2_Sovereign Bonds 060705 3" xfId="973" xr:uid="{1447C01C-EA7D-4D60-A27E-1E818A5AF2C6}"/>
    <cellStyle name="_MultipleSpace_WACC Analysis_4b_0827_2_Sovereign Bonds 060705 4" xfId="974" xr:uid="{213A8640-9941-40CA-8FF0-F6F7A72D047E}"/>
    <cellStyle name="_MultipleSpace_WACC Analysis_4b_0827_2_Sovereign Bonds 060705 5" xfId="975" xr:uid="{3817619A-F4B8-4958-B0CC-2DACD5BB0F3D}"/>
    <cellStyle name="_MultipleSpace_WACC Analysis_4b_0827_2_Sovereign Bonds 060705 6" xfId="976" xr:uid="{48D1AAB6-9393-4F4C-8F56-740AABED5F32}"/>
    <cellStyle name="_MultipleSpace_WACC Analysis_4b_0827_2_Sovereign Bonds 060705 7" xfId="977" xr:uid="{7DFE3E5E-ABEC-4E38-B7D3-D6DBFCBC43C7}"/>
    <cellStyle name="_MultipleSpace_WACC Analysis_4b_0827_2_Sovereign Bonds 060705 8" xfId="978" xr:uid="{5353199C-8745-47BE-8269-C21E4E95C7EB}"/>
    <cellStyle name="_MultipleSpace_WACC Analysis_4b_0827_2_Sovereign Bonds 060705 9" xfId="979" xr:uid="{090935D4-8022-4A47-85D7-37ED06CB00C9}"/>
    <cellStyle name="_MultipleSpace_WACC Analysis_4b_0827_2_Sovereign Bonds 060705_01 NET DCF Model" xfId="980" xr:uid="{615DA29F-0902-4AEC-8815-9B3DDD478269}"/>
    <cellStyle name="_MultipleSpace_WACC Analysis_4b_0827_2_Sovereign Bonds 060705_01 NET DCF Model 2" xfId="981" xr:uid="{E0C3FCD4-B30B-4F8C-B167-5DEE1C169723}"/>
    <cellStyle name="_MultipleSpace_WACC Analysis_4b_0827_2_Sovereign Bonds 060705_03 Embratel DCF Model_Loscos" xfId="982" xr:uid="{7667A4DF-D8EE-4678-BE19-F7B8C0673F54}"/>
    <cellStyle name="_MultipleSpace_WACC Analysis_4b_0827_2_Sovereign Bonds 060705_03 Embratel DCF Model_Loscos 2" xfId="983" xr:uid="{0ECB54FD-C6D3-4369-8B49-BEE7803520E0}"/>
    <cellStyle name="_MultipleSpace_WACC Analysis_4b_0827_2_Sovereign Bonds 060705_05 NET DCF Model" xfId="984" xr:uid="{1C4FACA0-8113-44DA-BAB6-56E38FAE4240}"/>
    <cellStyle name="_MultipleSpace_WACC Analysis_4b_0827_2_Sovereign Bonds 060705_05 NET DCF Model 2" xfId="985" xr:uid="{29F155F7-2D83-4874-82FF-49B31F4CBAF2}"/>
    <cellStyle name="_MultipleSpace_WACC Analysis_4b_0827_2_Sovereign Bonds 060705_05 TMX Brazil DCF Model" xfId="986" xr:uid="{CCE6F9F2-2BFB-474B-B7C5-4726288A441C}"/>
    <cellStyle name="_MultipleSpace_WACC Analysis_4b_0827_2_Sovereign Bonds 060705_05 TMX Brazil DCF Model 2" xfId="987" xr:uid="{AF3A6EC9-8D3C-472F-9345-5AC4A0A4EC8B}"/>
    <cellStyle name="_Percent" xfId="988" xr:uid="{D8EBADE5-289B-4803-BA24-D4AD00D415E8}"/>
    <cellStyle name="_Percent 2" xfId="989" xr:uid="{7F735E1E-F2ED-48AF-9DF6-CE4E84C47A77}"/>
    <cellStyle name="_Percent_01 AVP_ Project Infinitum" xfId="990" xr:uid="{BA5C7D37-0C8E-4D22-9190-58DE8BE18BA3}"/>
    <cellStyle name="_Percent_01 AVP_ Project Infinitum 2" xfId="991" xr:uid="{9A42A190-CB74-4293-976E-E70AFD7ABC91}"/>
    <cellStyle name="_Percent_01_WACC Colombia_Analysis" xfId="992" xr:uid="{6E16A39E-1059-4972-9A9D-7B36D2855F31}"/>
    <cellStyle name="_Percent_01_WACC Colombia_Analysis 2" xfId="993" xr:uid="{268E0268-5910-442E-8020-20D23E40E599}"/>
    <cellStyle name="_Percent_04 WACC Vivax" xfId="994" xr:uid="{D10AA71A-C891-4738-80E5-5D269D2CBE2F}"/>
    <cellStyle name="_Percent_04 WACC Vivax 2" xfId="995" xr:uid="{4BCB0FEB-CBD1-42D7-A811-3676091A4F80}"/>
    <cellStyle name="_Percent_avp" xfId="996" xr:uid="{B58A597C-FD84-4E1B-9B21-EE03C44920B0}"/>
    <cellStyle name="_Percent_avp 2" xfId="997" xr:uid="{9A8ED686-E19D-48BB-86C0-98E5CF84EF74}"/>
    <cellStyle name="_Percent_AVP_ NewCo" xfId="998" xr:uid="{1D2D52CA-B540-4E2A-87F3-658E55CDD041}"/>
    <cellStyle name="_Percent_AVP_ NewCo 2" xfId="999" xr:uid="{7367790B-2405-48ED-86E6-0BD2B37D6A51}"/>
    <cellStyle name="_Percent_Sovereign Bonds 060705" xfId="1000" xr:uid="{106AA5AA-4D52-4183-89A6-6D5EDDD0A437}"/>
    <cellStyle name="_Percent_Sovereign Bonds 060705 (version 1)" xfId="1001" xr:uid="{B92AA18D-25ED-4765-8E20-01B1702BBB94}"/>
    <cellStyle name="_Percent_Sovereign Bonds 060705 (version 1) 2" xfId="1002" xr:uid="{D4FA59D5-62D9-4569-8010-777644CEFD2F}"/>
    <cellStyle name="_Percent_Sovereign Bonds 060705 (version 1)_01 NET DCF Model" xfId="1003" xr:uid="{38813A4F-E7EB-4954-B331-0123F9BCD13A}"/>
    <cellStyle name="_Percent_Sovereign Bonds 060705 (version 1)_01 NET DCF Model 2" xfId="1004" xr:uid="{08A88724-9EFA-46C1-BE14-C7D1A4D5A19F}"/>
    <cellStyle name="_Percent_Sovereign Bonds 060705 (version 1)_03 Embratel DCF Model_Loscos" xfId="1005" xr:uid="{86465DA7-1CDC-4914-8A4E-56EE21F4A4AB}"/>
    <cellStyle name="_Percent_Sovereign Bonds 060705 (version 1)_03 Embratel DCF Model_Loscos 2" xfId="1006" xr:uid="{2B1C3474-44C8-4FDC-A164-06A21E225041}"/>
    <cellStyle name="_Percent_Sovereign Bonds 060705 (version 1)_03 Embratel DCF Model_Loscos 3" xfId="1007" xr:uid="{4A0E3042-0383-44E5-9746-86DD996CC9B5}"/>
    <cellStyle name="_Percent_Sovereign Bonds 060705 (version 1)_05 NET DCF Model" xfId="1008" xr:uid="{23D87E42-8241-4D8B-B9C9-84BB9208300F}"/>
    <cellStyle name="_Percent_Sovereign Bonds 060705 (version 1)_05 NET DCF Model 2" xfId="1009" xr:uid="{399F0EFE-CD05-403D-BF36-4987A4ACFFFA}"/>
    <cellStyle name="_Percent_Sovereign Bonds 060705 (version 1)_05 TMX Brazil DCF Model" xfId="1010" xr:uid="{ACBA2D84-06C0-424F-9E50-6E9D37F806EC}"/>
    <cellStyle name="_Percent_Sovereign Bonds 060705 (version 1)_05 TMX Brazil DCF Model 2" xfId="1011" xr:uid="{492A03E8-8CF3-4EC5-859D-FC37A6F5648F}"/>
    <cellStyle name="_Percent_Sovereign Bonds 060705 10" xfId="1012" xr:uid="{98736F26-253E-489F-9758-8713B865C37C}"/>
    <cellStyle name="_Percent_Sovereign Bonds 060705 11" xfId="1013" xr:uid="{70F9D7DF-0159-4E3A-B74A-0AD597EF8AD3}"/>
    <cellStyle name="_Percent_Sovereign Bonds 060705 12" xfId="1014" xr:uid="{3684B318-F81B-4DF1-A2CD-C5B60D6AE03A}"/>
    <cellStyle name="_Percent_Sovereign Bonds 060705 2" xfId="1015" xr:uid="{77C2959A-E5BB-40BF-A71D-57EB249C996D}"/>
    <cellStyle name="_Percent_Sovereign Bonds 060705 3" xfId="1016" xr:uid="{7A038BEB-CBFB-4E87-81AD-C9A02A3E5513}"/>
    <cellStyle name="_Percent_Sovereign Bonds 060705 4" xfId="1017" xr:uid="{10EF255A-05CB-412B-9594-37346615B3AD}"/>
    <cellStyle name="_Percent_Sovereign Bonds 060705 5" xfId="1018" xr:uid="{0B578497-CCFF-4E29-9475-0ABBC5B79521}"/>
    <cellStyle name="_Percent_Sovereign Bonds 060705 6" xfId="1019" xr:uid="{DE9EF8C3-6605-408A-900A-B38924D639BB}"/>
    <cellStyle name="_Percent_Sovereign Bonds 060705 7" xfId="1020" xr:uid="{26EB1808-AE3F-47C6-AC80-E066B5588CCC}"/>
    <cellStyle name="_Percent_Sovereign Bonds 060705 8" xfId="1021" xr:uid="{4599D409-28FF-45FD-BAF0-0176220830F9}"/>
    <cellStyle name="_Percent_Sovereign Bonds 060705 9" xfId="1022" xr:uid="{BF13BCDB-A7C3-4F4C-AEE9-6C5D1D54FDC0}"/>
    <cellStyle name="_Percent_Sovereign Bonds 060705_01 NET DCF Model" xfId="1023" xr:uid="{CDF7A5A1-2A4D-45C3-81C4-E248B8B7C8CC}"/>
    <cellStyle name="_Percent_Sovereign Bonds 060705_01 NET DCF Model 2" xfId="1024" xr:uid="{60611BA0-637E-4784-A48F-F34CE601DBEC}"/>
    <cellStyle name="_Percent_Sovereign Bonds 060705_03 Embratel DCF Model_Loscos" xfId="1025" xr:uid="{EA5AAFEB-8AF4-4FC7-A7E3-97B4952C7463}"/>
    <cellStyle name="_Percent_Sovereign Bonds 060705_03 Embratel DCF Model_Loscos 2" xfId="1026" xr:uid="{9732D69A-1F19-4BF3-9EB8-51B14A6C13DF}"/>
    <cellStyle name="_Percent_Sovereign Bonds 060705_03 Embratel DCF Model_Loscos 3" xfId="1027" xr:uid="{E2802971-7B76-4A38-B382-E721D7A72112}"/>
    <cellStyle name="_Percent_Sovereign Bonds 060705_05 NET DCF Model" xfId="1028" xr:uid="{5FB4A12C-BA90-4C94-901C-F9A410905F84}"/>
    <cellStyle name="_Percent_Sovereign Bonds 060705_05 NET DCF Model 2" xfId="1029" xr:uid="{2AE58D66-46B4-4309-91FC-11DF4AADC927}"/>
    <cellStyle name="_Percent_Sovereign Bonds 060705_05 TMX Brazil DCF Model" xfId="1030" xr:uid="{55923932-2F0B-43E1-BBD1-B81257EB8295}"/>
    <cellStyle name="_Percent_Sovereign Bonds 060705_05 TMX Brazil DCF Model 2" xfId="1031" xr:uid="{6EA310AC-A3E6-464C-9478-DC27658D782D}"/>
    <cellStyle name="_PercentSpace" xfId="1032" xr:uid="{6075C4FA-C2A0-4C4E-8F14-38048E207D2E}"/>
    <cellStyle name="_PercentSpace 2" xfId="1033" xr:uid="{61D9DF02-071A-4A9B-B467-DB3845FEB34A}"/>
    <cellStyle name="_PercentSpace_01 AVP_ Project Infinitum" xfId="1034" xr:uid="{9CE11545-61FA-4B21-ABBA-4AC63ECA2BE5}"/>
    <cellStyle name="_PercentSpace_01 AVP_ Project Infinitum 2" xfId="1035" xr:uid="{1399E7E2-DFFD-4C01-894B-16B714C33FFF}"/>
    <cellStyle name="_PercentSpace_01_WACC Colombia_Analysis" xfId="1036" xr:uid="{95210F8C-CFEC-4517-92BC-B80723122E19}"/>
    <cellStyle name="_PercentSpace_01_WACC Colombia_Analysis 2" xfId="1037" xr:uid="{5D0FA640-D530-4CB9-B9A1-ADBF006EADB7}"/>
    <cellStyle name="_PercentSpace_04 WACC Vivax" xfId="1038" xr:uid="{0E544C23-52BF-4919-A309-101F36688CA8}"/>
    <cellStyle name="_PercentSpace_04 WACC Vivax 2" xfId="1039" xr:uid="{784E3DF0-3FC2-458C-8ABF-0446667CF985}"/>
    <cellStyle name="_PercentSpace_avp" xfId="1040" xr:uid="{BFF7875E-8527-4585-96C9-AE8ABAAB0A0D}"/>
    <cellStyle name="_PercentSpace_avp 2" xfId="1041" xr:uid="{C506189B-81E0-4FB3-BD8C-581677153915}"/>
    <cellStyle name="_PercentSpace_AVP_ NewCo" xfId="1042" xr:uid="{287F665B-2D10-4AD9-9C72-159FEF213F18}"/>
    <cellStyle name="_PercentSpace_AVP_ NewCo 2" xfId="1043" xr:uid="{BC2BF8A4-A256-451E-9B0A-7CEB742221E6}"/>
    <cellStyle name="_PercentSpace_Sovereign Bonds 060705" xfId="1044" xr:uid="{AFC26BE4-3320-4EA9-8383-EB66C4923B87}"/>
    <cellStyle name="_PercentSpace_Sovereign Bonds 060705 (version 1)" xfId="1045" xr:uid="{72DDF7AB-55FE-4CEF-A00C-AD8F7D6F8D93}"/>
    <cellStyle name="_PercentSpace_Sovereign Bonds 060705 (version 1) 2" xfId="1046" xr:uid="{CA13323B-2BD1-442D-9EA8-02C4F59143C7}"/>
    <cellStyle name="_PercentSpace_Sovereign Bonds 060705 (version 1)_01 NET DCF Model" xfId="1047" xr:uid="{1972B384-8C1C-4D0C-8CAE-306A6CF02A67}"/>
    <cellStyle name="_PercentSpace_Sovereign Bonds 060705 (version 1)_01 NET DCF Model 2" xfId="1048" xr:uid="{D329D08C-36BD-4ACF-BEAE-3E1A1D59EE54}"/>
    <cellStyle name="_PercentSpace_Sovereign Bonds 060705 (version 1)_03 Embratel DCF Model_Loscos" xfId="1049" xr:uid="{7418F3A1-F885-472B-9CEB-FB626A535FCB}"/>
    <cellStyle name="_PercentSpace_Sovereign Bonds 060705 (version 1)_03 Embratel DCF Model_Loscos 2" xfId="1050" xr:uid="{C2985B06-10E1-44A5-9B95-C0312EBE8841}"/>
    <cellStyle name="_PercentSpace_Sovereign Bonds 060705 (version 1)_03 Embratel DCF Model_Loscos 3" xfId="1051" xr:uid="{4D33D774-39F5-459A-B240-96871CCAD5E8}"/>
    <cellStyle name="_PercentSpace_Sovereign Bonds 060705 (version 1)_05 NET DCF Model" xfId="1052" xr:uid="{BDAAC7E9-5831-4C29-8A60-EBC38B8AB5F4}"/>
    <cellStyle name="_PercentSpace_Sovereign Bonds 060705 (version 1)_05 NET DCF Model 2" xfId="1053" xr:uid="{56672231-3622-4605-BBF2-B6E8A71AA878}"/>
    <cellStyle name="_PercentSpace_Sovereign Bonds 060705 (version 1)_05 TMX Brazil DCF Model" xfId="1054" xr:uid="{9D9336BA-0E1F-4434-8BC8-8DDAAF60269B}"/>
    <cellStyle name="_PercentSpace_Sovereign Bonds 060705 (version 1)_05 TMX Brazil DCF Model 2" xfId="1055" xr:uid="{35F1EE4A-E621-466A-9220-0E396E0A6A1D}"/>
    <cellStyle name="_PercentSpace_Sovereign Bonds 060705 10" xfId="1056" xr:uid="{F14EDDAF-40D1-4C56-8E0D-F42D1292AAED}"/>
    <cellStyle name="_PercentSpace_Sovereign Bonds 060705 11" xfId="1057" xr:uid="{CD4EC1C1-1763-4825-81CF-94D0EC937A31}"/>
    <cellStyle name="_PercentSpace_Sovereign Bonds 060705 12" xfId="1058" xr:uid="{5B06ED28-BD90-4BE2-AF26-329547268FE1}"/>
    <cellStyle name="_PercentSpace_Sovereign Bonds 060705 2" xfId="1059" xr:uid="{CA55B600-3C57-4976-B3A1-C3CCB67C0226}"/>
    <cellStyle name="_PercentSpace_Sovereign Bonds 060705 3" xfId="1060" xr:uid="{4CCD165B-4E14-4F8A-A7E9-B8FD58DFB8C5}"/>
    <cellStyle name="_PercentSpace_Sovereign Bonds 060705 4" xfId="1061" xr:uid="{02DD9BDA-D21F-4A14-AB73-5B9FC3037CE4}"/>
    <cellStyle name="_PercentSpace_Sovereign Bonds 060705 5" xfId="1062" xr:uid="{001C20A4-4AF7-4273-9B17-5EB297B81DCD}"/>
    <cellStyle name="_PercentSpace_Sovereign Bonds 060705 6" xfId="1063" xr:uid="{58C46D6C-F440-4C2A-A395-A554D0352174}"/>
    <cellStyle name="_PercentSpace_Sovereign Bonds 060705 7" xfId="1064" xr:uid="{AA0F0DC9-D7E8-4C28-AA3A-035D5E6BCC01}"/>
    <cellStyle name="_PercentSpace_Sovereign Bonds 060705 8" xfId="1065" xr:uid="{7229049C-612B-4133-A1E5-F019B3768679}"/>
    <cellStyle name="_PercentSpace_Sovereign Bonds 060705 9" xfId="1066" xr:uid="{7DB30FF5-C761-4B1F-932F-75771DAA14CC}"/>
    <cellStyle name="_PercentSpace_Sovereign Bonds 060705_01 NET DCF Model" xfId="1067" xr:uid="{6AEAA4EB-FDE5-4043-B85B-5C6E352BEF8D}"/>
    <cellStyle name="_PercentSpace_Sovereign Bonds 060705_01 NET DCF Model 2" xfId="1068" xr:uid="{778A36A5-DA75-4B69-AD3F-0EDA3C8F5560}"/>
    <cellStyle name="_PercentSpace_Sovereign Bonds 060705_03 Embratel DCF Model_Loscos" xfId="1069" xr:uid="{A692577D-8C6A-49B3-94C2-C6A8C9B8A782}"/>
    <cellStyle name="_PercentSpace_Sovereign Bonds 060705_03 Embratel DCF Model_Loscos 2" xfId="1070" xr:uid="{365B8C34-44FE-48CA-B08C-D1BAC73DFA1E}"/>
    <cellStyle name="_PercentSpace_Sovereign Bonds 060705_03 Embratel DCF Model_Loscos 3" xfId="1071" xr:uid="{24635B5A-6C59-4F50-A4E3-F92ABDC323E1}"/>
    <cellStyle name="_PercentSpace_Sovereign Bonds 060705_05 NET DCF Model" xfId="1072" xr:uid="{77203879-F1DE-42FC-BFB6-9FA788C525C9}"/>
    <cellStyle name="_PercentSpace_Sovereign Bonds 060705_05 NET DCF Model 2" xfId="1073" xr:uid="{8DD2BE99-ABF2-4DE7-8910-DFCEF47A9921}"/>
    <cellStyle name="_PercentSpace_Sovereign Bonds 060705_05 TMX Brazil DCF Model" xfId="1074" xr:uid="{A2BA8C7E-A734-4CCF-BF63-9BFF4C8795BD}"/>
    <cellStyle name="_PercentSpace_Sovereign Bonds 060705_05 TMX Brazil DCF Model 2" xfId="1075" xr:uid="{D580DDA1-48EB-4389-B09E-9D7011C7351F}"/>
    <cellStyle name="_SubHeading" xfId="1076" xr:uid="{BCC6B3AB-89E6-4278-A6A5-BECADF725787}"/>
    <cellStyle name="_SubHeading_02 TMX Brazil Management Projections_R$" xfId="1077" xr:uid="{DC9A1DBD-BB4C-4A5A-861D-AD19DE4C4E7F}"/>
    <cellStyle name="_SubHeading_02 TMX Brazil Management Projections_R$_BR_Malls_CRI_20090819" xfId="1078" xr:uid="{2BDEAE51-AA5E-448B-8FD7-5A462438673D}"/>
    <cellStyle name="_SubHeading_02 TMX Brazil Management Projections_R$_BR_Malls_CRI_20090918" xfId="1079" xr:uid="{A4E5C4EF-4525-4D19-86F8-DADFBBD9BD35}"/>
    <cellStyle name="_SubHeading_02 TMX Brazil Management Projections_R$_Petrobras_CRI_20100526" xfId="1080" xr:uid="{63AC4274-7396-4167-A546-86463E50F4D9}"/>
    <cellStyle name="_SubHeading_02 WACC" xfId="1081" xr:uid="{F37EC8BB-3DF5-4750-964D-5D929705921F}"/>
    <cellStyle name="_SubHeading_02 WACC_BR_Malls_CRI_20090819" xfId="1082" xr:uid="{E12155E2-5526-4B3D-820C-A773F7AA1BC7}"/>
    <cellStyle name="_SubHeading_02 WACC_BR_Malls_CRI_20090918" xfId="1083" xr:uid="{298533E0-3FDB-455D-9D5D-6E906FEF8FC2}"/>
    <cellStyle name="_SubHeading_02 WACC_Petrobras_CRI_20100526" xfId="1084" xr:uid="{20673318-4856-45FA-A155-1D587380AAA1}"/>
    <cellStyle name="_SubHeading_05 WACC" xfId="1085" xr:uid="{ED7C8DFA-EF6E-46CA-BC94-F80BF9B28F7D}"/>
    <cellStyle name="_SubHeading_05 WACC_BR_Malls_CRI_20090819" xfId="1086" xr:uid="{A3BCA4D3-C543-408D-95D6-B7C4F2D85535}"/>
    <cellStyle name="_SubHeading_05 WACC_BR_Malls_CRI_20090918" xfId="1087" xr:uid="{0EE52FD5-609B-4A48-B757-6BCA78BADCE8}"/>
    <cellStyle name="_SubHeading_05 WACC_Petrobras_CRI_20100526" xfId="1088" xr:uid="{3493A1B1-C96E-4CC3-AF56-5C317132B829}"/>
    <cellStyle name="_SubHeading_10 yr UST data" xfId="1089" xr:uid="{31CC8374-3686-42B8-B5D0-E1239E740E57}"/>
    <cellStyle name="_SubHeading_10 yr UST data_Tamboré 31-03-09" xfId="1090" xr:uid="{9C905B48-655A-4736-9150-CA38BD955FBE}"/>
    <cellStyle name="_SubHeading_10 yr UST data_Tamboré 31-03-09_BR_Malls_CRI_20090819" xfId="1091" xr:uid="{93CE81FC-82C5-4C2A-BD16-9F55A70C828C}"/>
    <cellStyle name="_SubHeading_10 yr UST data_Tamboré 31-03-09_BR_Malls_CRI_20090918" xfId="1092" xr:uid="{C5CED8BC-5D9D-4E74-99C3-45E6A6B19399}"/>
    <cellStyle name="_SubHeading_10 yr UST data_Tamboré 31-03-09_Petrobras_CRI_20100526" xfId="1093" xr:uid="{F3A356D1-B7AF-4C26-98C3-AE1F7D2D8279}"/>
    <cellStyle name="_SubHeading_Beatles WACC Calculation" xfId="1094" xr:uid="{3969D083-54E9-4B30-BEDB-1D3DBDFD84DE}"/>
    <cellStyle name="_SubHeading_Beatles WACC Calculation_BR_Malls_CRI_20090819" xfId="1095" xr:uid="{A1F401FC-4ECC-4664-B187-F0A677CFA63B}"/>
    <cellStyle name="_SubHeading_Beatles WACC Calculation_BR_Malls_CRI_20090918" xfId="1096" xr:uid="{1B864BB6-E42B-4059-92F2-F5CCCE539DE6}"/>
    <cellStyle name="_SubHeading_Beatles WACC Calculation_Petrobras_CRI_20100526" xfId="1097" xr:uid="{1ED88D25-F540-49C0-A0AA-9EC70E5558C2}"/>
    <cellStyle name="_SubHeading_prestemp" xfId="1098" xr:uid="{EDF68231-8CCC-4C28-BA57-C6C6CA880B0A}"/>
    <cellStyle name="_SubHeading_prestemp_Tamboré 31-03-09" xfId="1099" xr:uid="{58B90D32-67D4-42C4-B226-8C1A5A4C1394}"/>
    <cellStyle name="_SubHeading_prestemp_Tamboré 31-03-09_BR_Malls_CRI_20090819" xfId="1100" xr:uid="{346DC951-2770-4A8B-B600-7FFA4FD20B6F}"/>
    <cellStyle name="_SubHeading_prestemp_Tamboré 31-03-09_BR_Malls_CRI_20090918" xfId="1101" xr:uid="{69B75D04-8B88-4785-86A1-2B9E5FF85F7F}"/>
    <cellStyle name="_SubHeading_prestemp_Tamboré 31-03-09_Petrobras_CRI_20100526" xfId="1102" xr:uid="{152725E9-16BA-4392-8EE2-DD7D79797005}"/>
    <cellStyle name="_SubHeading_Tamboré 31-03-09" xfId="1103" xr:uid="{04D1F77A-D2DB-48BB-AA17-90B77DDAA2D8}"/>
    <cellStyle name="_SubHeading_Tamboré 31-03-09_BR_Malls_CRI_20090819" xfId="1104" xr:uid="{14B6BD1C-6353-430E-A511-24A689C7C33B}"/>
    <cellStyle name="_SubHeading_Tamboré 31-03-09_BR_Malls_CRI_20090918" xfId="1105" xr:uid="{D0ED7CB1-0241-4B42-9304-58A076FD1E9A}"/>
    <cellStyle name="_SubHeading_Tamboré 31-03-09_Petrobras_CRI_20100526" xfId="1106" xr:uid="{6FEF5C16-D97E-401B-A5F5-53EB29F125D9}"/>
    <cellStyle name="_Table" xfId="1107" xr:uid="{CE26513C-3CFD-4D72-A71C-D8846B87D93C}"/>
    <cellStyle name="_Table_01 AVP_ Project Infinitum" xfId="1108" xr:uid="{D7F9F64C-A680-43F5-82D1-DCE487A758A3}"/>
    <cellStyle name="_Table_01 AVP_ Project Infinitum_BR_Malls_CRI_20090819" xfId="1109" xr:uid="{7F9FBD1A-9145-41EA-B34D-99830AF4E87B}"/>
    <cellStyle name="_Table_01 AVP_ Project Infinitum_BR_Malls_CRI_20090819_Quadro Comparativo_CRI 400_BR Properties (Modulos+TNU) 20100629 v1 (2)" xfId="1110" xr:uid="{FE4F5F24-FADC-468D-B44F-817393CECE74}"/>
    <cellStyle name="_Table_01 AVP_ Project Infinitum_BR_Malls_CRI_20090918" xfId="1111" xr:uid="{54E3E9B8-10A5-46BF-8E72-FED2B2630650}"/>
    <cellStyle name="_Table_01 AVP_ Project Infinitum_BR_Malls_CRI_20090918_Quadro Comparativo_CRI 400_BR Properties (Modulos+TNU) 20100629 v1 (2)" xfId="1112" xr:uid="{239EF984-EEA2-4CA7-8669-482C8B1C319D}"/>
    <cellStyle name="_Table_01 AVP_ Project Infinitum_Petrobras_CRI_20100526" xfId="1113" xr:uid="{4D569EBD-3FEC-4A08-A744-DDA7BEBA5091}"/>
    <cellStyle name="_Table_01 AVP_ Project Infinitum_Petrobras_CRI_20100526_Quadro Comparativo_CRI 400_BR Properties (Modulos+TNU) 20100629 v1 (2)" xfId="1114" xr:uid="{102DBD38-4EA9-4C2C-ACD2-307B43C4FD77}"/>
    <cellStyle name="_Table_01 AVP_ Project Infinitum_Quadro Comparativo_CRI 400_BR Properties (Modulos+TNU) 20100629 v1 (2)" xfId="1115" xr:uid="{A346CC14-34AF-4F72-9A72-0F55AF22A483}"/>
    <cellStyle name="_Table_02 TMX Brazil Management Projections_R$" xfId="1116" xr:uid="{6F56263C-D554-4FA1-A4CE-C7A7FD43A5DB}"/>
    <cellStyle name="_Table_02 TMX Brazil Management Projections_R$_BR_Malls_CRI_20090819" xfId="1117" xr:uid="{E0AC0056-5963-45C5-9CC4-511E9820B887}"/>
    <cellStyle name="_Table_02 TMX Brazil Management Projections_R$_BR_Malls_CRI_20090819_Quadro Comparativo_CRI 400_BR Properties (Modulos+TNU) 20100629 v1 (2)" xfId="1118" xr:uid="{7CEB8527-5699-4D74-874C-EA8FB56F0345}"/>
    <cellStyle name="_Table_02 TMX Brazil Management Projections_R$_BR_Malls_CRI_20090918" xfId="1119" xr:uid="{420653E0-69CD-4471-AD7F-EB9D4F90460F}"/>
    <cellStyle name="_Table_02 TMX Brazil Management Projections_R$_BR_Malls_CRI_20090918_Quadro Comparativo_CRI 400_BR Properties (Modulos+TNU) 20100629 v1 (2)" xfId="1120" xr:uid="{6198570C-F9B4-4BC0-A818-1EFD52A09C01}"/>
    <cellStyle name="_Table_02 TMX Brazil Management Projections_R$_Petrobras_CRI_20100526" xfId="1121" xr:uid="{4DCF9F1D-C4AD-4CF2-92E9-7F05809E6476}"/>
    <cellStyle name="_Table_02 TMX Brazil Management Projections_R$_Petrobras_CRI_20100526_Quadro Comparativo_CRI 400_BR Properties (Modulos+TNU) 20100629 v1 (2)" xfId="1122" xr:uid="{D29CF7CC-92EE-47EA-AD4E-13CB02869FBA}"/>
    <cellStyle name="_Table_02 TMX Brazil Management Projections_R$_Quadro Comparativo_CRI 400_BR Properties (Modulos+TNU) 20100629 v1 (2)" xfId="1123" xr:uid="{AA4E5851-89BF-4C4C-A184-1F1AB0F9AF86}"/>
    <cellStyle name="_Table_02 WACC" xfId="1124" xr:uid="{D1F265C3-E7B1-4673-A80B-977AF1ED4ABF}"/>
    <cellStyle name="_Table_02 WACC_BR_Malls_CRI_20090819" xfId="1125" xr:uid="{5A261131-D2AD-4DF6-A967-55B69F50906D}"/>
    <cellStyle name="_Table_02 WACC_BR_Malls_CRI_20090819_Quadro Comparativo_CRI 400_BR Properties (Modulos+TNU) 20100629 v1 (2)" xfId="1126" xr:uid="{11182D09-293C-4F53-8B82-4B57DA5B9EC3}"/>
    <cellStyle name="_Table_02 WACC_BR_Malls_CRI_20090918" xfId="1127" xr:uid="{EEA7BF22-F793-4AFF-AD0A-DBAD9D09634E}"/>
    <cellStyle name="_Table_02 WACC_BR_Malls_CRI_20090918_Quadro Comparativo_CRI 400_BR Properties (Modulos+TNU) 20100629 v1 (2)" xfId="1128" xr:uid="{1584D079-EEB8-4717-8FF2-C5CE613CABEF}"/>
    <cellStyle name="_Table_02 WACC_Petrobras_CRI_20100526" xfId="1129" xr:uid="{2E782DB3-480A-4530-86EB-4EFE047376F8}"/>
    <cellStyle name="_Table_02 WACC_Petrobras_CRI_20100526_Quadro Comparativo_CRI 400_BR Properties (Modulos+TNU) 20100629 v1 (2)" xfId="1130" xr:uid="{457A5F8A-6C14-4B73-9CE1-87CF33B4A6E4}"/>
    <cellStyle name="_Table_02 WACC_Quadro Comparativo_CRI 400_BR Properties (Modulos+TNU) 20100629 v1 (2)" xfId="1131" xr:uid="{0AA947A0-D48B-471D-BE81-B75313BBE09B}"/>
    <cellStyle name="_Table_05 WACC" xfId="1132" xr:uid="{20A0366B-5551-450E-BFAF-B7576E98C6A4}"/>
    <cellStyle name="_Table_05 WACC_BR_Malls_CRI_20090819" xfId="1133" xr:uid="{AB9A9146-4AEC-4034-9B45-6DFE59488C2F}"/>
    <cellStyle name="_Table_05 WACC_BR_Malls_CRI_20090819_Quadro Comparativo_CRI 400_BR Properties (Modulos+TNU) 20100629 v1 (2)" xfId="1134" xr:uid="{F5BE1017-CA8C-41D3-8727-2B3B57C4B8E2}"/>
    <cellStyle name="_Table_05 WACC_BR_Malls_CRI_20090918" xfId="1135" xr:uid="{1F2010AF-23A1-40FE-8212-7FFE39EBE66B}"/>
    <cellStyle name="_Table_05 WACC_BR_Malls_CRI_20090918_Quadro Comparativo_CRI 400_BR Properties (Modulos+TNU) 20100629 v1 (2)" xfId="1136" xr:uid="{46B225E1-C42D-4004-8FB9-FC311723160A}"/>
    <cellStyle name="_Table_05 WACC_Petrobras_CRI_20100526" xfId="1137" xr:uid="{613B92F3-8AE9-4F5E-8432-5A06732D2981}"/>
    <cellStyle name="_Table_05 WACC_Petrobras_CRI_20100526_Quadro Comparativo_CRI 400_BR Properties (Modulos+TNU) 20100629 v1 (2)" xfId="1138" xr:uid="{82846346-61FC-4A3D-AD67-1E48796B044B}"/>
    <cellStyle name="_Table_05 WACC_Quadro Comparativo_CRI 400_BR Properties (Modulos+TNU) 20100629 v1 (2)" xfId="1139" xr:uid="{085E33CA-640F-4910-8BB4-CCED4855267B}"/>
    <cellStyle name="_Table_10 yr UST data" xfId="1140" xr:uid="{6963BF7D-9CCF-4DB7-B38E-593F6B4DB854}"/>
    <cellStyle name="_Table_10 yr UST data_Quadro Comparativo_CRI 400_BR Properties (Modulos+TNU) 20100629 v1 (2)" xfId="1141" xr:uid="{F0A5C6AD-E696-4958-A627-488D73620E9E}"/>
    <cellStyle name="_Table_10 yr UST data_Tamboré 31-03-09" xfId="1142" xr:uid="{C23DF0C3-4EFC-4C0A-B16D-A7DFD78CA127}"/>
    <cellStyle name="_Table_10 yr UST data_Tamboré 31-03-09_BR_Malls_CRI_20090819" xfId="1143" xr:uid="{03840FB9-9BC1-48EB-9214-4FAF605FC717}"/>
    <cellStyle name="_Table_10 yr UST data_Tamboré 31-03-09_BR_Malls_CRI_20090819_Quadro Comparativo_CRI 400_BR Properties (Modulos+TNU) 20100629 v1 (2)" xfId="1144" xr:uid="{12479CD9-F49B-47A2-B5C3-7FDB25E37E76}"/>
    <cellStyle name="_Table_10 yr UST data_Tamboré 31-03-09_BR_Malls_CRI_20090918" xfId="1145" xr:uid="{336495D5-B5A1-44AE-87B0-D852F5923402}"/>
    <cellStyle name="_Table_10 yr UST data_Tamboré 31-03-09_BR_Malls_CRI_20090918_Quadro Comparativo_CRI 400_BR Properties (Modulos+TNU) 20100629 v1 (2)" xfId="1146" xr:uid="{E5AB4C83-10FF-45EF-8099-4BB657A32F68}"/>
    <cellStyle name="_Table_10 yr UST data_Tamboré 31-03-09_Petrobras_CRI_20100526" xfId="1147" xr:uid="{A65BF3A1-FF11-4ECE-9224-B50EE9BF4A10}"/>
    <cellStyle name="_Table_10 yr UST data_Tamboré 31-03-09_Petrobras_CRI_20100526_Quadro Comparativo_CRI 400_BR Properties (Modulos+TNU) 20100629 v1 (2)" xfId="1148" xr:uid="{01EB9F19-8571-43E8-8C2A-78BB1E54AE1A}"/>
    <cellStyle name="_Table_10 yr UST data_Tamboré 31-03-09_Quadro Comparativo_CRI 400_BR Properties (Modulos+TNU) 20100629 v1 (2)" xfId="1149" xr:uid="{0A7E0B4D-EDF0-42DE-9C72-F06FE4E8355F}"/>
    <cellStyle name="_Table_AVP_ NewCo" xfId="1150" xr:uid="{132A9EE5-AF51-4456-9D56-BFCE590BF11C}"/>
    <cellStyle name="_Table_AVP_ NewCo_BR_Malls_CRI_20090819" xfId="1151" xr:uid="{49D9AFE6-4B3D-47D6-83ED-0262E0A68299}"/>
    <cellStyle name="_Table_AVP_ NewCo_BR_Malls_CRI_20090819_Quadro Comparativo_CRI 400_BR Properties (Modulos+TNU) 20100629 v1 (2)" xfId="1152" xr:uid="{C030415A-46E7-4B30-9BF6-E36974D72CAA}"/>
    <cellStyle name="_Table_AVP_ NewCo_BR_Malls_CRI_20090918" xfId="1153" xr:uid="{356061D4-3648-4C5D-9538-47865FB89F44}"/>
    <cellStyle name="_Table_AVP_ NewCo_BR_Malls_CRI_20090918_Quadro Comparativo_CRI 400_BR Properties (Modulos+TNU) 20100629 v1 (2)" xfId="1154" xr:uid="{B1DFD71D-467B-4BA9-A27A-53A924E05C08}"/>
    <cellStyle name="_Table_AVP_ NewCo_Petrobras_CRI_20100526" xfId="1155" xr:uid="{CCA3806E-DCA0-4ABC-8355-D8B5D8034729}"/>
    <cellStyle name="_Table_AVP_ NewCo_Petrobras_CRI_20100526_Quadro Comparativo_CRI 400_BR Properties (Modulos+TNU) 20100629 v1 (2)" xfId="1156" xr:uid="{1817AC6C-3F01-4183-BAD1-1D37E8405E89}"/>
    <cellStyle name="_Table_AVP_ NewCo_Quadro Comparativo_CRI 400_BR Properties (Modulos+TNU) 20100629 v1 (2)" xfId="1157" xr:uid="{17C0E37C-E16C-4FF7-B5E8-38C21293832F}"/>
    <cellStyle name="_Table_Beatles WACC Calculation" xfId="1158" xr:uid="{F0265894-E43F-43DD-9AE2-0F971C3C02C0}"/>
    <cellStyle name="_Table_Beatles WACC Calculation_BR_Malls_CRI_20090819" xfId="1159" xr:uid="{0C5416D4-D2C7-48C5-B8E7-D7C640235793}"/>
    <cellStyle name="_Table_Beatles WACC Calculation_BR_Malls_CRI_20090819_Quadro Comparativo_CRI 400_BR Properties (Modulos+TNU) 20100629 v1 (2)" xfId="1160" xr:uid="{7DF2C617-B2C7-40F2-A46B-E60EAB27BDA9}"/>
    <cellStyle name="_Table_Beatles WACC Calculation_BR_Malls_CRI_20090918" xfId="1161" xr:uid="{90FB9EC3-AAA5-4F08-BAF4-3605BF3034E3}"/>
    <cellStyle name="_Table_Beatles WACC Calculation_BR_Malls_CRI_20090918_Quadro Comparativo_CRI 400_BR Properties (Modulos+TNU) 20100629 v1 (2)" xfId="1162" xr:uid="{C6B14A81-C936-4560-B987-4D57C21DCAEB}"/>
    <cellStyle name="_Table_Beatles WACC Calculation_Petrobras_CRI_20100526" xfId="1163" xr:uid="{FE106537-1B1D-4EA2-927B-0950E7063A76}"/>
    <cellStyle name="_Table_Beatles WACC Calculation_Petrobras_CRI_20100526_Quadro Comparativo_CRI 400_BR Properties (Modulos+TNU) 20100629 v1 (2)" xfId="1164" xr:uid="{5DB688A4-F7CA-4F7C-AB0E-DFFDD7C51C0C}"/>
    <cellStyle name="_Table_Beatles WACC Calculation_Quadro Comparativo_CRI 400_BR Properties (Modulos+TNU) 20100629 v1 (2)" xfId="1165" xr:uid="{AB760E5A-AE04-414D-9196-42283A876F54}"/>
    <cellStyle name="_Table_Quadro Comparativo_CRI 400_BR Properties (Modulos+TNU) 20100629 v1 (2)" xfId="1166" xr:uid="{A452BA2A-DE6D-4A43-90A1-20725194D7A3}"/>
    <cellStyle name="_Table_Tamboré 31-03-09" xfId="1167" xr:uid="{55C10AE6-0BB1-434B-9B8D-F96063FFE1B3}"/>
    <cellStyle name="_Table_Tamboré 31-03-09_BR_Malls_CRI_20090819" xfId="1168" xr:uid="{647F5BE6-5201-4C9A-93D9-806DC088BA0D}"/>
    <cellStyle name="_Table_Tamboré 31-03-09_BR_Malls_CRI_20090819_Quadro Comparativo_CRI 400_BR Properties (Modulos+TNU) 20100629 v1 (2)" xfId="1169" xr:uid="{8EAACFEE-E19A-46EE-AADF-96BC9D5DE1B8}"/>
    <cellStyle name="_Table_Tamboré 31-03-09_BR_Malls_CRI_20090918" xfId="1170" xr:uid="{7FB5AF1B-B222-4332-9476-EF39EB81EB20}"/>
    <cellStyle name="_Table_Tamboré 31-03-09_BR_Malls_CRI_20090918_Quadro Comparativo_CRI 400_BR Properties (Modulos+TNU) 20100629 v1 (2)" xfId="1171" xr:uid="{22FC5265-4A11-4A9D-AA3D-433F8316D956}"/>
    <cellStyle name="_Table_Tamboré 31-03-09_Petrobras_CRI_20100526" xfId="1172" xr:uid="{18A0DEB0-CEAC-49ED-90BE-5DFD7091B8F5}"/>
    <cellStyle name="_Table_Tamboré 31-03-09_Petrobras_CRI_20100526_Quadro Comparativo_CRI 400_BR Properties (Modulos+TNU) 20100629 v1 (2)" xfId="1173" xr:uid="{FDABF739-D7B9-4D8C-83B9-B73E747756A2}"/>
    <cellStyle name="_Table_Tamboré 31-03-09_Quadro Comparativo_CRI 400_BR Properties (Modulos+TNU) 20100629 v1 (2)" xfId="1174" xr:uid="{757A0401-64B8-4280-B551-AEF504B361F1}"/>
    <cellStyle name="_TableHead" xfId="1175" xr:uid="{A6D01021-A195-45AB-8D36-040205C8F7BA}"/>
    <cellStyle name="_TableHead_01 AVP_ Project Infinitum" xfId="1176" xr:uid="{C70E3E8E-C460-4FC7-9914-DDD44DE6F67F}"/>
    <cellStyle name="_TableHead_01 AVP_ Project Infinitum_BR_Malls_CRI_20090819" xfId="1177" xr:uid="{50D0A1A4-AF51-4DD6-92AD-738E212E907D}"/>
    <cellStyle name="_TableHead_01 AVP_ Project Infinitum_BR_Malls_CRI_20090819_Quadro Comparativo_CRI 400_BR Properties (Modulos+TNU) 20100629 v1 (2)" xfId="1178" xr:uid="{CFF186BD-3DA0-43E0-86C4-9AF72F8DA3D9}"/>
    <cellStyle name="_TableHead_01 AVP_ Project Infinitum_BR_Malls_CRI_20090918" xfId="1179" xr:uid="{FF4ED43A-C1D6-436E-A057-9293FA60DFA7}"/>
    <cellStyle name="_TableHead_01 AVP_ Project Infinitum_BR_Malls_CRI_20090918_Quadro Comparativo_CRI 400_BR Properties (Modulos+TNU) 20100629 v1 (2)" xfId="1180" xr:uid="{568821D1-4BA7-4AC6-911B-6F76F4CD8B57}"/>
    <cellStyle name="_TableHead_01 AVP_ Project Infinitum_Petrobras_CRI_20100526" xfId="1181" xr:uid="{680BA86B-2516-4FD2-9900-751CCEF82163}"/>
    <cellStyle name="_TableHead_01 AVP_ Project Infinitum_Petrobras_CRI_20100526_Quadro Comparativo_CRI 400_BR Properties (Modulos+TNU) 20100629 v1 (2)" xfId="1182" xr:uid="{C1B3D759-25FF-4C17-8EAD-344A6B71420A}"/>
    <cellStyle name="_TableHead_01 AVP_ Project Infinitum_Quadro Comparativo_CRI 400_BR Properties (Modulos+TNU) 20100629 v1 (2)" xfId="1183" xr:uid="{9168405A-C2CB-4A25-81B4-D259C6B7F29C}"/>
    <cellStyle name="_TableHead_02 TMX Brazil Management Projections_R$" xfId="1184" xr:uid="{D95B97C6-A7E3-44D4-A9F7-9CED6627AC61}"/>
    <cellStyle name="_TableHead_02 TMX Brazil Management Projections_R$_BR_Malls_CRI_20090819" xfId="1185" xr:uid="{FCC9975F-8559-43BF-958E-7160E8E6D844}"/>
    <cellStyle name="_TableHead_02 TMX Brazil Management Projections_R$_BR_Malls_CRI_20090819_Quadro Comparativo_CRI 400_BR Properties (Modulos+TNU) 20100629 v1 (2)" xfId="1186" xr:uid="{A8BFB444-A10B-478F-8C8B-1F122BFE6038}"/>
    <cellStyle name="_TableHead_02 TMX Brazil Management Projections_R$_BR_Malls_CRI_20090918" xfId="1187" xr:uid="{FBF0C6C3-6BC9-4C9A-8B22-E2E8CB02D5FC}"/>
    <cellStyle name="_TableHead_02 TMX Brazil Management Projections_R$_BR_Malls_CRI_20090918_Quadro Comparativo_CRI 400_BR Properties (Modulos+TNU) 20100629 v1 (2)" xfId="1188" xr:uid="{2BD6524D-BCE7-4BCF-8EF5-941C7D4EA553}"/>
    <cellStyle name="_TableHead_02 TMX Brazil Management Projections_R$_Petrobras_CRI_20100526" xfId="1189" xr:uid="{904C6D40-A883-4CBC-8045-817AB012E4B8}"/>
    <cellStyle name="_TableHead_02 TMX Brazil Management Projections_R$_Petrobras_CRI_20100526_Quadro Comparativo_CRI 400_BR Properties (Modulos+TNU) 20100629 v1 (2)" xfId="1190" xr:uid="{662E643D-0015-4299-86EF-52DF12832F3A}"/>
    <cellStyle name="_TableHead_02 TMX Brazil Management Projections_R$_Quadro Comparativo_CRI 400_BR Properties (Modulos+TNU) 20100629 v1 (2)" xfId="1191" xr:uid="{3EAB7440-862C-4C49-AAE9-2C4783B3F832}"/>
    <cellStyle name="_TableHead_02 WACC" xfId="1192" xr:uid="{9460203E-83E2-48E3-B932-68685F50C319}"/>
    <cellStyle name="_TableHead_02 WACC_BR_Malls_CRI_20090819" xfId="1193" xr:uid="{EAA7F9A0-60A2-48AB-BEE3-64DA0C076E0B}"/>
    <cellStyle name="_TableHead_02 WACC_BR_Malls_CRI_20090819_Quadro Comparativo_CRI 400_BR Properties (Modulos+TNU) 20100629 v1 (2)" xfId="1194" xr:uid="{05FD9263-F0EF-4CDA-BB94-A574EEAB7B51}"/>
    <cellStyle name="_TableHead_02 WACC_BR_Malls_CRI_20090918" xfId="1195" xr:uid="{F62CE6BA-AF06-446F-B521-8A30F2D48853}"/>
    <cellStyle name="_TableHead_02 WACC_BR_Malls_CRI_20090918_Quadro Comparativo_CRI 400_BR Properties (Modulos+TNU) 20100629 v1 (2)" xfId="1196" xr:uid="{5705906E-5D3F-4A33-92B9-BED4B5C2DF9F}"/>
    <cellStyle name="_TableHead_02 WACC_Petrobras_CRI_20100526" xfId="1197" xr:uid="{4008477F-01E5-49A0-B9F7-5E4EE808FA20}"/>
    <cellStyle name="_TableHead_02 WACC_Petrobras_CRI_20100526_Quadro Comparativo_CRI 400_BR Properties (Modulos+TNU) 20100629 v1 (2)" xfId="1198" xr:uid="{75F24C56-51C9-46ED-94A4-790DBFCEF9F6}"/>
    <cellStyle name="_TableHead_02 WACC_Quadro Comparativo_CRI 400_BR Properties (Modulos+TNU) 20100629 v1 (2)" xfId="1199" xr:uid="{FEC41084-5CE7-4FA4-8064-D608A035EB6D}"/>
    <cellStyle name="_TableHead_05 WACC" xfId="1200" xr:uid="{387CA121-A38A-4256-BD84-3D77CDA51AD5}"/>
    <cellStyle name="_TableHead_05 WACC_BR_Malls_CRI_20090819" xfId="1201" xr:uid="{41C77C0B-C9AE-44A6-940A-87C4D9D55A4E}"/>
    <cellStyle name="_TableHead_05 WACC_BR_Malls_CRI_20090819_Quadro Comparativo_CRI 400_BR Properties (Modulos+TNU) 20100629 v1 (2)" xfId="1202" xr:uid="{774A6B7A-595D-4BE6-AC2F-75D3923FB106}"/>
    <cellStyle name="_TableHead_05 WACC_BR_Malls_CRI_20090918" xfId="1203" xr:uid="{7EBA55B8-2F7E-42B9-BF0F-AE60E174E732}"/>
    <cellStyle name="_TableHead_05 WACC_BR_Malls_CRI_20090918_Quadro Comparativo_CRI 400_BR Properties (Modulos+TNU) 20100629 v1 (2)" xfId="1204" xr:uid="{C3D92130-4750-49B3-BEE1-DF3285CCFC1D}"/>
    <cellStyle name="_TableHead_05 WACC_Petrobras_CRI_20100526" xfId="1205" xr:uid="{66B2021C-322E-4681-93A9-F4C9BCAD4A78}"/>
    <cellStyle name="_TableHead_05 WACC_Petrobras_CRI_20100526_Quadro Comparativo_CRI 400_BR Properties (Modulos+TNU) 20100629 v1 (2)" xfId="1206" xr:uid="{CCB0E9DE-787F-4CCB-8D62-6F34755178CD}"/>
    <cellStyle name="_TableHead_05 WACC_Quadro Comparativo_CRI 400_BR Properties (Modulos+TNU) 20100629 v1 (2)" xfId="1207" xr:uid="{617F1641-AFA0-4C7E-8939-FBEFFAC9F29F}"/>
    <cellStyle name="_TableHead_10 yr UST data" xfId="1208" xr:uid="{5E628B17-49FE-4510-820A-1BA1619708B8}"/>
    <cellStyle name="_TableHead_10 yr UST data_Quadro Comparativo_CRI 400_BR Properties (Modulos+TNU) 20100629 v1 (2)" xfId="1209" xr:uid="{DF539B6A-BB73-4863-933F-10CE238C59DA}"/>
    <cellStyle name="_TableHead_10 yr UST data_Tamboré 31-03-09" xfId="1210" xr:uid="{F819D667-FE19-4770-BBC4-33CB223EF946}"/>
    <cellStyle name="_TableHead_10 yr UST data_Tamboré 31-03-09_BR_Malls_CRI_20090819" xfId="1211" xr:uid="{00C9E6EF-F971-4E0A-97DA-75AF48BC7179}"/>
    <cellStyle name="_TableHead_10 yr UST data_Tamboré 31-03-09_BR_Malls_CRI_20090819_Quadro Comparativo_CRI 400_BR Properties (Modulos+TNU) 20100629 v1 (2)" xfId="1212" xr:uid="{237BD592-03B0-4C49-860D-9CD517820778}"/>
    <cellStyle name="_TableHead_10 yr UST data_Tamboré 31-03-09_BR_Malls_CRI_20090918" xfId="1213" xr:uid="{B17F882B-8B38-4B60-B5B5-FADC9D48C4CC}"/>
    <cellStyle name="_TableHead_10 yr UST data_Tamboré 31-03-09_BR_Malls_CRI_20090918_Quadro Comparativo_CRI 400_BR Properties (Modulos+TNU) 20100629 v1 (2)" xfId="1214" xr:uid="{AEC5324B-3071-42BF-9DEE-33F4EAE445F1}"/>
    <cellStyle name="_TableHead_10 yr UST data_Tamboré 31-03-09_Petrobras_CRI_20100526" xfId="1215" xr:uid="{CD624E4A-08B0-4D66-A02B-B3BB396B1EEC}"/>
    <cellStyle name="_TableHead_10 yr UST data_Tamboré 31-03-09_Petrobras_CRI_20100526_Quadro Comparativo_CRI 400_BR Properties (Modulos+TNU) 20100629 v1 (2)" xfId="1216" xr:uid="{8FD300AF-815C-4679-9678-71D4915C9964}"/>
    <cellStyle name="_TableHead_10 yr UST data_Tamboré 31-03-09_Quadro Comparativo_CRI 400_BR Properties (Modulos+TNU) 20100629 v1 (2)" xfId="1217" xr:uid="{27E401F5-35A9-4E4A-A230-A492288AC98F}"/>
    <cellStyle name="_TableHead_AVP_ NewCo" xfId="1218" xr:uid="{4A2258AF-3EC6-4DED-A7FE-8B1FF124D231}"/>
    <cellStyle name="_TableHead_AVP_ NewCo_BR_Malls_CRI_20090819" xfId="1219" xr:uid="{0437DD07-BBFF-4549-B566-F805F612AC29}"/>
    <cellStyle name="_TableHead_AVP_ NewCo_BR_Malls_CRI_20090819_Quadro Comparativo_CRI 400_BR Properties (Modulos+TNU) 20100629 v1 (2)" xfId="1220" xr:uid="{F74B157E-4066-4D1C-A0DF-D1D0EB2C480C}"/>
    <cellStyle name="_TableHead_AVP_ NewCo_BR_Malls_CRI_20090918" xfId="1221" xr:uid="{FD518074-4FE0-4A56-BE0D-EB1FF79B07EC}"/>
    <cellStyle name="_TableHead_AVP_ NewCo_BR_Malls_CRI_20090918_Quadro Comparativo_CRI 400_BR Properties (Modulos+TNU) 20100629 v1 (2)" xfId="1222" xr:uid="{0B852519-7B52-4749-962D-1409A991C7F3}"/>
    <cellStyle name="_TableHead_AVP_ NewCo_Petrobras_CRI_20100526" xfId="1223" xr:uid="{A8C03ADB-A5F9-4A59-A3CA-866A78D54BA5}"/>
    <cellStyle name="_TableHead_AVP_ NewCo_Petrobras_CRI_20100526_Quadro Comparativo_CRI 400_BR Properties (Modulos+TNU) 20100629 v1 (2)" xfId="1224" xr:uid="{07B2E89B-3760-4223-B36A-71C25455FD68}"/>
    <cellStyle name="_TableHead_AVP_ NewCo_Quadro Comparativo_CRI 400_BR Properties (Modulos+TNU) 20100629 v1 (2)" xfId="1225" xr:uid="{70420720-57B4-45EA-870C-666A56C55401}"/>
    <cellStyle name="_TableHead_Beatles WACC Calculation" xfId="1226" xr:uid="{F2A83ECE-5AF6-4A6C-B0FE-D1882D7735FC}"/>
    <cellStyle name="_TableHead_Beatles WACC Calculation_BR_Malls_CRI_20090819" xfId="1227" xr:uid="{CB8917B5-F507-438A-9A24-DD4CBEDE0ACA}"/>
    <cellStyle name="_TableHead_Beatles WACC Calculation_BR_Malls_CRI_20090819_Quadro Comparativo_CRI 400_BR Properties (Modulos+TNU) 20100629 v1 (2)" xfId="1228" xr:uid="{C86FCD78-A183-4895-8792-20A0C7A9CFED}"/>
    <cellStyle name="_TableHead_Beatles WACC Calculation_BR_Malls_CRI_20090918" xfId="1229" xr:uid="{9828939F-7CB5-4196-9265-E7D55063D69A}"/>
    <cellStyle name="_TableHead_Beatles WACC Calculation_BR_Malls_CRI_20090918_Quadro Comparativo_CRI 400_BR Properties (Modulos+TNU) 20100629 v1 (2)" xfId="1230" xr:uid="{A75C50B5-F49D-491E-A1B6-84CD220C2CB0}"/>
    <cellStyle name="_TableHead_Beatles WACC Calculation_Petrobras_CRI_20100526" xfId="1231" xr:uid="{85A69CE2-6A5C-44F7-A7FE-7BD0EA9728C0}"/>
    <cellStyle name="_TableHead_Beatles WACC Calculation_Petrobras_CRI_20100526_Quadro Comparativo_CRI 400_BR Properties (Modulos+TNU) 20100629 v1 (2)" xfId="1232" xr:uid="{4379042E-B2F8-40B9-BA77-AE0844A94161}"/>
    <cellStyle name="_TableHead_Beatles WACC Calculation_Quadro Comparativo_CRI 400_BR Properties (Modulos+TNU) 20100629 v1 (2)" xfId="1233" xr:uid="{1B4F4724-60F3-4F19-A933-78F61C2283A0}"/>
    <cellStyle name="_TableHead_KIARA Valuation Model" xfId="1234" xr:uid="{6E3402E8-E5D0-4980-B432-A2CD03A59774}"/>
    <cellStyle name="_TableHead_KIARA Valuation Model_BR_Malls_CRI_20090819" xfId="1235" xr:uid="{3C17BF65-AF58-4D9E-93FB-464B16F92BDB}"/>
    <cellStyle name="_TableHead_KIARA Valuation Model_BR_Malls_CRI_20090819_Quadro Comparativo_CRI 400_BR Properties (Modulos+TNU) 20100629 v1 (2)" xfId="1236" xr:uid="{8497080A-3202-473B-8DE5-664F5F1C7D1F}"/>
    <cellStyle name="_TableHead_KIARA Valuation Model_BR_Malls_CRI_20090918" xfId="1237" xr:uid="{C3E4033B-0A62-4757-8493-A559E388EC32}"/>
    <cellStyle name="_TableHead_KIARA Valuation Model_BR_Malls_CRI_20090918_Quadro Comparativo_CRI 400_BR Properties (Modulos+TNU) 20100629 v1 (2)" xfId="1238" xr:uid="{1E48D37E-87EA-4F51-AA7C-B844DF19CC44}"/>
    <cellStyle name="_TableHead_KIARA Valuation Model_Petrobras_CRI_20100526" xfId="1239" xr:uid="{25BFF1D8-FBBA-4DF2-8E72-F2FA3542193F}"/>
    <cellStyle name="_TableHead_KIARA Valuation Model_Petrobras_CRI_20100526_Quadro Comparativo_CRI 400_BR Properties (Modulos+TNU) 20100629 v1 (2)" xfId="1240" xr:uid="{E75ED0F0-2F46-494D-BBE6-C105C4EE01C7}"/>
    <cellStyle name="_TableHead_KIARA Valuation Model_Quadro Comparativo_CRI 400_BR Properties (Modulos+TNU) 20100629 v1 (2)" xfId="1241" xr:uid="{97AF8E7E-9492-489E-80E5-89253E18DEC3}"/>
    <cellStyle name="_TableHead_Quadro Comparativo_CRI 400_BR Properties (Modulos+TNU) 20100629 v1 (2)" xfId="1242" xr:uid="{1D13DE51-7A76-4504-9CAC-FA68F6A03AE7}"/>
    <cellStyle name="_TableHead_Tamboré 31-03-09" xfId="1243" xr:uid="{469830A7-C26A-4E8C-831F-B9FA359737F5}"/>
    <cellStyle name="_TableHead_Tamboré 31-03-09_BR_Malls_CRI_20090819" xfId="1244" xr:uid="{AFD58107-8359-4664-9D29-F0B5B2B7169B}"/>
    <cellStyle name="_TableHead_Tamboré 31-03-09_BR_Malls_CRI_20090819_Quadro Comparativo_CRI 400_BR Properties (Modulos+TNU) 20100629 v1 (2)" xfId="1245" xr:uid="{8677F0E9-3622-49A7-9E6F-371F57BD5758}"/>
    <cellStyle name="_TableHead_Tamboré 31-03-09_BR_Malls_CRI_20090918" xfId="1246" xr:uid="{EBE2435C-7F31-4AE9-B59B-699B2E6CFB75}"/>
    <cellStyle name="_TableHead_Tamboré 31-03-09_BR_Malls_CRI_20090918_Quadro Comparativo_CRI 400_BR Properties (Modulos+TNU) 20100629 v1 (2)" xfId="1247" xr:uid="{BDDD734F-2261-4B01-BA01-8754911DD917}"/>
    <cellStyle name="_TableHead_Tamboré 31-03-09_Petrobras_CRI_20100526" xfId="1248" xr:uid="{CE89918A-E40C-440C-AD0C-6474C8CB2690}"/>
    <cellStyle name="_TableHead_Tamboré 31-03-09_Petrobras_CRI_20100526_Quadro Comparativo_CRI 400_BR Properties (Modulos+TNU) 20100629 v1 (2)" xfId="1249" xr:uid="{49747D89-6723-47B3-9B18-C64A54FAC8F0}"/>
    <cellStyle name="_TableHead_Tamboré 31-03-09_Quadro Comparativo_CRI 400_BR Properties (Modulos+TNU) 20100629 v1 (2)" xfId="1250" xr:uid="{B1C2FDC2-8BB3-4995-8C4A-1E089532860C}"/>
    <cellStyle name="_TableHeading" xfId="1251" xr:uid="{997DF9D9-11E4-42E7-8A07-9790D1DFF4B6}"/>
    <cellStyle name="_TableHeading_BR_Malls_CRI_20090819" xfId="1252" xr:uid="{8655CD28-23F1-4E51-A973-F73D2B6F2387}"/>
    <cellStyle name="_TableHeading_BR_Malls_CRI_20090819_Quadro Comparativo_CRI 400_BR Properties (Modulos+TNU) 20100629 v1 (2)" xfId="1253" xr:uid="{40F3F852-0114-4D19-8784-312A22EF6240}"/>
    <cellStyle name="_TableHeading_BR_Malls_CRI_20090918" xfId="1254" xr:uid="{6ACA9C7C-AEC8-4378-AE0D-B0AB7729D5F8}"/>
    <cellStyle name="_TableHeading_BR_Malls_CRI_20090918_Quadro Comparativo_CRI 400_BR Properties (Modulos+TNU) 20100629 v1 (2)" xfId="1255" xr:uid="{5A3B9408-F46F-4B16-8FF5-C4A070C21151}"/>
    <cellStyle name="_TableHeading_Petrobras_CRI_20100526" xfId="1256" xr:uid="{45D6D4B6-AF30-4B2D-B837-6179C31616FD}"/>
    <cellStyle name="_TableHeading_Petrobras_CRI_20100526_Quadro Comparativo_CRI 400_BR Properties (Modulos+TNU) 20100629 v1 (2)" xfId="1257" xr:uid="{D0DBB25D-4075-4037-8772-D3F8D95CE491}"/>
    <cellStyle name="_TableHeading_Quadro Comparativo_CRI 400_BR Properties (Modulos+TNU) 20100629 v1 (2)" xfId="1258" xr:uid="{311D984C-3FAD-421F-BCEC-96B40B2B0770}"/>
    <cellStyle name="_TableRowBorder" xfId="1259" xr:uid="{200120D7-04A9-4CCF-8B41-EC8960860C39}"/>
    <cellStyle name="_TableRowBorder 2" xfId="1260" xr:uid="{1FA025AA-5129-45B8-9FF4-A28C8A8F33CF}"/>
    <cellStyle name="_TableRowBorder_Quadro Comparativo_CRI 400_BR Properties (Modulos+TNU) 20100629 v1 (2)" xfId="1261" xr:uid="{1D7B566B-8558-4C71-8301-24F0E18C9B36}"/>
    <cellStyle name="_TableRowBorder_Quadro Comparativo_CRI 400_BR Properties (Modulos+TNU) 20100629 v1 (2) 2" xfId="1262" xr:uid="{FDCB3C03-871F-4545-A12E-BD290C41EC56}"/>
    <cellStyle name="_TableRowHead" xfId="1263" xr:uid="{E3865442-310C-4433-B66A-81D7CFA051D7}"/>
    <cellStyle name="_TableRowHead_01 AVP_ Project Infinitum" xfId="1264" xr:uid="{698F30E0-4A28-48E7-AE68-38C4A8661814}"/>
    <cellStyle name="_TableRowHead_01 AVP_ Project Infinitum_BR_Malls_CRI_20090819" xfId="1265" xr:uid="{CC3F32E6-0978-4699-BAFC-39AF8DA965A4}"/>
    <cellStyle name="_TableRowHead_01 AVP_ Project Infinitum_BR_Malls_CRI_20090918" xfId="1266" xr:uid="{6EB4D5CF-DF5B-41AA-BC8D-C98430B76AC7}"/>
    <cellStyle name="_TableRowHead_01 AVP_ Project Infinitum_Petrobras_CRI_20100526" xfId="1267" xr:uid="{627689A1-4FB6-4675-A1C9-9D998FBBAAFB}"/>
    <cellStyle name="_TableRowHead_02 TMX Brazil Management Projections_R$" xfId="1268" xr:uid="{35072694-D5E8-4186-A27F-0B964476616A}"/>
    <cellStyle name="_TableRowHead_02 TMX Brazil Management Projections_R$_BR_Malls_CRI_20090819" xfId="1269" xr:uid="{B8BD8B8E-5102-45DC-9A94-27234BF14C6A}"/>
    <cellStyle name="_TableRowHead_02 TMX Brazil Management Projections_R$_BR_Malls_CRI_20090918" xfId="1270" xr:uid="{649AA7D6-FC09-4421-89F8-DF4BFD63F64B}"/>
    <cellStyle name="_TableRowHead_02 TMX Brazil Management Projections_R$_Petrobras_CRI_20100526" xfId="1271" xr:uid="{147C13AB-56FA-45D7-9003-FFC72E57444F}"/>
    <cellStyle name="_TableRowHead_02 WACC" xfId="1272" xr:uid="{250D7910-B46D-4DD8-BE23-FD4BC77D0CDF}"/>
    <cellStyle name="_TableRowHead_02 WACC_BR_Malls_CRI_20090819" xfId="1273" xr:uid="{B3A4F5B5-F6A4-4681-9A38-55E9B4F5C590}"/>
    <cellStyle name="_TableRowHead_02 WACC_BR_Malls_CRI_20090918" xfId="1274" xr:uid="{30CA42D2-C620-4D21-8876-8EF7BE96821E}"/>
    <cellStyle name="_TableRowHead_02 WACC_Petrobras_CRI_20100526" xfId="1275" xr:uid="{C86F334F-A5E6-43D3-A853-C34029425147}"/>
    <cellStyle name="_TableRowHead_05 WACC" xfId="1276" xr:uid="{9F945DB8-9C11-48C0-8992-135042DAD325}"/>
    <cellStyle name="_TableRowHead_05 WACC_BR_Malls_CRI_20090819" xfId="1277" xr:uid="{CB981993-0800-42DF-9887-0697775B59EB}"/>
    <cellStyle name="_TableRowHead_05 WACC_BR_Malls_CRI_20090918" xfId="1278" xr:uid="{508B6C3F-83F0-4191-B392-C613A63B5F9D}"/>
    <cellStyle name="_TableRowHead_05 WACC_Petrobras_CRI_20100526" xfId="1279" xr:uid="{34E6D2CE-2986-4BD8-9B80-16CCD2961D2D}"/>
    <cellStyle name="_TableRowHead_10 yr UST data" xfId="1280" xr:uid="{542E3D5A-EB7D-4CD9-8B4F-4A894DFA7387}"/>
    <cellStyle name="_TableRowHead_10 yr UST data_Tamboré 31-03-09" xfId="1281" xr:uid="{483CCAD4-052F-492C-A580-3DC2C0B0E905}"/>
    <cellStyle name="_TableRowHead_10 yr UST data_Tamboré 31-03-09_BR_Malls_CRI_20090819" xfId="1282" xr:uid="{D1129D10-8BB6-4D33-A610-5F00D2093C01}"/>
    <cellStyle name="_TableRowHead_10 yr UST data_Tamboré 31-03-09_BR_Malls_CRI_20090918" xfId="1283" xr:uid="{DEC89AC4-0EE5-4C1C-842C-787B5C1E46AF}"/>
    <cellStyle name="_TableRowHead_10 yr UST data_Tamboré 31-03-09_Petrobras_CRI_20100526" xfId="1284" xr:uid="{A3D73D08-769E-40D8-A1FE-B5AD1F709EE3}"/>
    <cellStyle name="_TableRowHead_AVP_ NewCo" xfId="1285" xr:uid="{80D1B0B7-BFCC-448C-97FE-D17233049F5E}"/>
    <cellStyle name="_TableRowHead_AVP_ NewCo_BR_Malls_CRI_20090819" xfId="1286" xr:uid="{5A8177CD-8368-4CCE-8C27-E1EAE0E86340}"/>
    <cellStyle name="_TableRowHead_AVP_ NewCo_BR_Malls_CRI_20090918" xfId="1287" xr:uid="{D7BFD2DF-CE69-419C-B943-6C24B4920DE5}"/>
    <cellStyle name="_TableRowHead_AVP_ NewCo_Petrobras_CRI_20100526" xfId="1288" xr:uid="{FA1CE936-2989-43E8-9DF3-C603DFDE2882}"/>
    <cellStyle name="_TableRowHead_Beatles WACC Calculation" xfId="1289" xr:uid="{08483994-E5BD-4578-8AEE-D5F14CE3CDAC}"/>
    <cellStyle name="_TableRowHead_Beatles WACC Calculation_BR_Malls_CRI_20090819" xfId="1290" xr:uid="{93090BD8-46E0-4CAA-BF50-E6111A785F72}"/>
    <cellStyle name="_TableRowHead_Beatles WACC Calculation_BR_Malls_CRI_20090918" xfId="1291" xr:uid="{265BFE98-2282-4F71-948E-D2C5A5A8B518}"/>
    <cellStyle name="_TableRowHead_Beatles WACC Calculation_Petrobras_CRI_20100526" xfId="1292" xr:uid="{22BE4E34-499A-4DA0-B807-5293E7DF683A}"/>
    <cellStyle name="_TableRowHead_Tamboré 31-03-09" xfId="1293" xr:uid="{8DC4ACE8-340E-4680-AC24-83C0C4367F0E}"/>
    <cellStyle name="_TableRowHead_Tamboré 31-03-09_BR_Malls_CRI_20090819" xfId="1294" xr:uid="{B0BE13CB-F28F-4FA3-9851-30B7CCD44B39}"/>
    <cellStyle name="_TableRowHead_Tamboré 31-03-09_BR_Malls_CRI_20090918" xfId="1295" xr:uid="{18728F31-06D7-4EC8-87D4-144F95E50C45}"/>
    <cellStyle name="_TableRowHead_Tamboré 31-03-09_Petrobras_CRI_20100526" xfId="1296" xr:uid="{B190FFBB-A6D4-4CC7-9D21-03A4DA7DA770}"/>
    <cellStyle name="_TableRowHeading" xfId="1297" xr:uid="{28253A52-0880-432C-AA81-CC8195C41BB3}"/>
    <cellStyle name="_TableRowHeading_BR_Malls_CRI_20090819" xfId="1298" xr:uid="{B76778F4-8B8F-44FD-B47C-4E77B739BCAB}"/>
    <cellStyle name="_TableRowHeading_BR_Malls_CRI_20090918" xfId="1299" xr:uid="{6A42E0C6-825C-437D-8AEF-1EE314F96854}"/>
    <cellStyle name="_TableRowHeading_Petrobras_CRI_20100526" xfId="1300" xr:uid="{8CE8AC0F-A2F4-4626-A97C-0619B00284D0}"/>
    <cellStyle name="_TableSuperHead" xfId="1301" xr:uid="{7B107982-2CFF-4668-AAE7-90293CD54536}"/>
    <cellStyle name="_TableSuperHead_01 AVP_ Project Infinitum" xfId="1302" xr:uid="{EFDD92FE-EFB3-447E-9AEB-85A9D8EEFDAF}"/>
    <cellStyle name="_TableSuperHead_01 AVP_ Project Infinitum_BR_Malls_CRI_20090819" xfId="1303" xr:uid="{FC3F7A1C-64F6-480D-A236-8F551F5FA620}"/>
    <cellStyle name="_TableSuperHead_01 AVP_ Project Infinitum_BR_Malls_CRI_20090918" xfId="1304" xr:uid="{69086ADF-D9A1-4AE6-8CB6-7849BD69036B}"/>
    <cellStyle name="_TableSuperHead_01 AVP_ Project Infinitum_Petrobras_CRI_20100526" xfId="1305" xr:uid="{98D941CD-2828-4367-A429-053829F6F993}"/>
    <cellStyle name="_TableSuperHead_02 TMX Brazil Management Projections_R$" xfId="1306" xr:uid="{6502FEF7-F3D4-47A1-8E56-AC930D765C21}"/>
    <cellStyle name="_TableSuperHead_02 TMX Brazil Management Projections_R$_BR_Malls_CRI_20090819" xfId="1307" xr:uid="{B4A3A10B-0346-42BE-9D7B-97BE509D7151}"/>
    <cellStyle name="_TableSuperHead_02 TMX Brazil Management Projections_R$_BR_Malls_CRI_20090918" xfId="1308" xr:uid="{170F2F0C-6C4B-4D28-AA15-F183A3C37D47}"/>
    <cellStyle name="_TableSuperHead_02 TMX Brazil Management Projections_R$_Petrobras_CRI_20100526" xfId="1309" xr:uid="{3A82B4F9-0750-4103-BD53-B93FBC4120AE}"/>
    <cellStyle name="_TableSuperHead_02 WACC" xfId="1310" xr:uid="{858A2E29-71D8-4ED6-97C8-6804A101362B}"/>
    <cellStyle name="_TableSuperHead_02 WACC_BR_Malls_CRI_20090819" xfId="1311" xr:uid="{9AB467F5-8C23-4256-9799-01170496ABD2}"/>
    <cellStyle name="_TableSuperHead_02 WACC_BR_Malls_CRI_20090918" xfId="1312" xr:uid="{794F4A1B-4814-49B6-94AB-01DA5B338B3B}"/>
    <cellStyle name="_TableSuperHead_02 WACC_Petrobras_CRI_20100526" xfId="1313" xr:uid="{1E7C92B5-AC49-4EAF-ADD4-6EE807E2214D}"/>
    <cellStyle name="_TableSuperHead_05 WACC" xfId="1314" xr:uid="{B5E91969-9916-4F10-869A-0248E5A880F1}"/>
    <cellStyle name="_TableSuperHead_05 WACC_BR_Malls_CRI_20090819" xfId="1315" xr:uid="{E09988F7-E4B5-45BD-8E95-0E01829F13C4}"/>
    <cellStyle name="_TableSuperHead_05 WACC_BR_Malls_CRI_20090918" xfId="1316" xr:uid="{5B7E5804-3754-4811-B3B9-DF9E2377C2CA}"/>
    <cellStyle name="_TableSuperHead_05 WACC_Petrobras_CRI_20100526" xfId="1317" xr:uid="{536FABE2-2344-414A-8E9C-42F99767FC6F}"/>
    <cellStyle name="_TableSuperHead_10 yr UST data" xfId="1318" xr:uid="{4DDA7CC2-E6BA-49BB-B859-F02380FD0463}"/>
    <cellStyle name="_TableSuperHead_10 yr UST data_Tamboré 31-03-09" xfId="1319" xr:uid="{8D3F1A23-F22C-411C-A0C6-D85DEF521DEA}"/>
    <cellStyle name="_TableSuperHead_10 yr UST data_Tamboré 31-03-09_BR_Malls_CRI_20090819" xfId="1320" xr:uid="{FB5D31BE-1117-4DBF-8912-CF2D2DC33251}"/>
    <cellStyle name="_TableSuperHead_10 yr UST data_Tamboré 31-03-09_BR_Malls_CRI_20090918" xfId="1321" xr:uid="{79296FE0-EAEA-420C-AB21-B49E70D251F3}"/>
    <cellStyle name="_TableSuperHead_10 yr UST data_Tamboré 31-03-09_Petrobras_CRI_20100526" xfId="1322" xr:uid="{04681EC2-5832-492C-835F-A05643BE9A4C}"/>
    <cellStyle name="_TableSuperHead_AVP_ NewCo" xfId="1323" xr:uid="{D5F8D117-5BA7-43FA-B966-47181194C6C7}"/>
    <cellStyle name="_TableSuperHead_AVP_ NewCo_BR_Malls_CRI_20090819" xfId="1324" xr:uid="{B474422E-44A6-47FD-B018-F34EDD5C0360}"/>
    <cellStyle name="_TableSuperHead_AVP_ NewCo_BR_Malls_CRI_20090918" xfId="1325" xr:uid="{34CEA3EF-9CE4-4DB8-AE4B-87A1F64F9656}"/>
    <cellStyle name="_TableSuperHead_AVP_ NewCo_Petrobras_CRI_20100526" xfId="1326" xr:uid="{79088862-C735-43B7-9EF0-5242A3A39943}"/>
    <cellStyle name="_TableSuperHead_Beatles WACC Calculation" xfId="1327" xr:uid="{F43AD71B-D59B-46E8-BCA0-58ED37C347DD}"/>
    <cellStyle name="_TableSuperHead_Beatles WACC Calculation_BR_Malls_CRI_20090819" xfId="1328" xr:uid="{68B8FD67-CEED-4E0E-BD6D-4BE8F9683711}"/>
    <cellStyle name="_TableSuperHead_Beatles WACC Calculation_BR_Malls_CRI_20090918" xfId="1329" xr:uid="{0D5DB3C4-B588-440F-AC74-BAA640F8F06D}"/>
    <cellStyle name="_TableSuperHead_Beatles WACC Calculation_Petrobras_CRI_20100526" xfId="1330" xr:uid="{E319F3C4-45C7-484D-859E-66EC1E27ED8A}"/>
    <cellStyle name="_TableSuperHead_Tamboré 31-03-09" xfId="1331" xr:uid="{A190DCB9-3A31-4F45-B9CC-40AF87AB2C81}"/>
    <cellStyle name="_TableSuperHead_Tamboré 31-03-09_BR_Malls_CRI_20090819" xfId="1332" xr:uid="{4A7398B1-B0FA-4EE4-80E9-217ED2F07846}"/>
    <cellStyle name="_TableSuperHead_Tamboré 31-03-09_BR_Malls_CRI_20090918" xfId="1333" xr:uid="{D834FA82-6767-40CF-983D-8075F4B86329}"/>
    <cellStyle name="_TableSuperHead_Tamboré 31-03-09_Petrobras_CRI_20100526" xfId="1334" xr:uid="{28D97F95-9B8D-4699-923E-B8A5A7F6B1A4}"/>
    <cellStyle name="_TableSuperHeading" xfId="1335" xr:uid="{C84C552C-C3BB-47FE-A303-CAABBE6CFC26}"/>
    <cellStyle name="_TableSuperHeading_BR_Malls_CRI_20090819" xfId="1336" xr:uid="{AB9B5806-67E0-4B31-8E34-4CCBB7280A7F}"/>
    <cellStyle name="_TableSuperHeading_BR_Malls_CRI_20090918" xfId="1337" xr:uid="{744E90EB-7EDB-4D3F-A491-96F487DA3F01}"/>
    <cellStyle name="_TableSuperHeading_Petrobras_CRI_20100526" xfId="1338" xr:uid="{A48E0B18-FC85-4621-A79A-542C8636FC55}"/>
    <cellStyle name="_TableText" xfId="1339" xr:uid="{38F2419E-9C64-4091-A853-7F929AB2158B}"/>
    <cellStyle name="_TableText_BR_Malls_CRI_20090819" xfId="1340" xr:uid="{AD6AB3C5-549B-413C-A9D9-D5A7A6B2225B}"/>
    <cellStyle name="_TableText_BR_Malls_CRI_20090918" xfId="1341" xr:uid="{8D8131CE-80FA-4B55-8E9B-6B902DFA5DD9}"/>
    <cellStyle name="_TableText_Petrobras_CRI_20100526" xfId="1342" xr:uid="{50FBF6A0-8D33-4144-9127-65B06554A0C6}"/>
    <cellStyle name="0%" xfId="1343" xr:uid="{19533D91-A41F-461D-9ACC-F7AF461A9136}"/>
    <cellStyle name="0,000" xfId="1344" xr:uid="{2B07247B-80E5-4AF4-9E25-CAFD62FC4557}"/>
    <cellStyle name="0,000 2" xfId="1345" xr:uid="{6B611FAB-FB5F-48D7-9635-3D2A7315B909}"/>
    <cellStyle name="0,000.0" xfId="1346" xr:uid="{501C125C-EAEE-4944-A07E-CE7971BB5DD6}"/>
    <cellStyle name="0,000.00" xfId="1347" xr:uid="{7A22A4B0-8CCE-4279-A68B-76300A1C7C8E}"/>
    <cellStyle name="0,000.000" xfId="1348" xr:uid="{99A6E2C0-D403-4798-AD0E-E42E35A1157E}"/>
    <cellStyle name="0,000.000 2" xfId="1349" xr:uid="{3CCB3362-EA42-48A8-901A-CE40DCE18DF0}"/>
    <cellStyle name="0,000.0000" xfId="1350" xr:uid="{3CD5006B-D820-4657-A173-51247294DEC8}"/>
    <cellStyle name="0.0%" xfId="1351" xr:uid="{D81BA465-11BC-4FF5-A793-714F5FAAE3CB}"/>
    <cellStyle name="0.00" xfId="1352" xr:uid="{5CA8E6FA-9189-48C2-9DBF-35C4A15D500E}"/>
    <cellStyle name="0.00%" xfId="1353" xr:uid="{AF3D5188-7819-4AC1-BB44-09AA9F2EE8F0}"/>
    <cellStyle name="0.000" xfId="1354" xr:uid="{56616FD4-A3A9-4AF0-BDFB-7C939B5CEFDB}"/>
    <cellStyle name="1 Decimal" xfId="1355" xr:uid="{3CA36A3B-6775-46D6-B124-BA5FF5CD61C7}"/>
    <cellStyle name="1,comma" xfId="1356" xr:uid="{D02B0FAB-7DD7-4258-BB2B-3613AA9DDC0E}"/>
    <cellStyle name="2 Decimals" xfId="1357" xr:uid="{86B48347-D044-4A13-BED2-3578249F56E5}"/>
    <cellStyle name="20% - Accent1" xfId="23" builtinId="30" customBuiltin="1"/>
    <cellStyle name="20% - Accent1 10" xfId="1358" xr:uid="{2EDD8E0C-40CE-4726-AF71-B7093AD03977}"/>
    <cellStyle name="20% - Accent1 10 2" xfId="1359" xr:uid="{3745E8F3-CE41-4A9C-AB51-EE818AB32416}"/>
    <cellStyle name="20% - Accent1 10 2 2" xfId="1360" xr:uid="{BEDDFD72-3F16-41A9-9E68-086BC0B755E0}"/>
    <cellStyle name="20% - Accent1 10 2 2 2" xfId="1361" xr:uid="{72BA8DBC-0C34-4AE7-8503-927B286375FE}"/>
    <cellStyle name="20% - Accent1 10 2 2 2 2" xfId="1362" xr:uid="{77B44525-C9C7-45FD-8CA5-A19F2C2937F3}"/>
    <cellStyle name="20% - Accent1 10 2 2 2 2 2" xfId="1363" xr:uid="{26FE6CD7-F43C-4951-9775-0B23A0D2892C}"/>
    <cellStyle name="20% - Accent1 10 2 2 2 3" xfId="1364" xr:uid="{18CC140C-15BD-41E9-BC90-A138AEDC13F2}"/>
    <cellStyle name="20% - Accent1 10 2 2 3" xfId="1365" xr:uid="{66924612-A5D0-4CAE-B045-DE5F427332A4}"/>
    <cellStyle name="20% - Accent1 10 2 2 3 2" xfId="1366" xr:uid="{18915C72-2BA5-462D-BFAD-CC6F2894DDD6}"/>
    <cellStyle name="20% - Accent1 10 2 2 3 2 2" xfId="1367" xr:uid="{828D6981-FCFA-48C0-9405-E2C0CD29CB88}"/>
    <cellStyle name="20% - Accent1 10 2 2 3 3" xfId="1368" xr:uid="{A2490464-BB9E-4ACD-96D0-493047482168}"/>
    <cellStyle name="20% - Accent1 10 2 2 4" xfId="1369" xr:uid="{8715A3C3-7623-47B1-BE70-A242B7D4FBF4}"/>
    <cellStyle name="20% - Accent1 10 2 2 4 2" xfId="1370" xr:uid="{19178E1B-A842-47A6-8709-780ED2876738}"/>
    <cellStyle name="20% - Accent1 10 2 2 5" xfId="1371" xr:uid="{3241B4A5-7A90-4290-9683-E02C603F384F}"/>
    <cellStyle name="20% - Accent1 10 2 3" xfId="1372" xr:uid="{B0E4CD02-0249-4ABF-9719-00BA93F40295}"/>
    <cellStyle name="20% - Accent1 10 2 3 2" xfId="1373" xr:uid="{9529B204-2587-4713-AD83-2354DC7AA540}"/>
    <cellStyle name="20% - Accent1 10 2 3 2 2" xfId="1374" xr:uid="{A75C8155-C01F-4A4D-B2AC-7FA33DE721DF}"/>
    <cellStyle name="20% - Accent1 10 2 3 3" xfId="1375" xr:uid="{9D46F34A-63BF-4889-A223-61A34C466353}"/>
    <cellStyle name="20% - Accent1 10 2 4" xfId="1376" xr:uid="{AF775443-4322-4420-8F23-F9FB1D0BED0D}"/>
    <cellStyle name="20% - Accent1 10 2 4 2" xfId="1377" xr:uid="{C8F6578D-120C-4AFF-B584-92226E35249C}"/>
    <cellStyle name="20% - Accent1 10 2 5" xfId="1378" xr:uid="{A40C1DA3-C05D-4219-8ACF-EB1BB9EC6051}"/>
    <cellStyle name="20% - Accent1 10 3" xfId="1379" xr:uid="{CB3E9B06-C51B-4FB6-AC26-8772D11D251B}"/>
    <cellStyle name="20% - Accent1 10 3 2" xfId="1380" xr:uid="{D9F788CC-A12F-441E-A580-A82D1A27415D}"/>
    <cellStyle name="20% - Accent1 10 3 2 2" xfId="1381" xr:uid="{05DC1E05-D4D4-426F-B8E1-27847B708DB0}"/>
    <cellStyle name="20% - Accent1 10 3 2 2 2" xfId="1382" xr:uid="{F8A1201D-8D1D-4DAF-892D-413D586E9602}"/>
    <cellStyle name="20% - Accent1 10 3 2 3" xfId="1383" xr:uid="{0226C1AE-B3C7-4188-B8F2-B2177F7AD242}"/>
    <cellStyle name="20% - Accent1 10 3 3" xfId="1384" xr:uid="{16741B3D-FFBA-4D0C-BC6E-7FC57B161C4C}"/>
    <cellStyle name="20% - Accent1 10 3 3 2" xfId="1385" xr:uid="{B488624D-652C-4F7F-A4DB-5CB83D432C4F}"/>
    <cellStyle name="20% - Accent1 10 3 3 2 2" xfId="1386" xr:uid="{465A1D1D-2788-4D4C-A18D-500DFCD65E9F}"/>
    <cellStyle name="20% - Accent1 10 3 3 3" xfId="1387" xr:uid="{E6D2F4F7-7809-4BDC-A192-8EBC35C56D54}"/>
    <cellStyle name="20% - Accent1 10 3 4" xfId="1388" xr:uid="{F2B37651-1A37-41BB-86C5-7574EE56A2B4}"/>
    <cellStyle name="20% - Accent1 10 3 4 2" xfId="1389" xr:uid="{B6EB79D2-385A-4D34-8197-4BE7F512D142}"/>
    <cellStyle name="20% - Accent1 10 3 5" xfId="1390" xr:uid="{DD342076-9AD5-4DDA-8302-0B443BAA1F39}"/>
    <cellStyle name="20% - Accent1 10 4" xfId="1391" xr:uid="{71D62616-5DB5-41C7-B916-2FF4D03BB2B2}"/>
    <cellStyle name="20% - Accent1 10 4 2" xfId="1392" xr:uid="{DC57ABC4-DA91-4912-920F-15A6D2F0A616}"/>
    <cellStyle name="20% - Accent1 10 4 2 2" xfId="1393" xr:uid="{3A99AC64-591F-4991-AE23-5726ABF576DC}"/>
    <cellStyle name="20% - Accent1 10 4 3" xfId="1394" xr:uid="{C8A36474-6CD2-4864-AC39-0974BBA0C3E0}"/>
    <cellStyle name="20% - Accent1 10 5" xfId="1395" xr:uid="{B3C92A3F-AE73-46DF-9D6B-2CE8858E811D}"/>
    <cellStyle name="20% - Accent1 10 5 2" xfId="1396" xr:uid="{6CC0F0BA-E8F7-4746-9C54-9F76C20BBCD8}"/>
    <cellStyle name="20% - Accent1 10 5 2 2" xfId="1397" xr:uid="{6A7581A6-B5E1-4AE4-8F6C-C7AF0E632E51}"/>
    <cellStyle name="20% - Accent1 10 5 3" xfId="1398" xr:uid="{A54A6507-3AE6-4176-A6B0-B087B99739A4}"/>
    <cellStyle name="20% - Accent1 10 6" xfId="1399" xr:uid="{9A45E0CF-93CB-4A39-9900-DC07801ECA3A}"/>
    <cellStyle name="20% - Accent1 10 6 2" xfId="1400" xr:uid="{3921655B-8082-4125-860B-ACE4A120C442}"/>
    <cellStyle name="20% - Accent1 10 7" xfId="1401" xr:uid="{8AF8095A-EBFA-41E5-9196-5FED89108E90}"/>
    <cellStyle name="20% - Accent1 10 8" xfId="1402" xr:uid="{DD937722-D78B-4A38-9EC4-C9E718E15335}"/>
    <cellStyle name="20% - Accent1 11" xfId="1403" xr:uid="{6DB9B9CA-AFD6-4011-8509-6AE47C11823F}"/>
    <cellStyle name="20% - Accent1 11 2" xfId="1404" xr:uid="{57ADD6D2-D374-46C8-945F-15339EB09E3A}"/>
    <cellStyle name="20% - Accent1 11 2 2" xfId="1405" xr:uid="{C2E61BE9-77CC-4B09-BC32-F9A6D8366564}"/>
    <cellStyle name="20% - Accent1 11 2 2 2" xfId="1406" xr:uid="{C51F4B3D-23CF-4415-BA74-B1720C6F55EF}"/>
    <cellStyle name="20% - Accent1 11 2 2 2 2" xfId="1407" xr:uid="{6E551888-28C9-40BB-B0E4-FA4A01DA4452}"/>
    <cellStyle name="20% - Accent1 11 2 2 2 2 2" xfId="1408" xr:uid="{8CC54D2D-6500-46B7-85C5-B26B141E311F}"/>
    <cellStyle name="20% - Accent1 11 2 2 2 3" xfId="1409" xr:uid="{5C68AAA7-1797-41C0-A931-67E14C3F49C0}"/>
    <cellStyle name="20% - Accent1 11 2 2 3" xfId="1410" xr:uid="{5B6E4DD0-6352-4CC9-88A0-D0068F655D2C}"/>
    <cellStyle name="20% - Accent1 11 2 2 3 2" xfId="1411" xr:uid="{353BB0D1-A159-4F99-93A9-C2288929B719}"/>
    <cellStyle name="20% - Accent1 11 2 2 3 2 2" xfId="1412" xr:uid="{8F5153F0-1FD6-4302-BBA3-B54BEDCC61AE}"/>
    <cellStyle name="20% - Accent1 11 2 2 3 3" xfId="1413" xr:uid="{2955D861-2C0A-4C5F-9219-6368985D94EA}"/>
    <cellStyle name="20% - Accent1 11 2 2 4" xfId="1414" xr:uid="{21E6E91F-24F0-495C-9C7B-69A2BCE91E9D}"/>
    <cellStyle name="20% - Accent1 11 2 2 4 2" xfId="1415" xr:uid="{69F0C228-67B2-4BD4-B897-FA62F92E0482}"/>
    <cellStyle name="20% - Accent1 11 2 2 5" xfId="1416" xr:uid="{05C4FF0B-97AB-41AE-87DD-DC647A3E2A2F}"/>
    <cellStyle name="20% - Accent1 11 2 3" xfId="1417" xr:uid="{D00EDD6C-9342-4957-A386-0571D5802974}"/>
    <cellStyle name="20% - Accent1 11 2 3 2" xfId="1418" xr:uid="{ECDA51BD-916A-4A2F-AF25-F55C5B45E538}"/>
    <cellStyle name="20% - Accent1 11 2 3 2 2" xfId="1419" xr:uid="{E6064B61-9B1E-4AE7-BD54-6CA9477E2B2F}"/>
    <cellStyle name="20% - Accent1 11 2 3 3" xfId="1420" xr:uid="{9B9C74C6-D873-44C0-A14F-D6DDDEAF5306}"/>
    <cellStyle name="20% - Accent1 11 2 4" xfId="1421" xr:uid="{7F26077A-5606-4BB4-9F18-719F8475282F}"/>
    <cellStyle name="20% - Accent1 11 2 4 2" xfId="1422" xr:uid="{E1225925-3344-4C87-83F4-D00073D34873}"/>
    <cellStyle name="20% - Accent1 11 2 5" xfId="1423" xr:uid="{8181B881-FADD-4460-A753-A22BC754BB0F}"/>
    <cellStyle name="20% - Accent1 11 3" xfId="1424" xr:uid="{BF0A999D-F4CC-4B2B-AA23-2485B810022D}"/>
    <cellStyle name="20% - Accent1 11 3 2" xfId="1425" xr:uid="{FF8F15BD-BD68-4CDD-901B-A55F1ADC21F9}"/>
    <cellStyle name="20% - Accent1 11 3 2 2" xfId="1426" xr:uid="{23619906-C71D-4E49-A208-5705CAF54855}"/>
    <cellStyle name="20% - Accent1 11 3 2 2 2" xfId="1427" xr:uid="{16BB2D6C-632C-40B8-BF1D-3CE5D34E7D34}"/>
    <cellStyle name="20% - Accent1 11 3 2 3" xfId="1428" xr:uid="{C844B9AE-4AEA-434B-89D1-6D25544EAF3F}"/>
    <cellStyle name="20% - Accent1 11 3 3" xfId="1429" xr:uid="{11EAC525-A47D-4FA9-9949-8F882FC7546A}"/>
    <cellStyle name="20% - Accent1 11 3 3 2" xfId="1430" xr:uid="{39AA8C33-0EED-4381-9D50-1C1F9F0B4CBC}"/>
    <cellStyle name="20% - Accent1 11 3 3 2 2" xfId="1431" xr:uid="{52602449-5CE4-4080-8B59-40870D6BED80}"/>
    <cellStyle name="20% - Accent1 11 3 3 3" xfId="1432" xr:uid="{66BDF988-1704-4B3E-B1BD-2163B9FD0652}"/>
    <cellStyle name="20% - Accent1 11 3 4" xfId="1433" xr:uid="{00436A13-2E2D-4ED7-B161-57C3F8FBB67E}"/>
    <cellStyle name="20% - Accent1 11 3 4 2" xfId="1434" xr:uid="{1FFC4F23-9FB1-4A3E-8A96-940BD80B6296}"/>
    <cellStyle name="20% - Accent1 11 3 5" xfId="1435" xr:uid="{5381C22A-966C-453C-A22B-69E3A101DEF5}"/>
    <cellStyle name="20% - Accent1 11 4" xfId="1436" xr:uid="{5B7A6138-2C51-4BD6-B961-B2990566582A}"/>
    <cellStyle name="20% - Accent1 11 4 2" xfId="1437" xr:uid="{6F86F306-4B17-4F21-95EF-CB9C04D6BA94}"/>
    <cellStyle name="20% - Accent1 11 4 2 2" xfId="1438" xr:uid="{EEDC087A-4869-4416-823E-5705E27B93FA}"/>
    <cellStyle name="20% - Accent1 11 4 3" xfId="1439" xr:uid="{14DF9C61-299E-4AE8-918B-F605836612D7}"/>
    <cellStyle name="20% - Accent1 11 5" xfId="1440" xr:uid="{4883F3D6-783B-4375-9BCE-1A87B215C767}"/>
    <cellStyle name="20% - Accent1 11 5 2" xfId="1441" xr:uid="{ED5EF8B1-EF9D-42CC-96F7-CD4EEC0914C5}"/>
    <cellStyle name="20% - Accent1 11 5 2 2" xfId="1442" xr:uid="{5D3C97A2-94D2-41E2-A8C5-126682DC78BB}"/>
    <cellStyle name="20% - Accent1 11 5 3" xfId="1443" xr:uid="{7D321337-FE3E-44E1-87E9-0B7BB58EB4A4}"/>
    <cellStyle name="20% - Accent1 11 6" xfId="1444" xr:uid="{4174D6C4-D579-4797-B889-37E6610AA473}"/>
    <cellStyle name="20% - Accent1 11 6 2" xfId="1445" xr:uid="{D35C4D4E-BA54-42BC-B69C-3371042E5FED}"/>
    <cellStyle name="20% - Accent1 11 7" xfId="1446" xr:uid="{6330028D-663F-4F05-AB83-7D11E41E243E}"/>
    <cellStyle name="20% - Accent1 11 8" xfId="1447" xr:uid="{4BB63BE0-E048-4CB0-A661-1CF18E283260}"/>
    <cellStyle name="20% - Accent1 12" xfId="1448" xr:uid="{A9E6D801-446F-4630-B982-76EE489BE7C3}"/>
    <cellStyle name="20% - Accent1 12 2" xfId="1449" xr:uid="{562E6498-FAD7-4013-8B3E-E36494DE9D0E}"/>
    <cellStyle name="20% - Accent1 12 2 2" xfId="1450" xr:uid="{601B9C19-ADB4-4FEC-A528-7928EF030C23}"/>
    <cellStyle name="20% - Accent1 12 2 2 2" xfId="1451" xr:uid="{F4C34FDB-D924-4290-884E-DC94935263D0}"/>
    <cellStyle name="20% - Accent1 12 2 2 2 2" xfId="1452" xr:uid="{1014A017-633D-44BB-830B-E7474B7270DF}"/>
    <cellStyle name="20% - Accent1 12 2 2 2 2 2" xfId="1453" xr:uid="{EF769BAB-3EEB-48F6-AB9C-B94CD93E1546}"/>
    <cellStyle name="20% - Accent1 12 2 2 2 3" xfId="1454" xr:uid="{CB374D35-DF59-46D8-B98E-9EA6F558E06C}"/>
    <cellStyle name="20% - Accent1 12 2 2 3" xfId="1455" xr:uid="{B4E6A9EF-7BC5-4996-812E-98D8E2D04BA8}"/>
    <cellStyle name="20% - Accent1 12 2 2 3 2" xfId="1456" xr:uid="{8CC151E5-3B17-4794-8967-7B6A20C1ED16}"/>
    <cellStyle name="20% - Accent1 12 2 2 3 2 2" xfId="1457" xr:uid="{4786DF54-A266-458E-96B7-95DE07D3C3FD}"/>
    <cellStyle name="20% - Accent1 12 2 2 3 3" xfId="1458" xr:uid="{FC507ABF-4F97-448C-B3F1-46606F29D5DF}"/>
    <cellStyle name="20% - Accent1 12 2 2 4" xfId="1459" xr:uid="{57E74D49-5E30-4E42-A81A-08812E981261}"/>
    <cellStyle name="20% - Accent1 12 2 2 4 2" xfId="1460" xr:uid="{5F2635BB-396A-48EA-AE55-7E3308FE3A0F}"/>
    <cellStyle name="20% - Accent1 12 2 2 5" xfId="1461" xr:uid="{670A69F2-9F1F-4B78-9644-9065F50BB79E}"/>
    <cellStyle name="20% - Accent1 12 2 3" xfId="1462" xr:uid="{506CDE1A-2659-404C-A8F5-DADA2EEA5F91}"/>
    <cellStyle name="20% - Accent1 12 2 3 2" xfId="1463" xr:uid="{58D99FF9-6260-4A94-A213-D0D638E502AA}"/>
    <cellStyle name="20% - Accent1 12 2 3 2 2" xfId="1464" xr:uid="{9E42395F-16AB-4C8E-B244-33BFA1504A81}"/>
    <cellStyle name="20% - Accent1 12 2 3 3" xfId="1465" xr:uid="{29E0FA34-3A53-48AA-82F5-8F6F0E94AF5C}"/>
    <cellStyle name="20% - Accent1 12 2 4" xfId="1466" xr:uid="{F25DD022-3E71-43F4-80FD-D1E5EC392913}"/>
    <cellStyle name="20% - Accent1 12 2 4 2" xfId="1467" xr:uid="{1F049C4C-6B4D-45B6-A765-6C79CA87B085}"/>
    <cellStyle name="20% - Accent1 12 2 5" xfId="1468" xr:uid="{A1D167D0-6405-4122-BC43-06750AB2296B}"/>
    <cellStyle name="20% - Accent1 12 3" xfId="1469" xr:uid="{28C3E338-3566-4459-A33F-0328CF35F24D}"/>
    <cellStyle name="20% - Accent1 12 3 2" xfId="1470" xr:uid="{2170D6DE-A160-441A-8958-CD7555F591E1}"/>
    <cellStyle name="20% - Accent1 12 3 2 2" xfId="1471" xr:uid="{D49F7168-BB62-446E-BCC7-CDE064A75A4A}"/>
    <cellStyle name="20% - Accent1 12 3 2 2 2" xfId="1472" xr:uid="{9E2B2BE5-8D8C-429F-A22C-8D0942CFB054}"/>
    <cellStyle name="20% - Accent1 12 3 2 3" xfId="1473" xr:uid="{33408420-2248-4AA5-918E-619F783030C3}"/>
    <cellStyle name="20% - Accent1 12 3 3" xfId="1474" xr:uid="{DE3B0A6E-536D-4226-99C2-354CA6BCE7EC}"/>
    <cellStyle name="20% - Accent1 12 3 3 2" xfId="1475" xr:uid="{02C4E001-A45D-45D4-9E2F-7399AE22B9D2}"/>
    <cellStyle name="20% - Accent1 12 3 3 2 2" xfId="1476" xr:uid="{75B5504E-A679-4EB9-83C5-47C3EA2D96DA}"/>
    <cellStyle name="20% - Accent1 12 3 3 3" xfId="1477" xr:uid="{25B970AB-5C89-48E2-A3F5-A52743897936}"/>
    <cellStyle name="20% - Accent1 12 3 4" xfId="1478" xr:uid="{3D20B401-2DEC-40FF-AF52-09CEBFE882B7}"/>
    <cellStyle name="20% - Accent1 12 3 4 2" xfId="1479" xr:uid="{24042789-C4FD-4F77-814D-F82333F1383E}"/>
    <cellStyle name="20% - Accent1 12 3 5" xfId="1480" xr:uid="{F8081FB6-EFBD-45A9-9B32-258E1FE7D31B}"/>
    <cellStyle name="20% - Accent1 12 4" xfId="1481" xr:uid="{0B4840EE-43F4-4DEB-9668-25CC31E697FA}"/>
    <cellStyle name="20% - Accent1 12 4 2" xfId="1482" xr:uid="{CC4D85D2-0A5D-4316-B908-14C09171ED0F}"/>
    <cellStyle name="20% - Accent1 12 4 2 2" xfId="1483" xr:uid="{5E060549-6B7F-4E92-94EB-A0E360F48D3B}"/>
    <cellStyle name="20% - Accent1 12 4 3" xfId="1484" xr:uid="{0131F3E1-2CE1-4C7A-8A1D-A211580DC555}"/>
    <cellStyle name="20% - Accent1 12 5" xfId="1485" xr:uid="{6348D068-F98A-4140-919F-2A9810C7C2B2}"/>
    <cellStyle name="20% - Accent1 12 5 2" xfId="1486" xr:uid="{D52AE6D6-29DB-48BC-9B65-017C45154255}"/>
    <cellStyle name="20% - Accent1 12 5 2 2" xfId="1487" xr:uid="{BFC23793-63F5-4675-8B0E-00C7DE708E7F}"/>
    <cellStyle name="20% - Accent1 12 5 3" xfId="1488" xr:uid="{6FC0B1B2-5BCE-4351-97AE-0C0D4142F1DA}"/>
    <cellStyle name="20% - Accent1 12 6" xfId="1489" xr:uid="{D5DBA1E9-A3D1-4ED4-AE32-39EFB57C3166}"/>
    <cellStyle name="20% - Accent1 12 6 2" xfId="1490" xr:uid="{9C035916-0559-4624-B25B-9F7594EEA217}"/>
    <cellStyle name="20% - Accent1 12 7" xfId="1491" xr:uid="{B6B5242F-8D68-45A6-9651-37658021C44C}"/>
    <cellStyle name="20% - Accent1 12 8" xfId="1492" xr:uid="{F6DD478F-0CF9-4034-B28B-A0F21176BDE1}"/>
    <cellStyle name="20% - Accent1 13" xfId="1493" xr:uid="{B7371808-01C0-4EC1-87D7-09B77CC74144}"/>
    <cellStyle name="20% - Accent1 13 2" xfId="1494" xr:uid="{1296D2B9-9B36-4A1B-B6B0-AC9D06B32044}"/>
    <cellStyle name="20% - Accent1 13 2 2" xfId="1495" xr:uid="{CB2A8448-8840-4283-A303-1ED566DC6250}"/>
    <cellStyle name="20% - Accent1 13 2 2 2" xfId="1496" xr:uid="{368A436E-9D27-4467-9219-72EEF561096C}"/>
    <cellStyle name="20% - Accent1 13 2 2 2 2" xfId="1497" xr:uid="{374DE846-6421-4698-8728-5A8C2DC50777}"/>
    <cellStyle name="20% - Accent1 13 2 2 2 2 2" xfId="1498" xr:uid="{BECF78DD-7BD9-4677-8BB8-22C2CEE640EF}"/>
    <cellStyle name="20% - Accent1 13 2 2 2 3" xfId="1499" xr:uid="{69662545-58DB-40C9-A5D8-BE0A1279E9B2}"/>
    <cellStyle name="20% - Accent1 13 2 2 3" xfId="1500" xr:uid="{A2939C8A-0848-435B-B6BA-3EC6C5FE8F44}"/>
    <cellStyle name="20% - Accent1 13 2 2 3 2" xfId="1501" xr:uid="{4D3C6606-C764-4CEE-B2A1-1E773E46CA5D}"/>
    <cellStyle name="20% - Accent1 13 2 2 3 2 2" xfId="1502" xr:uid="{663E873D-9888-4B18-986D-AA37C39AD4C6}"/>
    <cellStyle name="20% - Accent1 13 2 2 3 3" xfId="1503" xr:uid="{AA604AE2-A0FE-4720-9A0D-95E0228BC356}"/>
    <cellStyle name="20% - Accent1 13 2 2 4" xfId="1504" xr:uid="{56E9CFE5-84BB-4721-ACDF-4F2701B27949}"/>
    <cellStyle name="20% - Accent1 13 2 2 4 2" xfId="1505" xr:uid="{12E3DF46-CE75-4B7F-9829-2C8BCB5F6CA6}"/>
    <cellStyle name="20% - Accent1 13 2 2 5" xfId="1506" xr:uid="{345529D5-EB5A-4F24-BFAF-710A13FFE862}"/>
    <cellStyle name="20% - Accent1 13 2 3" xfId="1507" xr:uid="{AFE3FDE8-114E-4C72-8BF9-F077E47A2A35}"/>
    <cellStyle name="20% - Accent1 13 2 3 2" xfId="1508" xr:uid="{B9857254-8A9A-4470-8728-19593384C9D2}"/>
    <cellStyle name="20% - Accent1 13 2 3 2 2" xfId="1509" xr:uid="{9F0254D3-4D7B-4C87-AAB4-92477C3CADB3}"/>
    <cellStyle name="20% - Accent1 13 2 3 3" xfId="1510" xr:uid="{0CFF5FA7-495C-4152-83FB-653DCF386BF8}"/>
    <cellStyle name="20% - Accent1 13 2 4" xfId="1511" xr:uid="{1F4601E7-DCB6-44BC-8976-BB2CBF12A2F8}"/>
    <cellStyle name="20% - Accent1 13 2 4 2" xfId="1512" xr:uid="{9BB450FE-26F4-45B7-8C5C-7835DB17E323}"/>
    <cellStyle name="20% - Accent1 13 2 5" xfId="1513" xr:uid="{AC178330-2E5B-4F4A-BC2A-EDD53574438F}"/>
    <cellStyle name="20% - Accent1 13 3" xfId="1514" xr:uid="{8E848645-12C9-48CB-BAEA-163BDD7FE81C}"/>
    <cellStyle name="20% - Accent1 13 3 2" xfId="1515" xr:uid="{C893DED0-D2DB-49AE-ABE6-D9F389F7897E}"/>
    <cellStyle name="20% - Accent1 13 3 2 2" xfId="1516" xr:uid="{FBF1BA05-3D71-42DC-8397-1FF58011A4E8}"/>
    <cellStyle name="20% - Accent1 13 3 2 2 2" xfId="1517" xr:uid="{7E500B96-BDDF-4613-AE95-AB7EAEAD91C0}"/>
    <cellStyle name="20% - Accent1 13 3 2 3" xfId="1518" xr:uid="{5D828CAA-9D02-483D-8EA1-D8FACE04FA6C}"/>
    <cellStyle name="20% - Accent1 13 3 3" xfId="1519" xr:uid="{115BB050-EA09-4DC3-B0D3-2312D60A8B77}"/>
    <cellStyle name="20% - Accent1 13 3 3 2" xfId="1520" xr:uid="{1E550658-2D6D-4D05-89EA-43371EA3D16E}"/>
    <cellStyle name="20% - Accent1 13 3 3 2 2" xfId="1521" xr:uid="{6B1A3A73-B16C-4FE9-B195-22451792509F}"/>
    <cellStyle name="20% - Accent1 13 3 3 3" xfId="1522" xr:uid="{ABBE56DD-1110-4AA7-9F71-F9A095A6924F}"/>
    <cellStyle name="20% - Accent1 13 3 4" xfId="1523" xr:uid="{1AFD6D49-B008-4672-BB35-419CAA04B4BD}"/>
    <cellStyle name="20% - Accent1 13 3 4 2" xfId="1524" xr:uid="{73797BDA-FFD9-4FE3-8D5B-925E4E6EB116}"/>
    <cellStyle name="20% - Accent1 13 3 5" xfId="1525" xr:uid="{F8F86B32-700A-4876-9FFC-FA733D8067DE}"/>
    <cellStyle name="20% - Accent1 13 4" xfId="1526" xr:uid="{75722E45-530B-4D8E-AB6F-9BAF7AC17035}"/>
    <cellStyle name="20% - Accent1 13 4 2" xfId="1527" xr:uid="{C02C07CE-DA2F-45F9-9C4B-7FE03BA47D81}"/>
    <cellStyle name="20% - Accent1 13 4 2 2" xfId="1528" xr:uid="{8EE357B5-CEC1-4F4E-BEE6-6227F5FD2E72}"/>
    <cellStyle name="20% - Accent1 13 4 3" xfId="1529" xr:uid="{8AA64C56-EFE1-4362-A84C-974C38632D40}"/>
    <cellStyle name="20% - Accent1 13 5" xfId="1530" xr:uid="{85A124F1-4DAB-422B-B820-64A6F73DC3C3}"/>
    <cellStyle name="20% - Accent1 13 5 2" xfId="1531" xr:uid="{C1987158-8829-4D96-9855-E423311A248C}"/>
    <cellStyle name="20% - Accent1 13 5 2 2" xfId="1532" xr:uid="{DBB5C3B6-743D-4277-B029-82A6AA644EEE}"/>
    <cellStyle name="20% - Accent1 13 5 3" xfId="1533" xr:uid="{FCAABFE9-DFE6-41B3-9517-4BDB2A4FE1B5}"/>
    <cellStyle name="20% - Accent1 13 6" xfId="1534" xr:uid="{75FD980C-CCF6-458E-958C-F4275ADF769C}"/>
    <cellStyle name="20% - Accent1 13 6 2" xfId="1535" xr:uid="{2AA39C76-D390-4D89-8BD1-31C044672B34}"/>
    <cellStyle name="20% - Accent1 13 7" xfId="1536" xr:uid="{872EFB5D-745F-49F4-8BAB-6E6BEDC4DA32}"/>
    <cellStyle name="20% - Accent1 13 8" xfId="1537" xr:uid="{9AE995DB-6468-4294-96D9-7418368C8E62}"/>
    <cellStyle name="20% - Accent1 14" xfId="1538" xr:uid="{33594054-7624-49D2-9A04-FF6CDE17C56D}"/>
    <cellStyle name="20% - Accent1 14 2" xfId="1539" xr:uid="{E5A613F9-E8FB-4D05-84DC-61D58669A432}"/>
    <cellStyle name="20% - Accent1 14 2 2" xfId="1540" xr:uid="{BBC8B9F4-9AC0-4FDB-8998-D0D415CF9D7E}"/>
    <cellStyle name="20% - Accent1 14 2 2 2" xfId="1541" xr:uid="{573CCC32-9AFE-42EA-975C-A02EBCAA2270}"/>
    <cellStyle name="20% - Accent1 14 2 2 2 2" xfId="1542" xr:uid="{2C3F8C0B-44A9-4618-8C8B-5C17D597CF65}"/>
    <cellStyle name="20% - Accent1 14 2 2 2 2 2" xfId="1543" xr:uid="{C471CFFE-8000-4740-A35F-5118B4162478}"/>
    <cellStyle name="20% - Accent1 14 2 2 2 3" xfId="1544" xr:uid="{BD3B193B-547D-4BFD-802D-65F41CCA85B0}"/>
    <cellStyle name="20% - Accent1 14 2 2 3" xfId="1545" xr:uid="{7879AFFF-51B8-469F-B600-752BCB9AAE80}"/>
    <cellStyle name="20% - Accent1 14 2 2 3 2" xfId="1546" xr:uid="{F8E45D41-4091-40D7-9055-A9E67BF03BDE}"/>
    <cellStyle name="20% - Accent1 14 2 2 3 2 2" xfId="1547" xr:uid="{58DD5EC1-DEBD-4111-AE84-9F44986C470D}"/>
    <cellStyle name="20% - Accent1 14 2 2 3 3" xfId="1548" xr:uid="{2B5B50BF-95B6-4181-908D-BF3F8EA43E08}"/>
    <cellStyle name="20% - Accent1 14 2 2 4" xfId="1549" xr:uid="{54F516EE-F87A-4A22-B587-4D258971159B}"/>
    <cellStyle name="20% - Accent1 14 2 2 4 2" xfId="1550" xr:uid="{0F4CCE3A-85E6-4F2D-A62B-68B9D7035A31}"/>
    <cellStyle name="20% - Accent1 14 2 2 5" xfId="1551" xr:uid="{01D9C0F3-94C9-4D18-9613-1EFC4E4023F0}"/>
    <cellStyle name="20% - Accent1 14 2 3" xfId="1552" xr:uid="{DCD8B677-B44A-4A06-9C76-12DD22DC91E3}"/>
    <cellStyle name="20% - Accent1 14 2 3 2" xfId="1553" xr:uid="{E49282A8-E1F3-4ECB-B6C7-4FE4E98BF980}"/>
    <cellStyle name="20% - Accent1 14 2 3 2 2" xfId="1554" xr:uid="{91A66A06-4C67-47BD-BE2A-DB45080810E8}"/>
    <cellStyle name="20% - Accent1 14 2 3 3" xfId="1555" xr:uid="{898E98DA-3A2B-4269-9202-7C31B73623B1}"/>
    <cellStyle name="20% - Accent1 14 2 4" xfId="1556" xr:uid="{EAA8167F-80C9-4152-B4D6-56AAD4442516}"/>
    <cellStyle name="20% - Accent1 14 2 4 2" xfId="1557" xr:uid="{E540C9A3-D932-4A77-881D-6C997F1314A1}"/>
    <cellStyle name="20% - Accent1 14 2 5" xfId="1558" xr:uid="{A8E3B341-FD71-4B9B-8C91-215A8583EC77}"/>
    <cellStyle name="20% - Accent1 14 3" xfId="1559" xr:uid="{2AF9B949-13AA-46D6-BD69-EE1F1290AE65}"/>
    <cellStyle name="20% - Accent1 14 3 2" xfId="1560" xr:uid="{E27C56C5-B033-4E27-AF5B-8745B7543C9F}"/>
    <cellStyle name="20% - Accent1 14 3 2 2" xfId="1561" xr:uid="{FCA2AF8A-0825-4C30-A864-64251195F034}"/>
    <cellStyle name="20% - Accent1 14 3 2 2 2" xfId="1562" xr:uid="{8F60B0FF-B17D-41A3-93F5-15ED157D8FA7}"/>
    <cellStyle name="20% - Accent1 14 3 2 3" xfId="1563" xr:uid="{38149C30-5721-4A20-A044-BC0909FBA2B7}"/>
    <cellStyle name="20% - Accent1 14 3 3" xfId="1564" xr:uid="{2505F458-CC79-4EB6-943D-5AB02493935B}"/>
    <cellStyle name="20% - Accent1 14 3 3 2" xfId="1565" xr:uid="{E076A385-56E2-420C-B929-8DB6242F670E}"/>
    <cellStyle name="20% - Accent1 14 3 3 2 2" xfId="1566" xr:uid="{188F5B87-7B57-4B3B-A914-264F6DAF2CE2}"/>
    <cellStyle name="20% - Accent1 14 3 3 3" xfId="1567" xr:uid="{5311E70D-D2FA-4E62-B3AB-F344D56357F0}"/>
    <cellStyle name="20% - Accent1 14 3 4" xfId="1568" xr:uid="{D507B0BE-D178-490E-8CF6-D9E8FA70754A}"/>
    <cellStyle name="20% - Accent1 14 3 4 2" xfId="1569" xr:uid="{2E2648EE-CFBE-4683-84D9-96F6367EBD07}"/>
    <cellStyle name="20% - Accent1 14 3 5" xfId="1570" xr:uid="{99F21941-0353-4366-AF41-5B78D9FCA966}"/>
    <cellStyle name="20% - Accent1 14 4" xfId="1571" xr:uid="{66A27A49-0909-403B-97AB-A77939696BB7}"/>
    <cellStyle name="20% - Accent1 14 4 2" xfId="1572" xr:uid="{6B575D76-8941-413D-95F9-8946C9FB6C0B}"/>
    <cellStyle name="20% - Accent1 14 4 2 2" xfId="1573" xr:uid="{149DC286-C720-40C4-863B-C00A9F21C988}"/>
    <cellStyle name="20% - Accent1 14 4 3" xfId="1574" xr:uid="{63AC1572-BCDE-4143-8B28-F194D19AC2AD}"/>
    <cellStyle name="20% - Accent1 14 5" xfId="1575" xr:uid="{2522EF95-3CAC-41E3-9B16-31CFE5C272E2}"/>
    <cellStyle name="20% - Accent1 14 5 2" xfId="1576" xr:uid="{47969B67-BA5E-473C-BA5D-C74C30A125E1}"/>
    <cellStyle name="20% - Accent1 14 5 2 2" xfId="1577" xr:uid="{203ACB8A-BBDE-4B54-A4CD-C0A8A8B4D86B}"/>
    <cellStyle name="20% - Accent1 14 5 3" xfId="1578" xr:uid="{F6A3E6EC-4B3A-4AC8-84D4-4625193BEEAF}"/>
    <cellStyle name="20% - Accent1 14 6" xfId="1579" xr:uid="{4B6C7658-6D04-4B49-A774-8F3897880ACE}"/>
    <cellStyle name="20% - Accent1 14 6 2" xfId="1580" xr:uid="{9DFDBD42-FD46-4F9C-BB2C-75854475BA24}"/>
    <cellStyle name="20% - Accent1 14 7" xfId="1581" xr:uid="{5E0F2068-08DB-4083-BB63-04FDB2E4C0B8}"/>
    <cellStyle name="20% - Accent1 14 8" xfId="1582" xr:uid="{6721A728-66D5-45EE-9263-C9B9929D0C4A}"/>
    <cellStyle name="20% - Accent1 15" xfId="1583" xr:uid="{9A5811DC-10CC-4C6F-A0E7-1203C419894A}"/>
    <cellStyle name="20% - Accent1 15 2" xfId="1584" xr:uid="{6EC00A02-265C-4A5B-81CF-1FC8401D690F}"/>
    <cellStyle name="20% - Accent1 15 2 2" xfId="1585" xr:uid="{B946F9C1-9573-4C21-A608-80A9521D09C8}"/>
    <cellStyle name="20% - Accent1 15 2 2 2" xfId="1586" xr:uid="{50520634-BCEB-4C7D-984E-BE6063085EA8}"/>
    <cellStyle name="20% - Accent1 15 2 2 2 2" xfId="1587" xr:uid="{09EFE098-8AAA-4F80-91BD-C88EA78CCEDE}"/>
    <cellStyle name="20% - Accent1 15 2 2 2 2 2" xfId="1588" xr:uid="{C7FBC8AE-563A-4B16-A4B6-C4BFDB23E588}"/>
    <cellStyle name="20% - Accent1 15 2 2 2 3" xfId="1589" xr:uid="{64040DB8-F897-4C76-993B-51BC83FE74CA}"/>
    <cellStyle name="20% - Accent1 15 2 2 3" xfId="1590" xr:uid="{AE0BD881-2E6B-4639-9E09-1D48BCCD24D5}"/>
    <cellStyle name="20% - Accent1 15 2 2 3 2" xfId="1591" xr:uid="{0F4F4E05-B32E-48B1-806A-26C7C6C75245}"/>
    <cellStyle name="20% - Accent1 15 2 2 3 2 2" xfId="1592" xr:uid="{7D6DF329-9786-43B0-9994-26C0369274B4}"/>
    <cellStyle name="20% - Accent1 15 2 2 3 3" xfId="1593" xr:uid="{0CFA20F4-6160-4B52-89E3-702BD3C444A7}"/>
    <cellStyle name="20% - Accent1 15 2 2 4" xfId="1594" xr:uid="{FDCA2B0F-B69D-403C-BC2B-8B204E4C09BA}"/>
    <cellStyle name="20% - Accent1 15 2 2 4 2" xfId="1595" xr:uid="{4F4FBDF8-0D12-4771-B4DD-4C8E30F1A540}"/>
    <cellStyle name="20% - Accent1 15 2 2 5" xfId="1596" xr:uid="{884B5149-FDEA-4F11-A0C6-F0E47A9DB58E}"/>
    <cellStyle name="20% - Accent1 15 2 3" xfId="1597" xr:uid="{2229B31B-F20D-4F02-B4F0-41F2CF039967}"/>
    <cellStyle name="20% - Accent1 15 2 3 2" xfId="1598" xr:uid="{508E026D-3146-45C2-BF87-76D740B75B7D}"/>
    <cellStyle name="20% - Accent1 15 2 3 2 2" xfId="1599" xr:uid="{80B1A120-FD9E-4C31-8676-91C121820128}"/>
    <cellStyle name="20% - Accent1 15 2 3 3" xfId="1600" xr:uid="{13DE4FAF-8B15-4572-BC29-F60F77D1BFA9}"/>
    <cellStyle name="20% - Accent1 15 2 4" xfId="1601" xr:uid="{6E663CC5-B9AD-47B7-944A-0BF70726EB10}"/>
    <cellStyle name="20% - Accent1 15 2 4 2" xfId="1602" xr:uid="{129C2558-173D-4999-817F-414B015D7391}"/>
    <cellStyle name="20% - Accent1 15 2 5" xfId="1603" xr:uid="{AEFF2620-0737-47D2-9E6B-28CB81AB44AE}"/>
    <cellStyle name="20% - Accent1 15 3" xfId="1604" xr:uid="{653E084A-4C0F-4D79-B514-07202883B027}"/>
    <cellStyle name="20% - Accent1 15 3 2" xfId="1605" xr:uid="{F3DFF7F5-8A3E-459E-A1D2-4BE342EC51DB}"/>
    <cellStyle name="20% - Accent1 15 3 2 2" xfId="1606" xr:uid="{48156435-2421-4FCD-9910-68FDB957CA38}"/>
    <cellStyle name="20% - Accent1 15 3 2 2 2" xfId="1607" xr:uid="{662F8621-CE08-4C39-8FC5-C170652DAB86}"/>
    <cellStyle name="20% - Accent1 15 3 2 3" xfId="1608" xr:uid="{2994B22F-0634-4D61-AF35-A4118D244481}"/>
    <cellStyle name="20% - Accent1 15 3 3" xfId="1609" xr:uid="{717BCC99-CC3C-444E-8C43-423E5653D4EA}"/>
    <cellStyle name="20% - Accent1 15 3 3 2" xfId="1610" xr:uid="{052EA71A-68EE-4AE8-8B1E-292B193224D6}"/>
    <cellStyle name="20% - Accent1 15 3 3 2 2" xfId="1611" xr:uid="{3B227883-E16C-4062-94C2-1D1EE768DC93}"/>
    <cellStyle name="20% - Accent1 15 3 3 3" xfId="1612" xr:uid="{10272489-7AC8-4E5D-896F-DF7D178FC4FC}"/>
    <cellStyle name="20% - Accent1 15 3 4" xfId="1613" xr:uid="{16A6E4CD-3496-4DF2-ACFA-F448BC040A14}"/>
    <cellStyle name="20% - Accent1 15 3 4 2" xfId="1614" xr:uid="{6F5BBA9B-CD19-434B-911C-E576CB29E137}"/>
    <cellStyle name="20% - Accent1 15 3 5" xfId="1615" xr:uid="{639C0C2E-BA59-423F-945F-DF134FF2C7F4}"/>
    <cellStyle name="20% - Accent1 15 4" xfId="1616" xr:uid="{17EA1A33-91EF-41B9-880C-8221CFEF6831}"/>
    <cellStyle name="20% - Accent1 15 4 2" xfId="1617" xr:uid="{AEBAB2A1-71D5-440B-B50D-E565E597001F}"/>
    <cellStyle name="20% - Accent1 15 4 2 2" xfId="1618" xr:uid="{03F04A45-C51D-4FAB-BC94-91FA60CF9F13}"/>
    <cellStyle name="20% - Accent1 15 4 3" xfId="1619" xr:uid="{9DABD1CD-BB7A-47A1-8C0B-958552A0DC16}"/>
    <cellStyle name="20% - Accent1 15 5" xfId="1620" xr:uid="{CDE50980-6349-42D1-B3E6-08A9358E98BD}"/>
    <cellStyle name="20% - Accent1 15 5 2" xfId="1621" xr:uid="{3AE78ED4-4F9A-480B-816B-831BBD35AD7F}"/>
    <cellStyle name="20% - Accent1 15 5 2 2" xfId="1622" xr:uid="{63959D33-237D-4BC0-BECB-411301B05AAA}"/>
    <cellStyle name="20% - Accent1 15 5 3" xfId="1623" xr:uid="{403A57DA-F30C-4703-A6F2-077B029F215B}"/>
    <cellStyle name="20% - Accent1 15 6" xfId="1624" xr:uid="{2618DCBF-C5A7-44C2-B84C-8880076DEAEF}"/>
    <cellStyle name="20% - Accent1 15 6 2" xfId="1625" xr:uid="{CAE5DF20-163A-4AD6-BF85-A28CEA72F73C}"/>
    <cellStyle name="20% - Accent1 15 7" xfId="1626" xr:uid="{CD49BBF5-BF49-4370-AF8E-A64D7BB4DD07}"/>
    <cellStyle name="20% - Accent1 15 8" xfId="1627" xr:uid="{4F29C6DE-490A-42B6-9952-5D4696DF5789}"/>
    <cellStyle name="20% - Accent1 16" xfId="1628" xr:uid="{18973552-4492-43DB-960C-54BB0D871A76}"/>
    <cellStyle name="20% - Accent1 16 2" xfId="1629" xr:uid="{66313CF9-1E0A-4007-8583-2971E08FADAE}"/>
    <cellStyle name="20% - Accent1 16 2 2" xfId="1630" xr:uid="{398DC984-0AC6-482F-AE97-80546D7F49B5}"/>
    <cellStyle name="20% - Accent1 16 2 2 2" xfId="1631" xr:uid="{457F39D3-73A1-4E41-87B2-2AAFC88663C1}"/>
    <cellStyle name="20% - Accent1 16 2 2 2 2" xfId="1632" xr:uid="{B1E7FA50-BBAA-4D6B-A04C-515BD6A5C754}"/>
    <cellStyle name="20% - Accent1 16 2 2 3" xfId="1633" xr:uid="{5E7E7FFC-79B8-415B-A388-614E44B10103}"/>
    <cellStyle name="20% - Accent1 16 2 3" xfId="1634" xr:uid="{4794282B-C795-4419-BA5D-01607E2567A6}"/>
    <cellStyle name="20% - Accent1 16 2 3 2" xfId="1635" xr:uid="{4A19F5D9-4AC4-458F-9F8A-E785FE3628B5}"/>
    <cellStyle name="20% - Accent1 16 2 3 2 2" xfId="1636" xr:uid="{7D13AC52-5895-4F0F-B0D9-87EDFDF4C862}"/>
    <cellStyle name="20% - Accent1 16 2 3 3" xfId="1637" xr:uid="{0547E2D2-B2A4-4587-9BB0-4D12834A6E8A}"/>
    <cellStyle name="20% - Accent1 16 2 4" xfId="1638" xr:uid="{AC61FFB7-5CDD-4B44-ADCE-9B8E41B46A6C}"/>
    <cellStyle name="20% - Accent1 16 2 4 2" xfId="1639" xr:uid="{5131C508-09B2-424F-A9F9-2466D0214C36}"/>
    <cellStyle name="20% - Accent1 16 2 5" xfId="1640" xr:uid="{25F77EB0-6663-4371-87C5-F98D72359F81}"/>
    <cellStyle name="20% - Accent1 16 3" xfId="1641" xr:uid="{3383ED39-6540-427A-A6F0-1D9B38F2A5BC}"/>
    <cellStyle name="20% - Accent1 16 3 2" xfId="1642" xr:uid="{FBDF2A27-CFFE-4701-8BB6-136C438CAE47}"/>
    <cellStyle name="20% - Accent1 16 3 2 2" xfId="1643" xr:uid="{E04D1E92-FA99-46A2-954B-ABF25666D482}"/>
    <cellStyle name="20% - Accent1 16 3 2 2 2" xfId="1644" xr:uid="{02D2846D-E813-4A05-A01C-3C917DB9D114}"/>
    <cellStyle name="20% - Accent1 16 3 2 3" xfId="1645" xr:uid="{9980AB32-95A4-4F30-ABCE-4A56017EE27A}"/>
    <cellStyle name="20% - Accent1 16 3 3" xfId="1646" xr:uid="{A4A90E1A-3926-41DF-883F-CF12F5F56D66}"/>
    <cellStyle name="20% - Accent1 16 3 3 2" xfId="1647" xr:uid="{CD570F46-B04B-47D9-AADF-02105CF2E376}"/>
    <cellStyle name="20% - Accent1 16 3 3 2 2" xfId="1648" xr:uid="{2C084D97-CE3A-4771-AF7D-58C91D141A25}"/>
    <cellStyle name="20% - Accent1 16 3 3 3" xfId="1649" xr:uid="{D61B99C9-3D14-4370-85E9-473B258449A6}"/>
    <cellStyle name="20% - Accent1 16 3 4" xfId="1650" xr:uid="{93038E4F-9C27-4EDD-A77B-6E8A91310075}"/>
    <cellStyle name="20% - Accent1 16 3 4 2" xfId="1651" xr:uid="{0A484E38-EEB1-467A-A9DA-F5A44309E9DC}"/>
    <cellStyle name="20% - Accent1 16 3 5" xfId="1652" xr:uid="{8018F23E-37BD-47CD-B313-1C2F358FAC27}"/>
    <cellStyle name="20% - Accent1 16 4" xfId="1653" xr:uid="{C5CF8DA9-FC6F-4303-91F3-AF94E4CB2D82}"/>
    <cellStyle name="20% - Accent1 16 4 2" xfId="1654" xr:uid="{B8E79DC1-61B7-462E-8E5F-6A38B3FFFB60}"/>
    <cellStyle name="20% - Accent1 16 4 2 2" xfId="1655" xr:uid="{665B0E5D-215A-4522-BAFE-CAA9AA2FF586}"/>
    <cellStyle name="20% - Accent1 16 4 3" xfId="1656" xr:uid="{3EF1E4F4-DB34-470F-AE64-D3D181B096AB}"/>
    <cellStyle name="20% - Accent1 16 5" xfId="1657" xr:uid="{25C0D063-3C31-4287-A8B8-026E66CD3E3A}"/>
    <cellStyle name="20% - Accent1 16 5 2" xfId="1658" xr:uid="{C3271C23-B1C7-4C89-A485-A9FBAE900720}"/>
    <cellStyle name="20% - Accent1 16 6" xfId="1659" xr:uid="{45A44FD7-987D-4512-BC58-E0433BD7F815}"/>
    <cellStyle name="20% - Accent1 17" xfId="1660" xr:uid="{1CCE4752-C386-4D4E-B881-0633CF509882}"/>
    <cellStyle name="20% - Accent1 17 2" xfId="1661" xr:uid="{0FCAA508-D9DE-4CEE-B06E-37598E7700DC}"/>
    <cellStyle name="20% - Accent1 17 2 2" xfId="1662" xr:uid="{B1995143-5CF8-4A89-B207-60292C1942EA}"/>
    <cellStyle name="20% - Accent1 17 2 2 2" xfId="1663" xr:uid="{4851B11B-40F0-4A80-A435-B6BFCB2ACF67}"/>
    <cellStyle name="20% - Accent1 17 2 2 2 2" xfId="1664" xr:uid="{A8A1AEE5-07C1-4813-B601-B1920778FECF}"/>
    <cellStyle name="20% - Accent1 17 2 2 3" xfId="1665" xr:uid="{32784B04-BAD2-4CF7-93FB-C3447F857DED}"/>
    <cellStyle name="20% - Accent1 17 2 3" xfId="1666" xr:uid="{D5B18EA4-FAFC-4246-B30D-412FF7BB43ED}"/>
    <cellStyle name="20% - Accent1 17 2 3 2" xfId="1667" xr:uid="{11BB3DD5-B8E5-46EF-ACF2-E929C36F20FF}"/>
    <cellStyle name="20% - Accent1 17 2 3 2 2" xfId="1668" xr:uid="{C0602077-8420-42CD-A7E0-C58D288A6BD8}"/>
    <cellStyle name="20% - Accent1 17 2 3 3" xfId="1669" xr:uid="{D35AE05A-3BB2-4727-9F5C-29FA34783EE2}"/>
    <cellStyle name="20% - Accent1 17 2 4" xfId="1670" xr:uid="{EE2BE953-C66C-4F43-A888-EF3FC8AC7C8B}"/>
    <cellStyle name="20% - Accent1 17 2 4 2" xfId="1671" xr:uid="{A7DB87C9-1A46-4C41-9C50-A32183491AEB}"/>
    <cellStyle name="20% - Accent1 17 2 5" xfId="1672" xr:uid="{19DDECB0-6D8D-4271-AA45-6DECEA960BBD}"/>
    <cellStyle name="20% - Accent1 17 3" xfId="1673" xr:uid="{7B9388C3-56AF-4451-9228-984E2CF6FAF6}"/>
    <cellStyle name="20% - Accent1 17 3 2" xfId="1674" xr:uid="{5C9F459B-3F3F-4AFE-B37D-599D9B628B01}"/>
    <cellStyle name="20% - Accent1 17 3 2 2" xfId="1675" xr:uid="{C4C2DD55-6C36-4B0C-AD01-84E94180C0C6}"/>
    <cellStyle name="20% - Accent1 17 3 2 2 2" xfId="1676" xr:uid="{F4243244-E2E1-4844-AE29-456105D1FB06}"/>
    <cellStyle name="20% - Accent1 17 3 2 3" xfId="1677" xr:uid="{B819E2F9-B457-4BA5-8A4A-8231478942C8}"/>
    <cellStyle name="20% - Accent1 17 3 3" xfId="1678" xr:uid="{045408CB-344A-47EE-A2E0-F28CB7988721}"/>
    <cellStyle name="20% - Accent1 17 3 3 2" xfId="1679" xr:uid="{8EDD1962-4BE3-4BD0-96C3-98056D552E46}"/>
    <cellStyle name="20% - Accent1 17 3 3 2 2" xfId="1680" xr:uid="{BE7028CB-00DB-4362-AE6D-F119BF03249D}"/>
    <cellStyle name="20% - Accent1 17 3 3 3" xfId="1681" xr:uid="{635D1559-D52E-4F5B-AF96-DE54213C3E3E}"/>
    <cellStyle name="20% - Accent1 17 3 4" xfId="1682" xr:uid="{EA5C3551-BDA0-49A8-B49D-439DF5B17C54}"/>
    <cellStyle name="20% - Accent1 17 3 4 2" xfId="1683" xr:uid="{4E236C44-576D-4CC2-A584-2A0795499971}"/>
    <cellStyle name="20% - Accent1 17 3 5" xfId="1684" xr:uid="{AB9D19FB-0E53-4124-9A78-A3D305A61008}"/>
    <cellStyle name="20% - Accent1 17 4" xfId="1685" xr:uid="{B576B729-C017-49D6-87F7-717729C70F05}"/>
    <cellStyle name="20% - Accent1 17 4 2" xfId="1686" xr:uid="{9034B319-7ED4-41A2-8427-3383D61C8664}"/>
    <cellStyle name="20% - Accent1 17 4 2 2" xfId="1687" xr:uid="{3D32C9AA-D0D6-46C4-9586-C3711AB099B6}"/>
    <cellStyle name="20% - Accent1 17 4 3" xfId="1688" xr:uid="{3B556A8E-B395-4D13-8E08-B1ACF949D283}"/>
    <cellStyle name="20% - Accent1 17 5" xfId="1689" xr:uid="{0AB2DE25-3872-4213-A55B-66DE8790EEBB}"/>
    <cellStyle name="20% - Accent1 17 5 2" xfId="1690" xr:uid="{81E6EF51-C7DC-43CA-ABF6-AC614B646E6D}"/>
    <cellStyle name="20% - Accent1 17 6" xfId="1691" xr:uid="{263B735E-02D4-4B55-B922-C603C4AB331B}"/>
    <cellStyle name="20% - Accent1 18" xfId="1692" xr:uid="{F18443D0-FDE7-4CBA-A751-709B209F22A2}"/>
    <cellStyle name="20% - Accent1 18 2" xfId="1693" xr:uid="{BC051222-8C0E-4D0E-B627-7A28667626BF}"/>
    <cellStyle name="20% - Accent1 18 2 2" xfId="1694" xr:uid="{821FFA75-18A9-465F-A97E-13869A93AC21}"/>
    <cellStyle name="20% - Accent1 18 2 2 2" xfId="1695" xr:uid="{ABC432D9-DF96-4448-8CC8-897994BE91A9}"/>
    <cellStyle name="20% - Accent1 18 2 2 2 2" xfId="1696" xr:uid="{40494AB7-1D97-4A3F-9612-43361E6F3209}"/>
    <cellStyle name="20% - Accent1 18 2 2 3" xfId="1697" xr:uid="{C653BF98-64CA-4E24-A6B5-44A9001C0DA8}"/>
    <cellStyle name="20% - Accent1 18 2 3" xfId="1698" xr:uid="{1BB28257-2217-4858-982D-F1A3FAF94D88}"/>
    <cellStyle name="20% - Accent1 18 2 3 2" xfId="1699" xr:uid="{FAFDF318-2D3A-478D-BB20-813A85D200DF}"/>
    <cellStyle name="20% - Accent1 18 2 3 2 2" xfId="1700" xr:uid="{EF260C25-1E68-4EF1-B41D-13EA53BF6BCB}"/>
    <cellStyle name="20% - Accent1 18 2 3 3" xfId="1701" xr:uid="{13806C12-E0B3-492A-A5C8-22830BDB087C}"/>
    <cellStyle name="20% - Accent1 18 2 4" xfId="1702" xr:uid="{CC0AFA07-4CEA-4E3A-823A-4743B5A03C31}"/>
    <cellStyle name="20% - Accent1 18 2 4 2" xfId="1703" xr:uid="{D6F94E00-FE36-4D99-9DB5-DAAE16B92CC2}"/>
    <cellStyle name="20% - Accent1 18 2 5" xfId="1704" xr:uid="{856D74CA-985B-47C6-852C-4F7A5A5E338F}"/>
    <cellStyle name="20% - Accent1 18 3" xfId="1705" xr:uid="{D50BDF6A-BA54-4870-A44F-76E8EBD65FBC}"/>
    <cellStyle name="20% - Accent1 18 3 2" xfId="1706" xr:uid="{0BD0E61A-A849-4625-AD33-AF5CD1F41AF7}"/>
    <cellStyle name="20% - Accent1 18 3 2 2" xfId="1707" xr:uid="{5415E320-FE94-43EE-8355-D2C86C58BBBD}"/>
    <cellStyle name="20% - Accent1 18 3 2 2 2" xfId="1708" xr:uid="{134B41CD-07E9-4CAA-AECC-5FEB173F2210}"/>
    <cellStyle name="20% - Accent1 18 3 2 3" xfId="1709" xr:uid="{80A15944-45C5-44C2-8D99-A803F39FB4A8}"/>
    <cellStyle name="20% - Accent1 18 3 3" xfId="1710" xr:uid="{54AE2598-E501-49B4-AD71-C747F2F537EE}"/>
    <cellStyle name="20% - Accent1 18 3 3 2" xfId="1711" xr:uid="{A885A95B-CE53-4091-87AF-AD4DCAD55A86}"/>
    <cellStyle name="20% - Accent1 18 3 3 2 2" xfId="1712" xr:uid="{386DA939-CF28-49E2-B2B9-AE89F3DB2D7B}"/>
    <cellStyle name="20% - Accent1 18 3 3 3" xfId="1713" xr:uid="{B7224EE7-B0E0-4396-AA02-557BA9636D0C}"/>
    <cellStyle name="20% - Accent1 18 3 4" xfId="1714" xr:uid="{F72420D1-2913-4391-9127-F3DA6CE24A6D}"/>
    <cellStyle name="20% - Accent1 18 3 4 2" xfId="1715" xr:uid="{570A6F19-39DC-410B-A577-A3F15B8EEE42}"/>
    <cellStyle name="20% - Accent1 18 3 5" xfId="1716" xr:uid="{0533B63F-7266-40D7-96E4-F49DA27EC26E}"/>
    <cellStyle name="20% - Accent1 18 4" xfId="1717" xr:uid="{9DC65513-1266-441C-8254-5E79D7A4EB11}"/>
    <cellStyle name="20% - Accent1 18 4 2" xfId="1718" xr:uid="{22BBC1A3-377C-4D49-86D0-A37DDCF44F70}"/>
    <cellStyle name="20% - Accent1 18 4 2 2" xfId="1719" xr:uid="{9FE5004B-3447-44F6-92CC-6A1B65F62F4B}"/>
    <cellStyle name="20% - Accent1 18 4 3" xfId="1720" xr:uid="{34161D88-619E-4CF5-A439-D6DA525BE00B}"/>
    <cellStyle name="20% - Accent1 18 5" xfId="1721" xr:uid="{058BA92E-31C8-4612-AC93-D800CB2580BD}"/>
    <cellStyle name="20% - Accent1 18 5 2" xfId="1722" xr:uid="{C38B900E-1FE2-4E21-A789-DE18C5E27992}"/>
    <cellStyle name="20% - Accent1 18 6" xfId="1723" xr:uid="{8E87FD7B-58F9-4D52-BE81-907891DE02FE}"/>
    <cellStyle name="20% - Accent1 19" xfId="1724" xr:uid="{B5B4C0D0-6A45-41DA-BD90-C1731BBB4C35}"/>
    <cellStyle name="20% - Accent1 19 2" xfId="1725" xr:uid="{82FC7E4B-F2E7-479F-8A27-59177C0C6E14}"/>
    <cellStyle name="20% - Accent1 19 2 2" xfId="1726" xr:uid="{9B25E8B7-9E78-4181-AFE4-DA200B96CEC4}"/>
    <cellStyle name="20% - Accent1 19 2 2 2" xfId="1727" xr:uid="{D7664868-64EE-4487-ACC0-22E7831B585A}"/>
    <cellStyle name="20% - Accent1 19 2 2 2 2" xfId="1728" xr:uid="{04F98C70-BA75-4289-8148-443E619E7855}"/>
    <cellStyle name="20% - Accent1 19 2 2 3" xfId="1729" xr:uid="{2EBC4AE4-982F-4D6A-A478-B70AE9AC7107}"/>
    <cellStyle name="20% - Accent1 19 2 3" xfId="1730" xr:uid="{15B28B77-4196-4361-BFDA-8E78F145F1D1}"/>
    <cellStyle name="20% - Accent1 19 2 3 2" xfId="1731" xr:uid="{B08C9650-228E-4A34-AF96-F83CECB920D4}"/>
    <cellStyle name="20% - Accent1 19 2 3 2 2" xfId="1732" xr:uid="{2540BD5D-93B6-468F-BCE6-F40D72569D08}"/>
    <cellStyle name="20% - Accent1 19 2 3 3" xfId="1733" xr:uid="{68E4152D-0875-4F45-833B-6094DDC97382}"/>
    <cellStyle name="20% - Accent1 19 2 4" xfId="1734" xr:uid="{091384A6-1078-465E-BA08-DA403850B550}"/>
    <cellStyle name="20% - Accent1 19 2 4 2" xfId="1735" xr:uid="{FEF87A95-9CB6-44F4-AA55-6AF85E21DD29}"/>
    <cellStyle name="20% - Accent1 19 2 5" xfId="1736" xr:uid="{5E74AAB9-D99A-4C99-9845-EB1C9DEB549A}"/>
    <cellStyle name="20% - Accent1 19 3" xfId="1737" xr:uid="{E5786D4B-BC53-430B-A236-39522E09331C}"/>
    <cellStyle name="20% - Accent1 19 3 2" xfId="1738" xr:uid="{454E801E-C5EA-4260-8048-91E00C2FB334}"/>
    <cellStyle name="20% - Accent1 19 3 2 2" xfId="1739" xr:uid="{1A720056-40B5-4E6C-976D-4347C18BAA80}"/>
    <cellStyle name="20% - Accent1 19 3 2 2 2" xfId="1740" xr:uid="{F6FEB0F2-470D-4D26-B902-F1BA89F0B69F}"/>
    <cellStyle name="20% - Accent1 19 3 2 3" xfId="1741" xr:uid="{97FE8C39-A4B4-42CF-926B-AF1E2AD0F300}"/>
    <cellStyle name="20% - Accent1 19 3 3" xfId="1742" xr:uid="{16B66A2E-094C-4BEC-B958-3C5D0B2CB7C6}"/>
    <cellStyle name="20% - Accent1 19 3 3 2" xfId="1743" xr:uid="{EE808FF4-62E5-46CD-BEB2-784440755B8B}"/>
    <cellStyle name="20% - Accent1 19 3 3 2 2" xfId="1744" xr:uid="{357AD06E-1B1F-442E-A651-47536D2C9152}"/>
    <cellStyle name="20% - Accent1 19 3 3 3" xfId="1745" xr:uid="{3714D4B4-081C-4E6B-96FC-CE4B8A490130}"/>
    <cellStyle name="20% - Accent1 19 3 4" xfId="1746" xr:uid="{D93F0B43-6C3A-41A1-8834-A2DB4426609C}"/>
    <cellStyle name="20% - Accent1 19 3 4 2" xfId="1747" xr:uid="{70A2DD14-A2B2-415A-96F1-28D476132E5D}"/>
    <cellStyle name="20% - Accent1 19 3 5" xfId="1748" xr:uid="{2EDD948B-4E3E-4576-9C25-BF286B6F1AD4}"/>
    <cellStyle name="20% - Accent1 19 4" xfId="1749" xr:uid="{C0AB10BC-6B7D-4628-9562-751D8E3F21CA}"/>
    <cellStyle name="20% - Accent1 19 4 2" xfId="1750" xr:uid="{3B02DA37-99FB-4842-9BA0-2A361BB138E9}"/>
    <cellStyle name="20% - Accent1 19 4 2 2" xfId="1751" xr:uid="{9D734236-3892-481C-A8F4-34B703BB15DA}"/>
    <cellStyle name="20% - Accent1 19 4 3" xfId="1752" xr:uid="{E1C37239-5D9E-4D3A-BAAE-B28563B92044}"/>
    <cellStyle name="20% - Accent1 19 5" xfId="1753" xr:uid="{66347136-A79F-4070-BD32-94D59781E1E6}"/>
    <cellStyle name="20% - Accent1 19 5 2" xfId="1754" xr:uid="{26E06FCE-E9A6-4216-8F51-BDE857DF915E}"/>
    <cellStyle name="20% - Accent1 19 6" xfId="1755" xr:uid="{DD7F13F9-312E-4C42-9F42-E704ADFE731E}"/>
    <cellStyle name="20% - Accent1 2" xfId="1756" xr:uid="{2377D57C-EA67-43C4-8E8E-428CB421BDBC}"/>
    <cellStyle name="20% - Accent1 2 10" xfId="1757" xr:uid="{753A2472-C50D-468A-8FC3-CC4A4915B3A9}"/>
    <cellStyle name="20% - Accent1 2 2" xfId="1758" xr:uid="{3B0918FF-130B-4655-9CF8-48EE3C13AC1E}"/>
    <cellStyle name="20% - Accent1 2 2 2" xfId="1759" xr:uid="{9CCA380A-E8F4-4B7C-8144-20ABE9926DA8}"/>
    <cellStyle name="20% - Accent1 2 2 2 2" xfId="1760" xr:uid="{3B0CFB7B-7D47-4B55-AFF0-B29CF64CF7A5}"/>
    <cellStyle name="20% - Accent1 2 2 2 2 2" xfId="1761" xr:uid="{F9441911-386D-44B2-97FA-30A724006E18}"/>
    <cellStyle name="20% - Accent1 2 2 2 2 2 2" xfId="1762" xr:uid="{FE179925-5AEA-490A-9227-2FC62C184831}"/>
    <cellStyle name="20% - Accent1 2 2 2 2 2 2 2" xfId="1763" xr:uid="{0E60E7AF-8641-4471-824C-7A62CACFA057}"/>
    <cellStyle name="20% - Accent1 2 2 2 2 2 3" xfId="1764" xr:uid="{ECF74E5C-E8DD-475E-B405-E4B1156750D0}"/>
    <cellStyle name="20% - Accent1 2 2 2 2 3" xfId="1765" xr:uid="{B8E11DFE-5DBE-454C-8ED6-0CE3A5E5EA43}"/>
    <cellStyle name="20% - Accent1 2 2 2 2 3 2" xfId="1766" xr:uid="{4729B5BF-01E2-4433-9E88-02F6051CE688}"/>
    <cellStyle name="20% - Accent1 2 2 2 2 3 2 2" xfId="1767" xr:uid="{1B38744B-E961-41F2-9532-7538ACFA4C00}"/>
    <cellStyle name="20% - Accent1 2 2 2 2 3 3" xfId="1768" xr:uid="{D6A6D735-6B4C-4A74-AA03-2FDFE4070615}"/>
    <cellStyle name="20% - Accent1 2 2 2 2 4" xfId="1769" xr:uid="{688EB4DC-8430-4E51-A2B6-136D1805F96D}"/>
    <cellStyle name="20% - Accent1 2 2 2 2 4 2" xfId="1770" xr:uid="{1258EF6E-1A45-46D4-B1EE-8BAE0CF1F01B}"/>
    <cellStyle name="20% - Accent1 2 2 2 2 5" xfId="1771" xr:uid="{A1CF7AB9-469C-4364-8F4D-3BA9FBAC341A}"/>
    <cellStyle name="20% - Accent1 2 2 2 3" xfId="1772" xr:uid="{36265190-291F-40D8-B4A6-1518C12BA9A1}"/>
    <cellStyle name="20% - Accent1 2 2 2 3 2" xfId="1773" xr:uid="{347B6CC0-DEB6-4036-A466-5AF927AE03E3}"/>
    <cellStyle name="20% - Accent1 2 2 2 3 2 2" xfId="1774" xr:uid="{0ABDF5A9-4748-4FB1-91BB-E204F7B30E26}"/>
    <cellStyle name="20% - Accent1 2 2 2 3 3" xfId="1775" xr:uid="{72858169-B9FD-4D11-85B2-C922B2118826}"/>
    <cellStyle name="20% - Accent1 2 2 2 4" xfId="1776" xr:uid="{3DA51A94-EA64-4EF8-BFB0-18DF0BF8E1E0}"/>
    <cellStyle name="20% - Accent1 2 2 2 4 2" xfId="1777" xr:uid="{32905A94-1338-4575-B48D-BDD92DC0A4FE}"/>
    <cellStyle name="20% - Accent1 2 2 2 5" xfId="1778" xr:uid="{1D1F91A1-94B1-405E-8918-2F6D0A0C928B}"/>
    <cellStyle name="20% - Accent1 2 2 2 6" xfId="1779" xr:uid="{75E525F9-ECCB-4816-AE57-100E41051828}"/>
    <cellStyle name="20% - Accent1 2 2 3" xfId="1780" xr:uid="{3A65C3C0-7FF1-4F62-852C-91DC3F19EB61}"/>
    <cellStyle name="20% - Accent1 2 2 3 2" xfId="1781" xr:uid="{7E1142CF-5581-481F-9E04-B43DABE16C3B}"/>
    <cellStyle name="20% - Accent1 2 2 3 2 2" xfId="1782" xr:uid="{C3DC8A99-E21A-428E-BAD3-E24EE9C9F91C}"/>
    <cellStyle name="20% - Accent1 2 2 3 2 2 2" xfId="1783" xr:uid="{9907608E-E9D3-4BA5-AEB3-776108455EAB}"/>
    <cellStyle name="20% - Accent1 2 2 3 2 3" xfId="1784" xr:uid="{690F52D6-9B5A-4DDD-8256-979DAC683E16}"/>
    <cellStyle name="20% - Accent1 2 2 3 3" xfId="1785" xr:uid="{E9752CA3-0291-4444-AE66-873B6925CFDE}"/>
    <cellStyle name="20% - Accent1 2 2 3 3 2" xfId="1786" xr:uid="{6D2C788A-CFED-4B65-BCD5-03151C822096}"/>
    <cellStyle name="20% - Accent1 2 2 3 3 2 2" xfId="1787" xr:uid="{DEAA8720-2089-4CA8-AD95-1DF9E393A6F4}"/>
    <cellStyle name="20% - Accent1 2 2 3 3 3" xfId="1788" xr:uid="{BCFD5FB3-FF8A-42F1-B847-75BCC446B422}"/>
    <cellStyle name="20% - Accent1 2 2 3 4" xfId="1789" xr:uid="{0C24DDC4-B779-485D-87EF-0CE31F084BD8}"/>
    <cellStyle name="20% - Accent1 2 2 3 4 2" xfId="1790" xr:uid="{1349075C-BC43-4209-8A3A-344F25036A28}"/>
    <cellStyle name="20% - Accent1 2 2 3 5" xfId="1791" xr:uid="{6CCD4160-5B3B-4A07-97C5-44104B819823}"/>
    <cellStyle name="20% - Accent1 2 2 3 6" xfId="1792" xr:uid="{AC95BD1D-6718-42A7-8A16-3FF0BD6A3E18}"/>
    <cellStyle name="20% - Accent1 2 2 4" xfId="1793" xr:uid="{6CA8CB4E-372E-4E77-B52E-413903DCBF46}"/>
    <cellStyle name="20% - Accent1 2 2 4 2" xfId="1794" xr:uid="{580E94E5-9927-494B-9BB5-421F2F256C2E}"/>
    <cellStyle name="20% - Accent1 2 2 4 2 2" xfId="1795" xr:uid="{45EC0F9E-D395-4E7A-A064-13A3EE654D6D}"/>
    <cellStyle name="20% - Accent1 2 2 4 2 2 2" xfId="1796" xr:uid="{826B4778-4620-41D2-89A9-3EE7D14EC7CB}"/>
    <cellStyle name="20% - Accent1 2 2 4 2 3" xfId="1797" xr:uid="{85DA1092-C921-4872-A9A6-59C54B51FA7F}"/>
    <cellStyle name="20% - Accent1 2 2 4 3" xfId="1798" xr:uid="{798E0AB0-3E46-4232-8727-F8A42940DDC4}"/>
    <cellStyle name="20% - Accent1 2 2 4 3 2" xfId="1799" xr:uid="{51EA46A3-5E1E-40BB-84B5-D163C4576720}"/>
    <cellStyle name="20% - Accent1 2 2 4 4" xfId="1800" xr:uid="{93B97913-2F08-4F8E-82B7-59DCAB815FC7}"/>
    <cellStyle name="20% - Accent1 2 2 4 5" xfId="1801" xr:uid="{5275A967-0929-4333-9FB4-BDF8CCA21816}"/>
    <cellStyle name="20% - Accent1 2 2 5" xfId="1802" xr:uid="{D91DF880-91AB-4445-BC42-C71A2D9FF861}"/>
    <cellStyle name="20% - Accent1 2 2 5 2" xfId="1803" xr:uid="{84A0479F-1BE4-4040-B091-AEAA50D05263}"/>
    <cellStyle name="20% - Accent1 2 2 5 2 2" xfId="1804" xr:uid="{1DABE4B1-05F3-4588-8A5F-D8CC7DB731FE}"/>
    <cellStyle name="20% - Accent1 2 2 5 3" xfId="1805" xr:uid="{0688B10C-7B5F-40DC-9105-5CEC74052016}"/>
    <cellStyle name="20% - Accent1 2 2 6" xfId="1806" xr:uid="{441F1F98-8688-45CD-B808-D0EDE5BD8C9D}"/>
    <cellStyle name="20% - Accent1 2 2 6 2" xfId="1807" xr:uid="{C067DF86-0849-43D4-AA00-A43DFDC73747}"/>
    <cellStyle name="20% - Accent1 2 2 7" xfId="1808" xr:uid="{A433A382-4C55-4586-ACE7-C2ABD7C233A1}"/>
    <cellStyle name="20% - Accent1 2 2 8" xfId="1809" xr:uid="{5E79270B-2851-4A96-852C-52766CAB10BD}"/>
    <cellStyle name="20% - Accent1 2 3" xfId="1810" xr:uid="{CDAAC798-FAE1-4468-807A-FB0B56CD33B0}"/>
    <cellStyle name="20% - Accent1 2 3 2" xfId="1811" xr:uid="{DC9285CE-E1B6-4C6C-977A-B47E95484044}"/>
    <cellStyle name="20% - Accent1 2 3 2 2" xfId="1812" xr:uid="{2EFBFC75-B97A-4945-BCFD-CB686FE67AF5}"/>
    <cellStyle name="20% - Accent1 2 3 2 2 2" xfId="1813" xr:uid="{8C845B9A-B4EF-48CC-9D37-82CC1D555C70}"/>
    <cellStyle name="20% - Accent1 2 3 2 2 2 2" xfId="1814" xr:uid="{C9662495-F218-4A6A-9C59-B8315DDDB552}"/>
    <cellStyle name="20% - Accent1 2 3 2 2 2 2 2" xfId="1815" xr:uid="{1A085BA8-B897-4EB6-AAFE-3A46A50F8222}"/>
    <cellStyle name="20% - Accent1 2 3 2 2 2 3" xfId="1816" xr:uid="{C046F022-7549-449C-A855-FA391F20C5F6}"/>
    <cellStyle name="20% - Accent1 2 3 2 2 3" xfId="1817" xr:uid="{5EF68890-104B-4A0C-9E91-48D0C4BCC57D}"/>
    <cellStyle name="20% - Accent1 2 3 2 2 3 2" xfId="1818" xr:uid="{A219B650-3014-48D5-999A-18B391923478}"/>
    <cellStyle name="20% - Accent1 2 3 2 2 3 2 2" xfId="1819" xr:uid="{0EAB3FF7-281F-4603-A8EB-BAAF517DF492}"/>
    <cellStyle name="20% - Accent1 2 3 2 2 3 3" xfId="1820" xr:uid="{280E8FDB-5051-4A02-9A93-D7C8BE3CA61D}"/>
    <cellStyle name="20% - Accent1 2 3 2 2 4" xfId="1821" xr:uid="{26BE4621-3A81-4C72-BB05-1E58D9FEC779}"/>
    <cellStyle name="20% - Accent1 2 3 2 2 4 2" xfId="1822" xr:uid="{2A8FABC0-BB7C-45E7-8C71-9C57EC19E1F2}"/>
    <cellStyle name="20% - Accent1 2 3 2 2 5" xfId="1823" xr:uid="{9BCE3A34-B290-42A9-B28E-8801A218DC34}"/>
    <cellStyle name="20% - Accent1 2 3 2 3" xfId="1824" xr:uid="{23167678-A43A-411D-815D-01D0B0BDE554}"/>
    <cellStyle name="20% - Accent1 2 3 2 3 2" xfId="1825" xr:uid="{2E5BC4B5-F3FB-4B5C-A3E8-CBA15E8B1D07}"/>
    <cellStyle name="20% - Accent1 2 3 2 3 2 2" xfId="1826" xr:uid="{91A61E47-EE5A-4408-B037-E33D69973FC8}"/>
    <cellStyle name="20% - Accent1 2 3 2 3 3" xfId="1827" xr:uid="{AFDDF0D4-64DA-4742-9B8C-472CF1EA2257}"/>
    <cellStyle name="20% - Accent1 2 3 2 4" xfId="1828" xr:uid="{1AEE050A-A30B-476C-B279-2AEEC776F29B}"/>
    <cellStyle name="20% - Accent1 2 3 2 4 2" xfId="1829" xr:uid="{28F03241-4121-4471-9523-0221FB32BC85}"/>
    <cellStyle name="20% - Accent1 2 3 2 5" xfId="1830" xr:uid="{C654B5D2-27CC-4561-91D3-A300DBC00201}"/>
    <cellStyle name="20% - Accent1 2 3 2 6" xfId="1831" xr:uid="{73DE52E7-8AF4-4470-B641-B3327DBDEAE7}"/>
    <cellStyle name="20% - Accent1 2 3 3" xfId="1832" xr:uid="{3768B994-3DFD-4EAC-B99E-797D2CC5B2ED}"/>
    <cellStyle name="20% - Accent1 2 3 3 2" xfId="1833" xr:uid="{1374CFC8-FD3F-43EC-8D03-D7621829E8EC}"/>
    <cellStyle name="20% - Accent1 2 3 3 2 2" xfId="1834" xr:uid="{3FBD6203-645B-432E-95FC-3BABF462288E}"/>
    <cellStyle name="20% - Accent1 2 3 3 2 2 2" xfId="1835" xr:uid="{9EF227FF-3855-493B-855A-36D17B65B70C}"/>
    <cellStyle name="20% - Accent1 2 3 3 2 3" xfId="1836" xr:uid="{E5446CCA-F5BF-409C-B309-EAA001FF0E59}"/>
    <cellStyle name="20% - Accent1 2 3 3 3" xfId="1837" xr:uid="{B9923F57-81FD-4AF0-9D74-5D7C7CEFF0FD}"/>
    <cellStyle name="20% - Accent1 2 3 3 3 2" xfId="1838" xr:uid="{53CBB5BD-0B65-4933-86FE-92E86FA5CC43}"/>
    <cellStyle name="20% - Accent1 2 3 3 3 2 2" xfId="1839" xr:uid="{77CAA8AF-8374-4CB2-B0FA-30A45E90CCEF}"/>
    <cellStyle name="20% - Accent1 2 3 3 3 3" xfId="1840" xr:uid="{45118D1A-2A3A-4710-931C-5249DC9DA573}"/>
    <cellStyle name="20% - Accent1 2 3 3 4" xfId="1841" xr:uid="{5D35044D-77B6-4F2E-9028-75DA82CBC183}"/>
    <cellStyle name="20% - Accent1 2 3 3 4 2" xfId="1842" xr:uid="{D4A5ED90-A18E-4447-9977-85934961BBAD}"/>
    <cellStyle name="20% - Accent1 2 3 3 5" xfId="1843" xr:uid="{5C7E2A2D-C3A6-4473-91D1-453A24E8DE4C}"/>
    <cellStyle name="20% - Accent1 2 3 4" xfId="1844" xr:uid="{DD3201CF-5E42-4B18-BE59-AB67B94407C9}"/>
    <cellStyle name="20% - Accent1 2 3 4 2" xfId="1845" xr:uid="{6D95A351-E300-4DF2-8766-7B7F1CD61CED}"/>
    <cellStyle name="20% - Accent1 2 3 4 2 2" xfId="1846" xr:uid="{8F93620E-593C-4317-9CF9-A6ADA5F307E6}"/>
    <cellStyle name="20% - Accent1 2 3 4 3" xfId="1847" xr:uid="{F5469E37-B620-4078-8D55-869617EEA3C2}"/>
    <cellStyle name="20% - Accent1 2 3 5" xfId="1848" xr:uid="{348CC058-308D-4CE6-875B-90E802A0030A}"/>
    <cellStyle name="20% - Accent1 2 3 5 2" xfId="1849" xr:uid="{04EA0BED-6083-4B25-8A2D-B7640F9B4D79}"/>
    <cellStyle name="20% - Accent1 2 3 5 2 2" xfId="1850" xr:uid="{56667C01-4AB3-4107-9E62-0BF73A774288}"/>
    <cellStyle name="20% - Accent1 2 3 5 3" xfId="1851" xr:uid="{BB14A002-3DF9-4C8B-B75D-16E19F136538}"/>
    <cellStyle name="20% - Accent1 2 3 6" xfId="1852" xr:uid="{C4D24CC6-D0E6-4045-BCA8-4016CD673DFE}"/>
    <cellStyle name="20% - Accent1 2 3 6 2" xfId="1853" xr:uid="{7E4E814F-7E87-45A6-8C3E-68C39C3AA4B5}"/>
    <cellStyle name="20% - Accent1 2 3 7" xfId="1854" xr:uid="{1D045460-2FC0-41E7-89F9-135439F9CCC8}"/>
    <cellStyle name="20% - Accent1 2 3 8" xfId="1855" xr:uid="{9EE7A639-DCD4-4949-91B7-7D6A6C392D63}"/>
    <cellStyle name="20% - Accent1 2 4" xfId="1856" xr:uid="{CC6DC092-7C18-4297-859B-A1412C1A2A32}"/>
    <cellStyle name="20% - Accent1 2 4 2" xfId="1857" xr:uid="{B626CDFB-DBF2-4741-9CC9-B5D05D5B197F}"/>
    <cellStyle name="20% - Accent1 2 4 2 2" xfId="1858" xr:uid="{8085FDB3-527A-47F7-AFFB-DDAA0081E544}"/>
    <cellStyle name="20% - Accent1 2 4 2 2 2" xfId="1859" xr:uid="{E0746A28-A50A-42EA-BBF4-75A494C6C066}"/>
    <cellStyle name="20% - Accent1 2 4 2 2 2 2" xfId="1860" xr:uid="{224612D9-40CE-471A-BE02-6D9B61BAB2B1}"/>
    <cellStyle name="20% - Accent1 2 4 2 2 3" xfId="1861" xr:uid="{8B1CEBF6-C3F0-43F7-B3F3-F119746D716A}"/>
    <cellStyle name="20% - Accent1 2 4 2 3" xfId="1862" xr:uid="{02E58DCF-AEB1-4B5E-9E0A-377DA9AC21A2}"/>
    <cellStyle name="20% - Accent1 2 4 2 3 2" xfId="1863" xr:uid="{292F6DB9-C54D-4144-BF49-82A4CA44EB8B}"/>
    <cellStyle name="20% - Accent1 2 4 2 3 2 2" xfId="1864" xr:uid="{4C70A6A9-2A20-40F3-A99E-B6B4BC81DB82}"/>
    <cellStyle name="20% - Accent1 2 4 2 3 3" xfId="1865" xr:uid="{E829A203-99DB-45F2-AFA6-BBEF6AA16AE5}"/>
    <cellStyle name="20% - Accent1 2 4 2 4" xfId="1866" xr:uid="{01043899-B57C-47DA-BC9B-CC9E88C92F59}"/>
    <cellStyle name="20% - Accent1 2 4 2 4 2" xfId="1867" xr:uid="{2317C342-7BE2-47F1-99E2-DB51A8E9ABDD}"/>
    <cellStyle name="20% - Accent1 2 4 2 5" xfId="1868" xr:uid="{D8992A49-D0D4-482A-875C-7E453ECF2B90}"/>
    <cellStyle name="20% - Accent1 2 4 3" xfId="1869" xr:uid="{6C1A9037-6952-4436-93C6-0E2BD69258D4}"/>
    <cellStyle name="20% - Accent1 2 4 3 2" xfId="1870" xr:uid="{005E73BF-8434-4FCF-AE62-8900AB5E5581}"/>
    <cellStyle name="20% - Accent1 2 4 3 2 2" xfId="1871" xr:uid="{27FC0BAA-C7B1-4DC9-BD9D-DCB027068947}"/>
    <cellStyle name="20% - Accent1 2 4 3 3" xfId="1872" xr:uid="{ACB2D1FA-0BBA-4D27-8C99-0065D4E1EEC5}"/>
    <cellStyle name="20% - Accent1 2 4 4" xfId="1873" xr:uid="{36C3B8EB-B431-4B9A-8BF1-C75DF5D4A7D3}"/>
    <cellStyle name="20% - Accent1 2 4 4 2" xfId="1874" xr:uid="{DCB55D72-434F-462A-B6F1-A9E9AAAF057B}"/>
    <cellStyle name="20% - Accent1 2 4 5" xfId="1875" xr:uid="{71A2E664-359A-40FB-867D-08B183C00377}"/>
    <cellStyle name="20% - Accent1 2 4 6" xfId="1876" xr:uid="{E90C6716-2B2B-420A-94D1-EDF83F264023}"/>
    <cellStyle name="20% - Accent1 2 5" xfId="1877" xr:uid="{F7ECD491-A2CE-4735-BC8F-F5F24F0A49DA}"/>
    <cellStyle name="20% - Accent1 2 5 2" xfId="1878" xr:uid="{6187D26F-5573-40E4-95F9-64D8000A669D}"/>
    <cellStyle name="20% - Accent1 2 5 2 2" xfId="1879" xr:uid="{6DF39702-F445-47E5-9B0D-87710887F48A}"/>
    <cellStyle name="20% - Accent1 2 5 2 2 2" xfId="1880" xr:uid="{97ACF8F5-6581-4C8B-A3CA-322344EE6BD2}"/>
    <cellStyle name="20% - Accent1 2 5 2 3" xfId="1881" xr:uid="{A0470639-8E94-4489-A067-DF6D3A6A1805}"/>
    <cellStyle name="20% - Accent1 2 5 3" xfId="1882" xr:uid="{313F418F-F676-43ED-B670-8C2283DA74A1}"/>
    <cellStyle name="20% - Accent1 2 5 3 2" xfId="1883" xr:uid="{F3A55E05-1AAD-48D1-96B7-1E674A7A9B51}"/>
    <cellStyle name="20% - Accent1 2 5 3 2 2" xfId="1884" xr:uid="{CD1F8588-FD0A-40D1-B28F-85BA8A7B7790}"/>
    <cellStyle name="20% - Accent1 2 5 3 3" xfId="1885" xr:uid="{FCA205C9-F2AF-43B6-B174-9B97AC6BF8E7}"/>
    <cellStyle name="20% - Accent1 2 5 4" xfId="1886" xr:uid="{ABD4AEFE-4DCD-4750-84ED-143EC91622F5}"/>
    <cellStyle name="20% - Accent1 2 5 4 2" xfId="1887" xr:uid="{67CC3D81-122C-4A87-ADF6-EF997D7EE725}"/>
    <cellStyle name="20% - Accent1 2 5 5" xfId="1888" xr:uid="{ADD63366-8386-4ABA-A3D4-83826BFDD2B5}"/>
    <cellStyle name="20% - Accent1 2 5 6" xfId="1889" xr:uid="{9A965AB7-1C4E-4DE6-AB1A-4E271E608798}"/>
    <cellStyle name="20% - Accent1 2 6" xfId="1890" xr:uid="{D72EE5C0-6FDF-4731-B0C4-93CCB47395A2}"/>
    <cellStyle name="20% - Accent1 2 6 2" xfId="1891" xr:uid="{0FF71C54-A03A-4471-B70E-EC3616A3D078}"/>
    <cellStyle name="20% - Accent1 2 6 2 2" xfId="1892" xr:uid="{347D3725-B43D-4C52-AA25-55BD62175CA7}"/>
    <cellStyle name="20% - Accent1 2 6 2 2 2" xfId="1893" xr:uid="{F3CC7785-106F-4A4F-A0A9-E20ABA6AC1A8}"/>
    <cellStyle name="20% - Accent1 2 6 2 3" xfId="1894" xr:uid="{7DB5A82B-D6F9-4DD8-BC84-FC2B8BD4EBEA}"/>
    <cellStyle name="20% - Accent1 2 6 3" xfId="1895" xr:uid="{D4B66C4F-9980-4198-AA6B-1D417CD85A47}"/>
    <cellStyle name="20% - Accent1 2 6 3 2" xfId="1896" xr:uid="{9FD85414-986C-4014-A55F-5F52C837FD90}"/>
    <cellStyle name="20% - Accent1 2 6 4" xfId="1897" xr:uid="{B4BB8C03-A523-44FB-AEC2-DC2CC7FF1410}"/>
    <cellStyle name="20% - Accent1 2 6 5" xfId="1898" xr:uid="{570DAAF9-B09C-4DFA-AD4D-3D784248977A}"/>
    <cellStyle name="20% - Accent1 2 7" xfId="1899" xr:uid="{C1529EAA-49AA-4406-94CC-EE671909B5DB}"/>
    <cellStyle name="20% - Accent1 2 7 2" xfId="1900" xr:uid="{28325C92-9EEF-4C01-BA7E-66E496385032}"/>
    <cellStyle name="20% - Accent1 2 7 2 2" xfId="1901" xr:uid="{CE268ECB-5D05-4003-8CEA-2CD4F38E2C59}"/>
    <cellStyle name="20% - Accent1 2 7 3" xfId="1902" xr:uid="{7E6592B8-F280-4600-8CD2-8E07F179EF3F}"/>
    <cellStyle name="20% - Accent1 2 8" xfId="1903" xr:uid="{9560A47B-D382-473B-A970-30102EFFB368}"/>
    <cellStyle name="20% - Accent1 2 8 2" xfId="1904" xr:uid="{58E0B138-7874-406D-BCB0-DC138BDEBAA3}"/>
    <cellStyle name="20% - Accent1 2 9" xfId="1905" xr:uid="{965D46C8-B7C9-48C9-A674-D0B282FF0DE8}"/>
    <cellStyle name="20% - Accent1 20" xfId="1906" xr:uid="{C2771922-B75E-4052-B3C7-7DD977313B57}"/>
    <cellStyle name="20% - Accent1 20 2" xfId="1907" xr:uid="{B06CB7BC-B001-4BC9-B9D1-6C64B32DDD41}"/>
    <cellStyle name="20% - Accent1 20 2 2" xfId="1908" xr:uid="{8AC09CE7-DEBA-4AC2-8DAC-AE4F6C593E2C}"/>
    <cellStyle name="20% - Accent1 20 2 2 2" xfId="1909" xr:uid="{881F1282-3560-4404-9307-890A8CEDD029}"/>
    <cellStyle name="20% - Accent1 20 2 2 2 2" xfId="1910" xr:uid="{2496CADA-3685-43ED-A8E8-2A9464FF139E}"/>
    <cellStyle name="20% - Accent1 20 2 2 3" xfId="1911" xr:uid="{0E8C5103-24A2-4754-88B4-88722C635132}"/>
    <cellStyle name="20% - Accent1 20 2 3" xfId="1912" xr:uid="{5B2C3BF4-023A-48BE-A3B2-F5BE8FC767C5}"/>
    <cellStyle name="20% - Accent1 20 2 3 2" xfId="1913" xr:uid="{F2A77513-1410-45E6-84B5-492E92E30827}"/>
    <cellStyle name="20% - Accent1 20 2 3 2 2" xfId="1914" xr:uid="{AE586E07-778B-4328-898B-1A005D150767}"/>
    <cellStyle name="20% - Accent1 20 2 3 3" xfId="1915" xr:uid="{91A9E749-4A69-41BC-87E7-3A04E17EEAC7}"/>
    <cellStyle name="20% - Accent1 20 2 4" xfId="1916" xr:uid="{0778DDB2-7361-4EE6-9DF8-161BF78DFE14}"/>
    <cellStyle name="20% - Accent1 20 2 4 2" xfId="1917" xr:uid="{DDE15039-17F9-4CA7-AA76-685E25AFE325}"/>
    <cellStyle name="20% - Accent1 20 2 5" xfId="1918" xr:uid="{D11596B3-A2B9-4352-9198-9F240D694874}"/>
    <cellStyle name="20% - Accent1 20 3" xfId="1919" xr:uid="{637A161C-28B1-401B-858E-04F55D4A55CF}"/>
    <cellStyle name="20% - Accent1 20 3 2" xfId="1920" xr:uid="{8B3FFD3A-3506-401C-9B1C-20DF1F103914}"/>
    <cellStyle name="20% - Accent1 20 3 2 2" xfId="1921" xr:uid="{F04AD2A1-8B84-4447-9DFA-B077E102ADDA}"/>
    <cellStyle name="20% - Accent1 20 3 2 2 2" xfId="1922" xr:uid="{0D5EA2E1-CB81-4FB1-9BC8-66CE8339F711}"/>
    <cellStyle name="20% - Accent1 20 3 2 3" xfId="1923" xr:uid="{39C09767-345B-4D8A-B8F2-9AA73C9A09AB}"/>
    <cellStyle name="20% - Accent1 20 3 3" xfId="1924" xr:uid="{1937145A-F840-4139-8C1C-29F02677A7E1}"/>
    <cellStyle name="20% - Accent1 20 3 3 2" xfId="1925" xr:uid="{2ED1E84B-3A78-4122-BCCF-F1844CB9ABE2}"/>
    <cellStyle name="20% - Accent1 20 3 3 2 2" xfId="1926" xr:uid="{25AB5611-72E6-4094-BFA4-2FF757CF5ACD}"/>
    <cellStyle name="20% - Accent1 20 3 3 3" xfId="1927" xr:uid="{A7A9D654-8168-4C74-A151-3C8216FF23A1}"/>
    <cellStyle name="20% - Accent1 20 3 4" xfId="1928" xr:uid="{6E1E9C0F-10AC-4A09-AC48-F7C69757FA48}"/>
    <cellStyle name="20% - Accent1 20 3 4 2" xfId="1929" xr:uid="{BBF00417-AB85-45F9-9265-D5E9CA70EAB0}"/>
    <cellStyle name="20% - Accent1 20 3 5" xfId="1930" xr:uid="{72ED3BC3-0E21-47FA-920F-41C6D183408E}"/>
    <cellStyle name="20% - Accent1 20 4" xfId="1931" xr:uid="{266C4DC4-E230-410C-937D-CAA042441577}"/>
    <cellStyle name="20% - Accent1 20 4 2" xfId="1932" xr:uid="{466C60BF-1056-44DA-89B2-C5B92D44E523}"/>
    <cellStyle name="20% - Accent1 20 4 2 2" xfId="1933" xr:uid="{E28FAF90-C712-40C6-8CCE-37D8E8863F86}"/>
    <cellStyle name="20% - Accent1 20 4 3" xfId="1934" xr:uid="{24EF8C80-6560-492D-866B-97E575AB1CE9}"/>
    <cellStyle name="20% - Accent1 20 5" xfId="1935" xr:uid="{0EBD2239-662A-4E6B-AC4A-6BFDA87EDBDD}"/>
    <cellStyle name="20% - Accent1 20 5 2" xfId="1936" xr:uid="{CBEBB631-F781-426F-A162-93E9159FCF05}"/>
    <cellStyle name="20% - Accent1 20 6" xfId="1937" xr:uid="{FFDF05D5-2509-40F5-A41C-E4169BDF306C}"/>
    <cellStyle name="20% - Accent1 21" xfId="1938" xr:uid="{BD5CC2BE-1499-4191-AB6F-F812FC4C23D8}"/>
    <cellStyle name="20% - Accent1 21 2" xfId="1939" xr:uid="{20560686-2320-4D55-8848-E7D01475A8AE}"/>
    <cellStyle name="20% - Accent1 21 2 2" xfId="1940" xr:uid="{3CF314D4-3BB4-4504-A939-64A505783068}"/>
    <cellStyle name="20% - Accent1 21 2 2 2" xfId="1941" xr:uid="{9E03E750-37B5-4968-9B31-916AB941A5F7}"/>
    <cellStyle name="20% - Accent1 21 2 2 2 2" xfId="1942" xr:uid="{F7C15E65-FFCD-44D5-9E13-53E33B4442ED}"/>
    <cellStyle name="20% - Accent1 21 2 2 3" xfId="1943" xr:uid="{90545D22-132C-4657-AFB9-7FDB28E49248}"/>
    <cellStyle name="20% - Accent1 21 2 3" xfId="1944" xr:uid="{4336F225-B141-4F9E-99A9-D05930B50290}"/>
    <cellStyle name="20% - Accent1 21 2 3 2" xfId="1945" xr:uid="{83DD3936-8B5E-4DBD-9338-D534846EE5E6}"/>
    <cellStyle name="20% - Accent1 21 2 3 2 2" xfId="1946" xr:uid="{85A42445-AEC4-4FD5-8B3D-3F6407607289}"/>
    <cellStyle name="20% - Accent1 21 2 3 3" xfId="1947" xr:uid="{D997F144-43F1-461D-A708-109E835AFC6D}"/>
    <cellStyle name="20% - Accent1 21 2 4" xfId="1948" xr:uid="{A01C7EB3-7120-4D95-B12A-E80971902E76}"/>
    <cellStyle name="20% - Accent1 21 2 4 2" xfId="1949" xr:uid="{BBC1E361-F6FC-4FE3-A1AE-E034D1C71FBB}"/>
    <cellStyle name="20% - Accent1 21 2 5" xfId="1950" xr:uid="{58969A8B-E279-4050-9CBC-BA96757488AC}"/>
    <cellStyle name="20% - Accent1 21 3" xfId="1951" xr:uid="{E2405A0F-F80A-438D-A97B-F4CCFAB1F17D}"/>
    <cellStyle name="20% - Accent1 21 3 2" xfId="1952" xr:uid="{14CC96F6-8B89-4978-BEAD-4D6DE5201562}"/>
    <cellStyle name="20% - Accent1 21 3 2 2" xfId="1953" xr:uid="{0D4E503B-1358-469B-9F92-96FD102E97F7}"/>
    <cellStyle name="20% - Accent1 21 3 2 2 2" xfId="1954" xr:uid="{0044D6FD-7506-49FC-831E-78B56E026646}"/>
    <cellStyle name="20% - Accent1 21 3 2 3" xfId="1955" xr:uid="{5F20B6F9-634E-4287-8BDD-44B4D03A1ACE}"/>
    <cellStyle name="20% - Accent1 21 3 3" xfId="1956" xr:uid="{1B2010F0-EAE5-4E3F-9615-1843CB4C3804}"/>
    <cellStyle name="20% - Accent1 21 3 3 2" xfId="1957" xr:uid="{9FE5368E-AA7F-45FA-96BC-A11E8914FE77}"/>
    <cellStyle name="20% - Accent1 21 3 3 2 2" xfId="1958" xr:uid="{B3128F73-F8B2-47BB-8242-C905D5F50115}"/>
    <cellStyle name="20% - Accent1 21 3 3 3" xfId="1959" xr:uid="{B072D427-D50E-4217-87A3-6F944946F4FF}"/>
    <cellStyle name="20% - Accent1 21 3 4" xfId="1960" xr:uid="{6AD3E0AF-ECF6-4D68-BF2C-1E0F3CE57410}"/>
    <cellStyle name="20% - Accent1 21 3 4 2" xfId="1961" xr:uid="{FA62C144-50E9-4C1E-94ED-DAFB5BAFA02B}"/>
    <cellStyle name="20% - Accent1 21 3 5" xfId="1962" xr:uid="{FA22B0B9-4577-43C8-A03F-B5D321ABCD51}"/>
    <cellStyle name="20% - Accent1 21 4" xfId="1963" xr:uid="{909CFFA8-D49F-40A4-BC73-3C077E652D5E}"/>
    <cellStyle name="20% - Accent1 21 4 2" xfId="1964" xr:uid="{BD58354E-FF35-46B7-9B7E-1CA81749E54B}"/>
    <cellStyle name="20% - Accent1 21 4 2 2" xfId="1965" xr:uid="{8E713DC5-1F7D-4C1F-B720-4708BA734FB6}"/>
    <cellStyle name="20% - Accent1 21 4 3" xfId="1966" xr:uid="{F73ED6EA-3B36-4A68-B324-F21FE3AA0C28}"/>
    <cellStyle name="20% - Accent1 21 5" xfId="1967" xr:uid="{31CB5B37-093F-4533-A0AA-CE93B25D3580}"/>
    <cellStyle name="20% - Accent1 21 5 2" xfId="1968" xr:uid="{6A769C9A-D99C-4178-8F95-49A6AC01CA77}"/>
    <cellStyle name="20% - Accent1 21 6" xfId="1969" xr:uid="{693005E6-8569-4489-866C-26088DD748CF}"/>
    <cellStyle name="20% - Accent1 22" xfId="1970" xr:uid="{ED361CF9-C5B8-42EA-942A-3F3A0CF97FF8}"/>
    <cellStyle name="20% - Accent1 22 2" xfId="1971" xr:uid="{E8781246-C2A8-4194-893A-E67E0947C6D7}"/>
    <cellStyle name="20% - Accent1 22 2 2" xfId="1972" xr:uid="{6F1B0545-7A5A-42DB-B975-3F6438B68C01}"/>
    <cellStyle name="20% - Accent1 22 2 2 2" xfId="1973" xr:uid="{1F284A9D-1F03-411B-97CE-5EBD8769589B}"/>
    <cellStyle name="20% - Accent1 22 2 2 2 2" xfId="1974" xr:uid="{FAA90598-E9BC-482D-BCAE-42F24CB9CFDB}"/>
    <cellStyle name="20% - Accent1 22 2 2 3" xfId="1975" xr:uid="{C48DA6FD-D836-4DE3-9CB5-49E07ED1E952}"/>
    <cellStyle name="20% - Accent1 22 2 3" xfId="1976" xr:uid="{3B7BB8BE-0043-4DFE-85DC-9FBC980B05C7}"/>
    <cellStyle name="20% - Accent1 22 2 3 2" xfId="1977" xr:uid="{1ED3E564-3D22-4053-9442-74488BA8911A}"/>
    <cellStyle name="20% - Accent1 22 2 3 2 2" xfId="1978" xr:uid="{3E6AEEC0-56CB-43EB-A884-0175B6A10674}"/>
    <cellStyle name="20% - Accent1 22 2 3 3" xfId="1979" xr:uid="{26974DA4-9BA4-4DB0-9ECC-D8F000B0965F}"/>
    <cellStyle name="20% - Accent1 22 2 4" xfId="1980" xr:uid="{8E14D7A8-D83F-4DAF-9494-7A2D9E9F0002}"/>
    <cellStyle name="20% - Accent1 22 2 4 2" xfId="1981" xr:uid="{E59324FA-3AE0-4B87-A97C-EC1D046AE4AA}"/>
    <cellStyle name="20% - Accent1 22 2 5" xfId="1982" xr:uid="{019BD3F3-AA4F-475D-A8A8-514813A8ADEE}"/>
    <cellStyle name="20% - Accent1 22 3" xfId="1983" xr:uid="{B14516F3-9E71-4564-A5A9-5913624DC52F}"/>
    <cellStyle name="20% - Accent1 22 3 2" xfId="1984" xr:uid="{40BB8710-869F-4E1A-8F4E-534922BE698E}"/>
    <cellStyle name="20% - Accent1 22 3 2 2" xfId="1985" xr:uid="{5D6487D5-178B-4EE7-8C3D-054A4C76DBE8}"/>
    <cellStyle name="20% - Accent1 22 3 2 2 2" xfId="1986" xr:uid="{F359DEF0-C10F-4117-A804-5630E9EC2BF6}"/>
    <cellStyle name="20% - Accent1 22 3 2 3" xfId="1987" xr:uid="{D0756B7F-8576-4FDD-B90B-3480C34DAE19}"/>
    <cellStyle name="20% - Accent1 22 3 3" xfId="1988" xr:uid="{9E48C243-2DDD-4FF1-B7B5-2AEE8A262F17}"/>
    <cellStyle name="20% - Accent1 22 3 3 2" xfId="1989" xr:uid="{ECDBF1C0-0999-4D45-86BD-E2CB98DC6CD5}"/>
    <cellStyle name="20% - Accent1 22 3 3 2 2" xfId="1990" xr:uid="{905E322A-DA85-416B-886D-DE3D1058106C}"/>
    <cellStyle name="20% - Accent1 22 3 3 3" xfId="1991" xr:uid="{3BE383CC-3F9A-496A-B2AB-920364E31175}"/>
    <cellStyle name="20% - Accent1 22 3 4" xfId="1992" xr:uid="{80BED057-61DF-442E-8024-7B66CBDF4629}"/>
    <cellStyle name="20% - Accent1 22 3 4 2" xfId="1993" xr:uid="{B21F2378-9858-4BD7-88EF-BEB999AD5438}"/>
    <cellStyle name="20% - Accent1 22 3 5" xfId="1994" xr:uid="{5DA4890E-F80C-4F81-BFB1-F41EBDEAD03A}"/>
    <cellStyle name="20% - Accent1 22 4" xfId="1995" xr:uid="{561AEF5D-AE99-4EB7-9CFE-BA7BDD2A9E9C}"/>
    <cellStyle name="20% - Accent1 22 4 2" xfId="1996" xr:uid="{0DF6741B-6CD1-4779-951E-2A97C485506A}"/>
    <cellStyle name="20% - Accent1 22 4 2 2" xfId="1997" xr:uid="{07EB5894-50EA-456A-9450-71BB4BF22305}"/>
    <cellStyle name="20% - Accent1 22 4 3" xfId="1998" xr:uid="{C7086FC2-2F60-4A45-8A8D-BFFCE40FABBA}"/>
    <cellStyle name="20% - Accent1 22 5" xfId="1999" xr:uid="{4B96FDBA-44E6-4FA2-B5F9-35BD1DD3A633}"/>
    <cellStyle name="20% - Accent1 22 5 2" xfId="2000" xr:uid="{6F367969-6AAC-4D49-9DDD-754C3B896F87}"/>
    <cellStyle name="20% - Accent1 22 6" xfId="2001" xr:uid="{6A3A301C-1062-435C-AF52-C091DD57CEB8}"/>
    <cellStyle name="20% - Accent1 23" xfId="2002" xr:uid="{DDA1502F-6066-4199-B03D-B71286C27159}"/>
    <cellStyle name="20% - Accent1 23 2" xfId="2003" xr:uid="{9367B831-C889-4C41-AA38-AC52B25A6D93}"/>
    <cellStyle name="20% - Accent1 23 2 2" xfId="2004" xr:uid="{550CA0D8-E58E-4FF9-99AA-9E4C5F0D39EA}"/>
    <cellStyle name="20% - Accent1 23 2 2 2" xfId="2005" xr:uid="{24332484-C29A-4864-A86C-E61ED1AFE3EF}"/>
    <cellStyle name="20% - Accent1 23 2 2 2 2" xfId="2006" xr:uid="{55A65A7D-86C8-4FE1-B37F-EC4CF1BDE02A}"/>
    <cellStyle name="20% - Accent1 23 2 2 3" xfId="2007" xr:uid="{F85BC0D7-5CB9-4AC1-9F25-A4F53A7F7719}"/>
    <cellStyle name="20% - Accent1 23 2 3" xfId="2008" xr:uid="{682DBBB4-CDF6-42B4-B6E4-37263ED642EB}"/>
    <cellStyle name="20% - Accent1 23 2 3 2" xfId="2009" xr:uid="{8CCC1CA5-04C2-4D09-893B-2D70570BE2B7}"/>
    <cellStyle name="20% - Accent1 23 2 3 2 2" xfId="2010" xr:uid="{9A2DB3C5-CF22-4266-8C94-697BA1095F42}"/>
    <cellStyle name="20% - Accent1 23 2 3 3" xfId="2011" xr:uid="{798F8938-8744-41AA-AAE3-D19C9EDC1B6F}"/>
    <cellStyle name="20% - Accent1 23 2 4" xfId="2012" xr:uid="{C344C754-7C3E-47CB-8E32-F89BFADA7B6E}"/>
    <cellStyle name="20% - Accent1 23 2 4 2" xfId="2013" xr:uid="{07DF8F86-E8E8-4B74-B2FF-C7E2BACD1EE5}"/>
    <cellStyle name="20% - Accent1 23 2 5" xfId="2014" xr:uid="{55291EA2-7965-4326-8718-22F74919B5A5}"/>
    <cellStyle name="20% - Accent1 23 3" xfId="2015" xr:uid="{6C296427-B6A5-440C-B1BF-091131C2EF40}"/>
    <cellStyle name="20% - Accent1 23 3 2" xfId="2016" xr:uid="{A2C9D474-060F-4DFA-ACEA-9970C7143B9E}"/>
    <cellStyle name="20% - Accent1 23 3 2 2" xfId="2017" xr:uid="{F381258A-E30F-4C36-9D95-2944B9555FD0}"/>
    <cellStyle name="20% - Accent1 23 3 2 2 2" xfId="2018" xr:uid="{5D66FD0E-1A66-4B4C-B48E-BBF099AF8C4C}"/>
    <cellStyle name="20% - Accent1 23 3 2 3" xfId="2019" xr:uid="{A27A6183-5566-4B2B-84A8-2037B35AE6DD}"/>
    <cellStyle name="20% - Accent1 23 3 3" xfId="2020" xr:uid="{22D05564-B990-4D5F-A325-56BB6492CCE3}"/>
    <cellStyle name="20% - Accent1 23 3 3 2" xfId="2021" xr:uid="{FF16500B-CA03-4E8B-8C95-3FE8F7520FF4}"/>
    <cellStyle name="20% - Accent1 23 3 3 2 2" xfId="2022" xr:uid="{8F3FD647-AE01-4BD7-A064-3CF6850103FE}"/>
    <cellStyle name="20% - Accent1 23 3 3 3" xfId="2023" xr:uid="{83874C04-6002-4981-A65F-40AACEBC4B17}"/>
    <cellStyle name="20% - Accent1 23 3 4" xfId="2024" xr:uid="{EED26797-1A92-40AF-8BEC-E9EC1C6095B7}"/>
    <cellStyle name="20% - Accent1 23 3 4 2" xfId="2025" xr:uid="{B71F5596-6B67-426D-A1C3-92823FEF340F}"/>
    <cellStyle name="20% - Accent1 23 3 5" xfId="2026" xr:uid="{F8B9950A-BFBE-4572-9A47-BE52D2BE964C}"/>
    <cellStyle name="20% - Accent1 23 4" xfId="2027" xr:uid="{2D77DE62-5EF4-410B-8FF1-962DB44577A7}"/>
    <cellStyle name="20% - Accent1 23 4 2" xfId="2028" xr:uid="{14F1481E-7B25-4689-857A-07CCB4A0DDEE}"/>
    <cellStyle name="20% - Accent1 23 4 2 2" xfId="2029" xr:uid="{56383574-0A55-414C-A959-1254CD3B818E}"/>
    <cellStyle name="20% - Accent1 23 4 3" xfId="2030" xr:uid="{7F39E4A9-0C71-4ED3-AC99-04000DF556E4}"/>
    <cellStyle name="20% - Accent1 23 5" xfId="2031" xr:uid="{65194F80-E17F-471C-B5F9-44F2AD324CDE}"/>
    <cellStyle name="20% - Accent1 23 5 2" xfId="2032" xr:uid="{51811C74-30C8-47CD-B7B8-B94D93CFF64D}"/>
    <cellStyle name="20% - Accent1 23 6" xfId="2033" xr:uid="{AFD068E0-ACF9-4C59-9B12-B2A5ED25487C}"/>
    <cellStyle name="20% - Accent1 24" xfId="2034" xr:uid="{924AC811-4CB9-4734-ABD7-9271FA58619D}"/>
    <cellStyle name="20% - Accent1 24 2" xfId="2035" xr:uid="{94BE911C-4B15-454D-8BAE-CD6E2D977BC7}"/>
    <cellStyle name="20% - Accent1 24 2 2" xfId="2036" xr:uid="{6FC99927-756D-4EA4-A240-A7AD574E4E6E}"/>
    <cellStyle name="20% - Accent1 24 2 2 2" xfId="2037" xr:uid="{8EA8FB3B-780C-4B12-8D61-A64FB1B9AE93}"/>
    <cellStyle name="20% - Accent1 24 2 2 2 2" xfId="2038" xr:uid="{3C3BC4AA-B763-4C5D-BDDD-F9EAA20E9680}"/>
    <cellStyle name="20% - Accent1 24 2 2 3" xfId="2039" xr:uid="{D9776026-CE02-4D89-B5A8-E738B6195C92}"/>
    <cellStyle name="20% - Accent1 24 2 3" xfId="2040" xr:uid="{A34B91D6-8CD6-4E38-8C5F-D2D0F9D7A14D}"/>
    <cellStyle name="20% - Accent1 24 2 3 2" xfId="2041" xr:uid="{12ED01FC-D0C8-4A2D-9588-947B77A99413}"/>
    <cellStyle name="20% - Accent1 24 2 3 2 2" xfId="2042" xr:uid="{9A6922C1-DC02-47C7-B768-9AA83B051708}"/>
    <cellStyle name="20% - Accent1 24 2 3 3" xfId="2043" xr:uid="{42E952C2-68F2-4D6D-BCFE-E17EB4DE11E8}"/>
    <cellStyle name="20% - Accent1 24 2 4" xfId="2044" xr:uid="{A4B94435-BC38-428D-B4D1-B478B4CE2F83}"/>
    <cellStyle name="20% - Accent1 24 2 4 2" xfId="2045" xr:uid="{122D327C-FF8E-47C3-BCD1-13A554E876A0}"/>
    <cellStyle name="20% - Accent1 24 2 5" xfId="2046" xr:uid="{57D366A7-3E17-4B9B-8502-BB65A042CA93}"/>
    <cellStyle name="20% - Accent1 24 3" xfId="2047" xr:uid="{69A634D0-BFCD-4854-A76D-4CF460D4EE4C}"/>
    <cellStyle name="20% - Accent1 24 3 2" xfId="2048" xr:uid="{6ED3904D-F284-4774-A057-E0FDCDAFAA9E}"/>
    <cellStyle name="20% - Accent1 24 3 2 2" xfId="2049" xr:uid="{E539A5E4-748D-42B9-8F23-05867A6F5F04}"/>
    <cellStyle name="20% - Accent1 24 3 2 2 2" xfId="2050" xr:uid="{C1EB1AA9-6C2A-4164-A78C-279E2E484805}"/>
    <cellStyle name="20% - Accent1 24 3 2 3" xfId="2051" xr:uid="{1DCBB16D-FAF8-4BE0-9ED8-4DC5C0EB542C}"/>
    <cellStyle name="20% - Accent1 24 3 3" xfId="2052" xr:uid="{38ABD7AE-F12D-47BB-A807-FF5588398B3C}"/>
    <cellStyle name="20% - Accent1 24 3 3 2" xfId="2053" xr:uid="{C99C0E1A-60DB-42FB-AD52-9C99C5E6214E}"/>
    <cellStyle name="20% - Accent1 24 3 3 2 2" xfId="2054" xr:uid="{409CB3C8-F7B1-4EBE-B41C-F3EC750A6B22}"/>
    <cellStyle name="20% - Accent1 24 3 3 3" xfId="2055" xr:uid="{F9EE1FE9-0A25-480F-B51A-1771870A3AE0}"/>
    <cellStyle name="20% - Accent1 24 3 4" xfId="2056" xr:uid="{E6512FE8-969C-4999-A52D-A5A7EE5EC536}"/>
    <cellStyle name="20% - Accent1 24 3 4 2" xfId="2057" xr:uid="{3DD3081F-E5D8-444A-9D95-96BC22966EDD}"/>
    <cellStyle name="20% - Accent1 24 3 5" xfId="2058" xr:uid="{9D457099-6215-4115-ACB5-A1DFD032BFA8}"/>
    <cellStyle name="20% - Accent1 24 4" xfId="2059" xr:uid="{16B43007-5B82-4656-B7F1-1161EE317463}"/>
    <cellStyle name="20% - Accent1 24 4 2" xfId="2060" xr:uid="{1E23861C-C5EB-42CE-8C7B-88DE706E6C6A}"/>
    <cellStyle name="20% - Accent1 24 4 2 2" xfId="2061" xr:uid="{B5D7D88D-B159-4989-AB3A-268D31E3ACA8}"/>
    <cellStyle name="20% - Accent1 24 4 3" xfId="2062" xr:uid="{A6DAE50C-6F9E-476C-87CA-B25B18E6EC74}"/>
    <cellStyle name="20% - Accent1 24 5" xfId="2063" xr:uid="{B227EBBE-1BF2-474E-ABD0-9A7EBE25B578}"/>
    <cellStyle name="20% - Accent1 24 5 2" xfId="2064" xr:uid="{1251E68E-7C54-4EA2-8FE9-202D6B0C1581}"/>
    <cellStyle name="20% - Accent1 24 6" xfId="2065" xr:uid="{6B640FBD-4E84-45E3-B753-222401022846}"/>
    <cellStyle name="20% - Accent1 25" xfId="2066" xr:uid="{79CC8701-3535-4EF5-833A-32BD39A61BB1}"/>
    <cellStyle name="20% - Accent1 25 2" xfId="2067" xr:uid="{6DB611F7-5302-4394-9BFC-7CC3DD36364A}"/>
    <cellStyle name="20% - Accent1 25 2 2" xfId="2068" xr:uid="{129ABADB-F3A0-466D-A84A-E55861AA9E56}"/>
    <cellStyle name="20% - Accent1 25 2 2 2" xfId="2069" xr:uid="{FDCB0E1E-CC9B-4CDF-AE5C-16BC4912D226}"/>
    <cellStyle name="20% - Accent1 25 2 2 2 2" xfId="2070" xr:uid="{DA2FBE9A-A413-4008-851C-B271E5706F69}"/>
    <cellStyle name="20% - Accent1 25 2 2 3" xfId="2071" xr:uid="{50B273CF-87A5-4268-B619-4AEF540E98A7}"/>
    <cellStyle name="20% - Accent1 25 2 3" xfId="2072" xr:uid="{148E7CCD-8472-4A8A-9983-295FB50EC67A}"/>
    <cellStyle name="20% - Accent1 25 2 3 2" xfId="2073" xr:uid="{16B3B823-4123-4A5A-B04C-5033BF4C2BC3}"/>
    <cellStyle name="20% - Accent1 25 2 3 2 2" xfId="2074" xr:uid="{B76A5033-8127-49F7-96BD-FCD8358FA36C}"/>
    <cellStyle name="20% - Accent1 25 2 3 3" xfId="2075" xr:uid="{70471859-C7EA-46E5-82E8-31FDB4FDB0C9}"/>
    <cellStyle name="20% - Accent1 25 2 4" xfId="2076" xr:uid="{F74D4057-097F-44D3-BA1D-255C55781E4C}"/>
    <cellStyle name="20% - Accent1 25 2 4 2" xfId="2077" xr:uid="{CEBF1EE1-0F96-4D25-96FB-E7E66142D362}"/>
    <cellStyle name="20% - Accent1 25 2 5" xfId="2078" xr:uid="{BEC9CBF0-131A-4CB0-A308-8179ADE478B4}"/>
    <cellStyle name="20% - Accent1 25 3" xfId="2079" xr:uid="{B58B4A62-150E-4663-BE18-080DF4514CBC}"/>
    <cellStyle name="20% - Accent1 25 3 2" xfId="2080" xr:uid="{888A6A4C-980E-4FB1-9D3A-1B12E3E91CF4}"/>
    <cellStyle name="20% - Accent1 25 3 2 2" xfId="2081" xr:uid="{532E9349-580A-4F85-8C01-4171E3F45986}"/>
    <cellStyle name="20% - Accent1 25 3 2 2 2" xfId="2082" xr:uid="{7CD8EE5F-1CD1-4285-91CA-33F0B4476AA5}"/>
    <cellStyle name="20% - Accent1 25 3 2 3" xfId="2083" xr:uid="{B3903433-7BF6-4C21-9CB7-0A406E1F4F62}"/>
    <cellStyle name="20% - Accent1 25 3 3" xfId="2084" xr:uid="{7E631AF3-AA6E-4B91-8181-170D28830CC9}"/>
    <cellStyle name="20% - Accent1 25 3 3 2" xfId="2085" xr:uid="{DE1BF6B3-AD2E-47BA-859D-CE6DD5D1FB5B}"/>
    <cellStyle name="20% - Accent1 25 3 3 2 2" xfId="2086" xr:uid="{58424686-A383-41D6-A622-267DFC59A858}"/>
    <cellStyle name="20% - Accent1 25 3 3 3" xfId="2087" xr:uid="{5B03A32C-BFED-44E6-B48C-CEF95BB2DF3D}"/>
    <cellStyle name="20% - Accent1 25 3 4" xfId="2088" xr:uid="{863DB023-E25F-4199-A107-CEAA58DF5F85}"/>
    <cellStyle name="20% - Accent1 25 3 4 2" xfId="2089" xr:uid="{366A3A1B-BE83-43FB-B661-C1D036122BC4}"/>
    <cellStyle name="20% - Accent1 25 3 5" xfId="2090" xr:uid="{8E60AFD9-F719-45C5-868F-D6F7E8B8B053}"/>
    <cellStyle name="20% - Accent1 25 4" xfId="2091" xr:uid="{536DD621-0B5A-4072-9BF9-73374AC00B40}"/>
    <cellStyle name="20% - Accent1 25 4 2" xfId="2092" xr:uid="{BDDD0451-8A5D-47E1-A65B-2031EEA8F8DE}"/>
    <cellStyle name="20% - Accent1 25 4 2 2" xfId="2093" xr:uid="{E85F74FD-9CF8-4074-BD13-7DA82858D97E}"/>
    <cellStyle name="20% - Accent1 25 4 3" xfId="2094" xr:uid="{62149FB6-FE1D-4664-89C6-F2C77CF952C5}"/>
    <cellStyle name="20% - Accent1 25 5" xfId="2095" xr:uid="{B4DAF852-E381-4963-970E-EAE987996EA0}"/>
    <cellStyle name="20% - Accent1 25 5 2" xfId="2096" xr:uid="{1C344CFB-4065-474E-AFE5-5ADB0B9C3576}"/>
    <cellStyle name="20% - Accent1 25 6" xfId="2097" xr:uid="{C34FDED5-A252-4896-865A-C41CE60DB0EE}"/>
    <cellStyle name="20% - Accent1 26" xfId="2098" xr:uid="{E94CF043-8F5D-49C1-A55D-E1137152A4B6}"/>
    <cellStyle name="20% - Accent1 26 2" xfId="2099" xr:uid="{10521CCD-A400-4D48-BC04-C87F313C3C8E}"/>
    <cellStyle name="20% - Accent1 26 2 2" xfId="2100" xr:uid="{75124D83-FD12-4A04-B976-C95F9AFA9167}"/>
    <cellStyle name="20% - Accent1 26 2 2 2" xfId="2101" xr:uid="{A624D04C-007E-4C09-8EA7-0FC38BE508D6}"/>
    <cellStyle name="20% - Accent1 26 2 2 2 2" xfId="2102" xr:uid="{02CC150C-E014-49AE-ABDE-B7868A0DEE2E}"/>
    <cellStyle name="20% - Accent1 26 2 2 3" xfId="2103" xr:uid="{E0FDA34D-2D41-4B10-BB04-2D8B32B9873A}"/>
    <cellStyle name="20% - Accent1 26 2 3" xfId="2104" xr:uid="{4EA97592-27F8-47CF-B010-4CA8EEC567F8}"/>
    <cellStyle name="20% - Accent1 26 2 3 2" xfId="2105" xr:uid="{630B49B9-9DA6-4403-A98E-813A287112CB}"/>
    <cellStyle name="20% - Accent1 26 2 3 2 2" xfId="2106" xr:uid="{D01D0031-9CD7-4175-9DB3-39C5EC6720B2}"/>
    <cellStyle name="20% - Accent1 26 2 3 3" xfId="2107" xr:uid="{A4EA0BEC-E263-4420-8E1A-24FD39C59669}"/>
    <cellStyle name="20% - Accent1 26 2 4" xfId="2108" xr:uid="{15642482-AA4C-463F-9372-9ACDB9B07A22}"/>
    <cellStyle name="20% - Accent1 26 2 4 2" xfId="2109" xr:uid="{660D8489-3D0E-451E-AABC-FA3D8797FE2B}"/>
    <cellStyle name="20% - Accent1 26 2 5" xfId="2110" xr:uid="{FB1449CC-65BA-4237-83BC-0FF96183500C}"/>
    <cellStyle name="20% - Accent1 26 3" xfId="2111" xr:uid="{A982C2CB-4A09-4DDB-BF9A-CA67C7B6F1E4}"/>
    <cellStyle name="20% - Accent1 26 3 2" xfId="2112" xr:uid="{715FFCBE-6F89-4779-83BD-25476EFCF669}"/>
    <cellStyle name="20% - Accent1 26 3 2 2" xfId="2113" xr:uid="{AF25EC38-476C-4E65-84A6-8D4AD1076C5F}"/>
    <cellStyle name="20% - Accent1 26 3 2 2 2" xfId="2114" xr:uid="{DD3A1780-5296-4DE4-AC8D-834702E28427}"/>
    <cellStyle name="20% - Accent1 26 3 2 3" xfId="2115" xr:uid="{5C5B2F0D-0D03-4173-9DB8-B43DDDDF1CFD}"/>
    <cellStyle name="20% - Accent1 26 3 3" xfId="2116" xr:uid="{D525AB6E-059D-47F9-8456-C33ECCD3FB0F}"/>
    <cellStyle name="20% - Accent1 26 3 3 2" xfId="2117" xr:uid="{43530E16-7858-49BB-813C-944E75876CC3}"/>
    <cellStyle name="20% - Accent1 26 3 3 2 2" xfId="2118" xr:uid="{6ABE3FF4-F3CB-4842-BEDF-A5216719B239}"/>
    <cellStyle name="20% - Accent1 26 3 3 3" xfId="2119" xr:uid="{E0FDCC83-264D-48DC-B143-BEEC39848D04}"/>
    <cellStyle name="20% - Accent1 26 3 4" xfId="2120" xr:uid="{25A36AFA-1B3D-49B4-A45A-537AC5F25132}"/>
    <cellStyle name="20% - Accent1 26 3 4 2" xfId="2121" xr:uid="{4D299BC6-28E1-4B44-8C9A-AE539110C7D2}"/>
    <cellStyle name="20% - Accent1 26 3 5" xfId="2122" xr:uid="{BA3E04BF-3B8E-4050-90FA-A1E481B5F951}"/>
    <cellStyle name="20% - Accent1 26 4" xfId="2123" xr:uid="{F8235E0C-6714-41DB-B985-FAC74E4CFDE9}"/>
    <cellStyle name="20% - Accent1 26 4 2" xfId="2124" xr:uid="{88018D6A-16F6-44EF-AC94-387EDF175331}"/>
    <cellStyle name="20% - Accent1 26 4 2 2" xfId="2125" xr:uid="{6E68A86A-3326-444C-8924-FF8FAA302B2A}"/>
    <cellStyle name="20% - Accent1 26 4 3" xfId="2126" xr:uid="{53F087E8-E71D-4E08-8B5F-D915FD99E355}"/>
    <cellStyle name="20% - Accent1 26 5" xfId="2127" xr:uid="{290C05FC-A5E9-47A2-AC88-625C280DF62C}"/>
    <cellStyle name="20% - Accent1 26 5 2" xfId="2128" xr:uid="{79A90794-AEE0-4C6D-BA46-3C2049082BA7}"/>
    <cellStyle name="20% - Accent1 26 6" xfId="2129" xr:uid="{D665FC10-B4F5-4C99-9857-D4AD317ACB20}"/>
    <cellStyle name="20% - Accent1 27" xfId="2130" xr:uid="{C8F64D6D-B2FB-4951-A09D-4489BC60A170}"/>
    <cellStyle name="20% - Accent1 27 2" xfId="2131" xr:uid="{5CCDFD69-88C4-480D-9337-20150B690409}"/>
    <cellStyle name="20% - Accent1 27 2 2" xfId="2132" xr:uid="{9846D9A4-8208-42ED-B3B9-6EF26DC8E533}"/>
    <cellStyle name="20% - Accent1 27 2 2 2" xfId="2133" xr:uid="{36F8126F-147D-45F4-861A-A8A4F5F30428}"/>
    <cellStyle name="20% - Accent1 27 2 2 2 2" xfId="2134" xr:uid="{0F4FBC15-4173-4003-8A6C-63E6B1C20801}"/>
    <cellStyle name="20% - Accent1 27 2 2 3" xfId="2135" xr:uid="{4B68823F-B791-413D-BB3E-D77605010A2D}"/>
    <cellStyle name="20% - Accent1 27 2 3" xfId="2136" xr:uid="{12B95393-6105-4978-BC33-F4503C4A8078}"/>
    <cellStyle name="20% - Accent1 27 2 3 2" xfId="2137" xr:uid="{BFBCC8EA-6E6F-4707-B136-BB982AEB318E}"/>
    <cellStyle name="20% - Accent1 27 2 3 2 2" xfId="2138" xr:uid="{7055CE1B-9085-4F30-AA2C-31DA49245CAE}"/>
    <cellStyle name="20% - Accent1 27 2 3 3" xfId="2139" xr:uid="{A54E9DEC-4332-4A5B-8F1F-E4FE1AC500E1}"/>
    <cellStyle name="20% - Accent1 27 2 4" xfId="2140" xr:uid="{4020CE93-15C2-4AE8-95C4-1A211E810AEC}"/>
    <cellStyle name="20% - Accent1 27 2 4 2" xfId="2141" xr:uid="{62705D42-B520-444E-9C49-2356873349E4}"/>
    <cellStyle name="20% - Accent1 27 2 5" xfId="2142" xr:uid="{E59A4938-A243-4C60-A96D-5017166CFC4E}"/>
    <cellStyle name="20% - Accent1 27 3" xfId="2143" xr:uid="{BCC29481-35CA-4D53-90C0-E0D237CAAD2B}"/>
    <cellStyle name="20% - Accent1 27 3 2" xfId="2144" xr:uid="{29BD96B3-A15B-4B71-A63B-821A75A34AEF}"/>
    <cellStyle name="20% - Accent1 27 3 2 2" xfId="2145" xr:uid="{B182B175-F058-42D9-974E-2035CDB8E158}"/>
    <cellStyle name="20% - Accent1 27 3 2 2 2" xfId="2146" xr:uid="{55F6A415-ABE1-4DAD-BADE-E7D19DA9BEDD}"/>
    <cellStyle name="20% - Accent1 27 3 2 3" xfId="2147" xr:uid="{097744D1-E4D1-4B9A-AC97-F09593DF6F32}"/>
    <cellStyle name="20% - Accent1 27 3 3" xfId="2148" xr:uid="{C3A86434-01AF-49F4-94C1-BED6BCD1F385}"/>
    <cellStyle name="20% - Accent1 27 3 3 2" xfId="2149" xr:uid="{ECD37D8B-7967-4FFC-A227-F1DC8C72DDAE}"/>
    <cellStyle name="20% - Accent1 27 3 3 2 2" xfId="2150" xr:uid="{E218752A-23CD-429E-AD18-C46575E3FCD0}"/>
    <cellStyle name="20% - Accent1 27 3 3 3" xfId="2151" xr:uid="{9E4A1CB9-C43B-4E06-85B7-C84467388D05}"/>
    <cellStyle name="20% - Accent1 27 3 4" xfId="2152" xr:uid="{FA0548AD-3C08-4468-B6C2-17B597628206}"/>
    <cellStyle name="20% - Accent1 27 3 4 2" xfId="2153" xr:uid="{2D36AA38-B66A-4930-A5D7-831C53AB6014}"/>
    <cellStyle name="20% - Accent1 27 3 5" xfId="2154" xr:uid="{FAF4E567-C86E-4AD4-B4E6-24A58D81DEC3}"/>
    <cellStyle name="20% - Accent1 27 4" xfId="2155" xr:uid="{6816075A-4EC6-47BE-A96C-A6B2A0662053}"/>
    <cellStyle name="20% - Accent1 27 4 2" xfId="2156" xr:uid="{4091B724-8CF1-4343-A68F-49D76DC1D166}"/>
    <cellStyle name="20% - Accent1 27 4 2 2" xfId="2157" xr:uid="{6BDCF82E-1C51-4328-BBB8-2CDDE6D77E5E}"/>
    <cellStyle name="20% - Accent1 27 4 3" xfId="2158" xr:uid="{CDF23CD2-E3E2-49AA-9C39-1B7869A3E33B}"/>
    <cellStyle name="20% - Accent1 27 5" xfId="2159" xr:uid="{9D224157-6E4A-4033-89C7-A42AE47C2046}"/>
    <cellStyle name="20% - Accent1 27 5 2" xfId="2160" xr:uid="{4643579A-C63F-4BC7-9964-A233F4182EC7}"/>
    <cellStyle name="20% - Accent1 27 6" xfId="2161" xr:uid="{30D69250-7423-4E62-B673-DF6B8CE46CEE}"/>
    <cellStyle name="20% - Accent1 28" xfId="2162" xr:uid="{26C3D319-2183-4256-998D-239D930CDD02}"/>
    <cellStyle name="20% - Accent1 28 2" xfId="2163" xr:uid="{F758A5F9-0640-4311-99E1-C9E4BF6B298F}"/>
    <cellStyle name="20% - Accent1 28 2 2" xfId="2164" xr:uid="{E782DD9B-C390-4215-B7ED-2EBD9C24C2D3}"/>
    <cellStyle name="20% - Accent1 28 2 2 2" xfId="2165" xr:uid="{9730E0C8-D752-4F41-A84B-7C198206C641}"/>
    <cellStyle name="20% - Accent1 28 2 2 2 2" xfId="2166" xr:uid="{BD23EE49-F88D-4D9F-98E1-5E1DAB22B76A}"/>
    <cellStyle name="20% - Accent1 28 2 2 3" xfId="2167" xr:uid="{EA69BC2A-7079-4A88-92FE-97FFE3379E78}"/>
    <cellStyle name="20% - Accent1 28 2 3" xfId="2168" xr:uid="{D717D68F-CB17-4ED9-8E65-026BA3AD1C76}"/>
    <cellStyle name="20% - Accent1 28 2 3 2" xfId="2169" xr:uid="{71EB6667-32F5-441E-A8F9-5DABD4688F8C}"/>
    <cellStyle name="20% - Accent1 28 2 3 2 2" xfId="2170" xr:uid="{430D10BF-6799-4CCF-A776-E3E8B0495FAE}"/>
    <cellStyle name="20% - Accent1 28 2 3 3" xfId="2171" xr:uid="{B162144A-979E-4843-B814-85CC9E690A95}"/>
    <cellStyle name="20% - Accent1 28 2 4" xfId="2172" xr:uid="{7D3EBD32-EE5F-40AF-9023-8EB66C450A18}"/>
    <cellStyle name="20% - Accent1 28 2 4 2" xfId="2173" xr:uid="{5CCB22DC-F1D5-4DB5-8212-3FDD844A4037}"/>
    <cellStyle name="20% - Accent1 28 2 5" xfId="2174" xr:uid="{642BEB17-7A08-4AD5-9248-92D6E2AF4D01}"/>
    <cellStyle name="20% - Accent1 28 3" xfId="2175" xr:uid="{0690C9A2-5CA6-4F6C-BE92-047F23A356A8}"/>
    <cellStyle name="20% - Accent1 28 3 2" xfId="2176" xr:uid="{72043437-1EEE-4AA0-8CB0-1B3E7FE561D3}"/>
    <cellStyle name="20% - Accent1 28 3 2 2" xfId="2177" xr:uid="{A9784E43-3504-4076-94AD-51DAC52A77CC}"/>
    <cellStyle name="20% - Accent1 28 3 3" xfId="2178" xr:uid="{5D8FD9B5-B3F9-4E8A-B587-64276944A932}"/>
    <cellStyle name="20% - Accent1 28 4" xfId="2179" xr:uid="{6BAF3625-7BC0-42B1-B9AE-7AAF2C46FFB6}"/>
    <cellStyle name="20% - Accent1 28 4 2" xfId="2180" xr:uid="{3EC09C48-B4E3-4FC4-B557-5967CA751D1B}"/>
    <cellStyle name="20% - Accent1 28 5" xfId="2181" xr:uid="{673DEBDF-8319-42BE-8F9A-D6CBC16CD32F}"/>
    <cellStyle name="20% - Accent1 29" xfId="2182" xr:uid="{257A60F9-398C-4AA6-AC92-F2D29B91D821}"/>
    <cellStyle name="20% - Accent1 29 2" xfId="2183" xr:uid="{056659A7-3D69-48B0-845D-FE93D1FCEC58}"/>
    <cellStyle name="20% - Accent1 29 2 2" xfId="2184" xr:uid="{1E0004A2-2C54-454C-B3EB-92479084C608}"/>
    <cellStyle name="20% - Accent1 29 2 2 2" xfId="2185" xr:uid="{D1331ACC-95C5-452B-BA41-3E91C005D617}"/>
    <cellStyle name="20% - Accent1 29 2 2 2 2" xfId="2186" xr:uid="{59224AEC-82F2-4A01-9005-2C19D62AB87A}"/>
    <cellStyle name="20% - Accent1 29 2 2 3" xfId="2187" xr:uid="{EF092BB4-C0E2-4366-9B1B-83A696A0958D}"/>
    <cellStyle name="20% - Accent1 29 2 3" xfId="2188" xr:uid="{FE41189D-9AC0-459C-AD50-BBBE26B3C939}"/>
    <cellStyle name="20% - Accent1 29 2 3 2" xfId="2189" xr:uid="{66F0A553-D973-4CCE-92FB-6D71074044DF}"/>
    <cellStyle name="20% - Accent1 29 2 3 2 2" xfId="2190" xr:uid="{981330F5-E2CB-4405-8928-8763A6B3F6D1}"/>
    <cellStyle name="20% - Accent1 29 2 3 3" xfId="2191" xr:uid="{597DD0C2-AC37-4487-ABB3-48497FC25425}"/>
    <cellStyle name="20% - Accent1 29 2 4" xfId="2192" xr:uid="{474D8896-B0BF-4B85-8A0E-2C282AB2ACD9}"/>
    <cellStyle name="20% - Accent1 29 2 4 2" xfId="2193" xr:uid="{5C980828-40E2-437F-96D1-0BDBD7841982}"/>
    <cellStyle name="20% - Accent1 29 2 5" xfId="2194" xr:uid="{3B3CD8BB-7F04-4DAA-86FA-82A70C8ED8E5}"/>
    <cellStyle name="20% - Accent1 29 3" xfId="2195" xr:uid="{AB4F2DF8-2374-4E75-A440-47461A6C8062}"/>
    <cellStyle name="20% - Accent1 29 3 2" xfId="2196" xr:uid="{CFF4FF8D-72F2-48BE-AAFA-38FD77D98D34}"/>
    <cellStyle name="20% - Accent1 29 3 2 2" xfId="2197" xr:uid="{6A820987-B65A-456C-9685-06FA0D97BB32}"/>
    <cellStyle name="20% - Accent1 29 3 3" xfId="2198" xr:uid="{892D9470-1B43-4381-83D1-2FF09D5FA9E4}"/>
    <cellStyle name="20% - Accent1 29 4" xfId="2199" xr:uid="{4C5BA459-41CE-4B47-8966-EC8F823A3096}"/>
    <cellStyle name="20% - Accent1 29 4 2" xfId="2200" xr:uid="{A07346A5-3E77-46B4-A54F-968943489765}"/>
    <cellStyle name="20% - Accent1 29 5" xfId="2201" xr:uid="{90BE63A7-1A09-4D19-B0B0-647ED35C09B5}"/>
    <cellStyle name="20% - Accent1 3" xfId="2202" xr:uid="{B49D3A7E-C300-40C1-ADF4-EE8328BDA017}"/>
    <cellStyle name="20% - Accent1 3 2" xfId="2203" xr:uid="{EF0BAAD9-CF00-4C9F-ABB5-6F397B12B7A1}"/>
    <cellStyle name="20% - Accent1 3 2 2" xfId="2204" xr:uid="{68D491F9-78BD-4CC6-A817-43C33AC0D6F7}"/>
    <cellStyle name="20% - Accent1 3 2 3" xfId="52964" xr:uid="{D6292627-6EA3-4AD3-B89C-D63997652A23}"/>
    <cellStyle name="20% - Accent1 3 3" xfId="2205" xr:uid="{3351316D-1883-485E-A46B-4AA307E188CD}"/>
    <cellStyle name="20% - Accent1 3 3 2" xfId="2206" xr:uid="{6FD04119-0747-4CA2-B480-FD05886E93A8}"/>
    <cellStyle name="20% - Accent1 3 3 2 2" xfId="2207" xr:uid="{8094ECAC-6104-4282-8118-7980400621CE}"/>
    <cellStyle name="20% - Accent1 3 3 3" xfId="2208" xr:uid="{7DBA5B5D-FC4D-43DD-B9AF-846800A2545A}"/>
    <cellStyle name="20% - Accent1 3 3 4" xfId="2209" xr:uid="{03A533C7-CCEB-4072-9A86-FEFD7E3E1287}"/>
    <cellStyle name="20% - Accent1 3 4" xfId="2210" xr:uid="{F2C4075F-E17D-49FA-94F2-658FB4ED1286}"/>
    <cellStyle name="20% - Accent1 3 4 2" xfId="2211" xr:uid="{7E466096-0976-4694-A1A6-445505C03BC2}"/>
    <cellStyle name="20% - Accent1 3 4 2 2" xfId="2212" xr:uid="{17E07C6F-2F6E-4184-A24B-BD3F2BF2BC33}"/>
    <cellStyle name="20% - Accent1 3 4 3" xfId="2213" xr:uid="{AC5746CC-D3D5-4200-8A53-69BC821DDA7B}"/>
    <cellStyle name="20% - Accent1 3 4 4" xfId="2214" xr:uid="{50B56E37-DF44-43BE-B544-6029A5CEBDAA}"/>
    <cellStyle name="20% - Accent1 3 5" xfId="52965" xr:uid="{2EF18A0D-D003-444F-991C-F92755BBC3E7}"/>
    <cellStyle name="20% - Accent1 30" xfId="2215" xr:uid="{E75A0D15-9199-4606-AF30-50449C011F2D}"/>
    <cellStyle name="20% - Accent1 30 2" xfId="2216" xr:uid="{B8E6C574-5152-4F87-8A0A-4E1A6ACA2853}"/>
    <cellStyle name="20% - Accent1 30 2 2" xfId="2217" xr:uid="{4FD53F12-40A7-4FEA-A9FD-4872ACF1B50D}"/>
    <cellStyle name="20% - Accent1 30 2 2 2" xfId="2218" xr:uid="{327F8BBE-3BD9-40AC-B08C-D4BFB7F721A1}"/>
    <cellStyle name="20% - Accent1 30 2 2 2 2" xfId="2219" xr:uid="{88435757-A349-4FC5-AAB6-48FACFEB7C9C}"/>
    <cellStyle name="20% - Accent1 30 2 2 3" xfId="2220" xr:uid="{9928F482-0458-4764-9F6D-B80578002BCA}"/>
    <cellStyle name="20% - Accent1 30 2 3" xfId="2221" xr:uid="{A710BA86-2751-45C3-843E-ABCAC1C8BE61}"/>
    <cellStyle name="20% - Accent1 30 2 3 2" xfId="2222" xr:uid="{6D70AF4B-5419-4DD1-A087-34A704230C76}"/>
    <cellStyle name="20% - Accent1 30 2 3 2 2" xfId="2223" xr:uid="{7A7EAE1A-B3FC-46D5-96E2-63178FA9C169}"/>
    <cellStyle name="20% - Accent1 30 2 3 3" xfId="2224" xr:uid="{A0871EEB-FF55-4ACC-9295-4C7A0C5E87D7}"/>
    <cellStyle name="20% - Accent1 30 2 4" xfId="2225" xr:uid="{3B6467A2-2201-40BA-988B-5019099BE0AC}"/>
    <cellStyle name="20% - Accent1 30 2 4 2" xfId="2226" xr:uid="{3372BA19-7045-4499-BDC6-1D36EA112CA0}"/>
    <cellStyle name="20% - Accent1 30 2 5" xfId="2227" xr:uid="{CDC70D49-8DEA-4E51-8FD6-61176F73C733}"/>
    <cellStyle name="20% - Accent1 30 3" xfId="2228" xr:uid="{55991138-F08C-4BB4-B4EB-1088054C9F61}"/>
    <cellStyle name="20% - Accent1 30 3 2" xfId="2229" xr:uid="{FB1924E7-D077-4197-89B4-4A8622DDB18C}"/>
    <cellStyle name="20% - Accent1 30 3 2 2" xfId="2230" xr:uid="{E84875C8-D3B8-4CB7-A89B-60C5AD09FA30}"/>
    <cellStyle name="20% - Accent1 30 3 3" xfId="2231" xr:uid="{A5F288CC-E8FD-4DDD-9CF8-9A20AF1C04DB}"/>
    <cellStyle name="20% - Accent1 30 4" xfId="2232" xr:uid="{B7B72D80-430A-4FBA-A2CA-7BCA2CB4BCFD}"/>
    <cellStyle name="20% - Accent1 30 4 2" xfId="2233" xr:uid="{15AA8129-AB9F-463E-8DC1-BE8DE11BC64F}"/>
    <cellStyle name="20% - Accent1 30 4 2 2" xfId="2234" xr:uid="{60D7B617-4C6A-4816-8937-DB28F1D928DF}"/>
    <cellStyle name="20% - Accent1 30 4 3" xfId="2235" xr:uid="{31B7A47E-45A8-42D0-91F9-5BD1A5F80FF5}"/>
    <cellStyle name="20% - Accent1 30 5" xfId="2236" xr:uid="{E40EEE8E-9815-46C5-B8AE-54D6BDB33BAE}"/>
    <cellStyle name="20% - Accent1 30 5 2" xfId="2237" xr:uid="{885E3D71-EA6A-4D9C-99FC-1FEA078B6FCF}"/>
    <cellStyle name="20% - Accent1 30 6" xfId="2238" xr:uid="{8BD9ED77-8192-4B5E-A915-9610892B3EED}"/>
    <cellStyle name="20% - Accent1 31" xfId="2239" xr:uid="{C6FFD59E-2C8E-4684-909F-994246BADD3F}"/>
    <cellStyle name="20% - Accent1 31 2" xfId="2240" xr:uid="{430A3BBF-8C35-4641-B7A4-F4C136374E1D}"/>
    <cellStyle name="20% - Accent1 31 2 2" xfId="2241" xr:uid="{4E9FB611-9E00-4FA0-9A88-30F8A118DF3F}"/>
    <cellStyle name="20% - Accent1 31 2 2 2" xfId="2242" xr:uid="{5591E018-C8CD-4747-A400-09DF9E0C2689}"/>
    <cellStyle name="20% - Accent1 31 2 3" xfId="2243" xr:uid="{962A7984-3D7D-42F8-A0C7-C9F0B0C6AD46}"/>
    <cellStyle name="20% - Accent1 31 3" xfId="2244" xr:uid="{2601B2D8-45E0-4D5B-BBBB-E8B367C073F5}"/>
    <cellStyle name="20% - Accent1 31 3 2" xfId="2245" xr:uid="{D592AF79-78B9-4D7F-9383-401E15F2AD10}"/>
    <cellStyle name="20% - Accent1 31 3 2 2" xfId="2246" xr:uid="{0BA2FEE4-34CB-43A2-8204-849829EA72AF}"/>
    <cellStyle name="20% - Accent1 31 3 3" xfId="2247" xr:uid="{DFD2DA9B-00B1-448A-B29C-8F0606C8B4EF}"/>
    <cellStyle name="20% - Accent1 31 4" xfId="2248" xr:uid="{5FFEC961-A4A8-4611-87F1-B3D80C5CC4ED}"/>
    <cellStyle name="20% - Accent1 31 4 2" xfId="2249" xr:uid="{1EDFB898-8636-4CC7-BAA6-AEA49C307D06}"/>
    <cellStyle name="20% - Accent1 31 5" xfId="2250" xr:uid="{4D82490E-C0C6-4777-AFE4-C7DC2E661072}"/>
    <cellStyle name="20% - Accent1 32" xfId="2251" xr:uid="{2A3AFA54-A38F-4FF6-BCE7-6D4D26C7BA98}"/>
    <cellStyle name="20% - Accent1 32 2" xfId="2252" xr:uid="{7DEF5810-F509-4C58-983D-979A9F3D4966}"/>
    <cellStyle name="20% - Accent1 32 2 2" xfId="2253" xr:uid="{4D4CA2DC-9DE7-4F6D-BD78-78DF701B6951}"/>
    <cellStyle name="20% - Accent1 32 2 2 2" xfId="2254" xr:uid="{CA7A00DD-7D9D-436A-9A16-B0A29954E998}"/>
    <cellStyle name="20% - Accent1 32 2 3" xfId="2255" xr:uid="{95E2E77D-A5E0-4743-A08E-FE0C1D66AA74}"/>
    <cellStyle name="20% - Accent1 32 3" xfId="2256" xr:uid="{D63D3404-4371-4F95-96A5-D8C861431F49}"/>
    <cellStyle name="20% - Accent1 32 3 2" xfId="2257" xr:uid="{6954BEB1-D423-46AC-8636-20BACD1E9A59}"/>
    <cellStyle name="20% - Accent1 32 4" xfId="2258" xr:uid="{F50D0E5C-EABD-42DA-8B83-5A375E836F22}"/>
    <cellStyle name="20% - Accent1 33" xfId="2259" xr:uid="{6F760D23-E5B0-48E2-AE27-5B622CDBA8E8}"/>
    <cellStyle name="20% - Accent1 33 2" xfId="2260" xr:uid="{8983F00B-16FF-40A6-9764-9F18AA183B88}"/>
    <cellStyle name="20% - Accent1 33 2 2" xfId="2261" xr:uid="{0F4F1E2F-3A38-4D90-8F68-07A475ADE213}"/>
    <cellStyle name="20% - Accent1 33 3" xfId="2262" xr:uid="{694DD90C-F7A3-4AD5-8538-44186E0BFE8D}"/>
    <cellStyle name="20% - Accent1 34" xfId="2263" xr:uid="{F5D5E70B-77A4-4004-AA76-52C1AE39A0B1}"/>
    <cellStyle name="20% - Accent1 34 2" xfId="2264" xr:uid="{46FDEFB0-1A96-4D65-9038-535359AE9C3D}"/>
    <cellStyle name="20% - Accent1 34 2 2" xfId="2265" xr:uid="{FB13FF8C-2711-444E-B5C8-F2145542C0BF}"/>
    <cellStyle name="20% - Accent1 34 3" xfId="2266" xr:uid="{17E538B8-FC7A-41A0-AEBE-41CFD007B55F}"/>
    <cellStyle name="20% - Accent1 35" xfId="2267" xr:uid="{A170BFEF-9C97-4C61-BBB7-BEFFD5F0661B}"/>
    <cellStyle name="20% - Accent1 35 2" xfId="2268" xr:uid="{571DE19E-EB3C-4607-BF5D-DFE177EA754B}"/>
    <cellStyle name="20% - Accent1 36" xfId="2269" xr:uid="{C8068102-032C-4BB7-95DD-7D7922C4C2C0}"/>
    <cellStyle name="20% - Accent1 36 2" xfId="2270" xr:uid="{63B22236-E374-4F3B-B9AC-E0D17FB51FC6}"/>
    <cellStyle name="20% - Accent1 37" xfId="2271" xr:uid="{4EB8054B-E172-464F-9048-1DD139A6F707}"/>
    <cellStyle name="20% - Accent1 37 2" xfId="2272" xr:uid="{DED63280-5D6A-4355-B265-D460E982FA32}"/>
    <cellStyle name="20% - Accent1 38" xfId="2273" xr:uid="{5ABD07D8-0D51-4B73-AFF9-7E84FC27B659}"/>
    <cellStyle name="20% - Accent1 38 2" xfId="2274" xr:uid="{9A240F67-E5BD-41C8-AA71-0D11A6422D9F}"/>
    <cellStyle name="20% - Accent1 39" xfId="2275" xr:uid="{5EF12F2D-4A53-457C-BF09-753FD5610DDB}"/>
    <cellStyle name="20% - Accent1 39 2" xfId="2276" xr:uid="{CD2E50F4-46E0-4FC8-BC97-03CD0DD47483}"/>
    <cellStyle name="20% - Accent1 4" xfId="2277" xr:uid="{92712936-0904-4CEB-B986-EB4D5CED9E6C}"/>
    <cellStyle name="20% - Accent1 4 2" xfId="2278" xr:uid="{13E0CF0C-1661-4E00-9280-F4EDD069B415}"/>
    <cellStyle name="20% - Accent1 4 2 2" xfId="2279" xr:uid="{2A208917-8844-4599-83FC-AC6AE56BAA6B}"/>
    <cellStyle name="20% - Accent1 4 2 2 2" xfId="2280" xr:uid="{007D3EFB-F77C-4E62-B5E8-6D5EEFF3AB7B}"/>
    <cellStyle name="20% - Accent1 4 2 2 2 2" xfId="2281" xr:uid="{B791820B-706A-4718-A866-07BB1C6B7D28}"/>
    <cellStyle name="20% - Accent1 4 2 2 2 2 2" xfId="2282" xr:uid="{450CC78F-356A-4A8F-959D-24C096932E32}"/>
    <cellStyle name="20% - Accent1 4 2 2 2 3" xfId="2283" xr:uid="{C37D96D8-5CB2-49CA-BBFA-59FD7802D567}"/>
    <cellStyle name="20% - Accent1 4 2 2 3" xfId="2284" xr:uid="{CC4E01B4-5234-4B9E-92EC-6FC9A5ACFA90}"/>
    <cellStyle name="20% - Accent1 4 2 2 3 2" xfId="2285" xr:uid="{5F153183-901D-4090-9EFC-EE6EE9BD5C00}"/>
    <cellStyle name="20% - Accent1 4 2 2 3 2 2" xfId="2286" xr:uid="{ED144F63-DEC9-41FE-92D0-DAA7759E6A66}"/>
    <cellStyle name="20% - Accent1 4 2 2 3 3" xfId="2287" xr:uid="{DC98C881-7679-460E-9651-9ED5FB32D073}"/>
    <cellStyle name="20% - Accent1 4 2 2 4" xfId="2288" xr:uid="{A7D36AFF-F966-4720-9459-00E93F309409}"/>
    <cellStyle name="20% - Accent1 4 2 2 4 2" xfId="2289" xr:uid="{AD2FB25B-5076-452F-9FC5-B26B9D74C439}"/>
    <cellStyle name="20% - Accent1 4 2 2 5" xfId="2290" xr:uid="{716ACD67-3B31-4823-ACB5-89038B4B7CA2}"/>
    <cellStyle name="20% - Accent1 4 2 3" xfId="2291" xr:uid="{F89ECDB3-7A66-4B39-A012-02D57BA2D4F2}"/>
    <cellStyle name="20% - Accent1 4 2 3 2" xfId="2292" xr:uid="{90B9E235-4F3A-4607-8AE0-4BFEDEC7BFB7}"/>
    <cellStyle name="20% - Accent1 4 2 3 2 2" xfId="2293" xr:uid="{F310C75C-BBEE-47D5-8C6E-2D77C43D8027}"/>
    <cellStyle name="20% - Accent1 4 2 3 3" xfId="2294" xr:uid="{0191FCFD-106A-4D89-A146-CD248E4A09DE}"/>
    <cellStyle name="20% - Accent1 4 2 4" xfId="2295" xr:uid="{2953C014-F68B-47A7-B5CC-91E16C0CF1DB}"/>
    <cellStyle name="20% - Accent1 4 2 4 2" xfId="2296" xr:uid="{45BD8ABD-F23F-4202-9B79-A4E9F47B21CC}"/>
    <cellStyle name="20% - Accent1 4 2 5" xfId="2297" xr:uid="{F0BD983C-2450-4987-880F-BBCB48994A86}"/>
    <cellStyle name="20% - Accent1 4 2 6" xfId="2298" xr:uid="{A398E7E8-08F0-4FDF-82BC-D315EB9F48EF}"/>
    <cellStyle name="20% - Accent1 4 3" xfId="2299" xr:uid="{0639FC58-BC7E-42B6-AF54-6A626B6B2315}"/>
    <cellStyle name="20% - Accent1 4 3 2" xfId="2300" xr:uid="{F8BE2C4D-B401-4F23-BA53-C6B9771A292E}"/>
    <cellStyle name="20% - Accent1 4 3 2 2" xfId="2301" xr:uid="{CF79FB70-65A9-40BC-846C-FAA65593A669}"/>
    <cellStyle name="20% - Accent1 4 3 2 2 2" xfId="2302" xr:uid="{6FCD3C99-1D53-4D84-9F8C-CC12E96EE917}"/>
    <cellStyle name="20% - Accent1 4 3 2 3" xfId="2303" xr:uid="{C57D3ABD-6AAD-48A4-9FAA-E8B14A580578}"/>
    <cellStyle name="20% - Accent1 4 3 3" xfId="2304" xr:uid="{6BE09C86-43BC-4804-8665-4541B26E980F}"/>
    <cellStyle name="20% - Accent1 4 3 3 2" xfId="2305" xr:uid="{BB062E85-38D9-430B-99FA-BF1B56626D29}"/>
    <cellStyle name="20% - Accent1 4 3 3 2 2" xfId="2306" xr:uid="{97C614D8-1167-48C6-BA3A-7A820B5E926E}"/>
    <cellStyle name="20% - Accent1 4 3 3 3" xfId="2307" xr:uid="{A1152175-C874-4C66-B545-9EB5EFC6C6EA}"/>
    <cellStyle name="20% - Accent1 4 3 4" xfId="2308" xr:uid="{A647A527-7F93-4856-BBBC-F3AB391EFC0B}"/>
    <cellStyle name="20% - Accent1 4 3 4 2" xfId="2309" xr:uid="{0760088E-4C33-4B1A-9892-8119EE001C27}"/>
    <cellStyle name="20% - Accent1 4 3 5" xfId="2310" xr:uid="{C9D06086-7356-4B9E-A89E-4C712D7420AA}"/>
    <cellStyle name="20% - Accent1 4 3 6" xfId="2311" xr:uid="{85E1B4EF-AF5C-4131-8E36-C0EF591E8C4F}"/>
    <cellStyle name="20% - Accent1 4 4" xfId="2312" xr:uid="{418EE98C-0308-42CA-8CB1-0481C5EAA2A5}"/>
    <cellStyle name="20% - Accent1 4 4 2" xfId="2313" xr:uid="{B343172B-4994-42F5-A917-D024B526EDD9}"/>
    <cellStyle name="20% - Accent1 4 4 2 2" xfId="2314" xr:uid="{DE4E2F8F-6E44-42FB-8FD6-D72DAD62DC96}"/>
    <cellStyle name="20% - Accent1 4 4 3" xfId="2315" xr:uid="{17E10A55-E669-439F-A4D8-F2ECC8213241}"/>
    <cellStyle name="20% - Accent1 4 4 4" xfId="2316" xr:uid="{8D587017-E529-4990-8A2A-E77E73F37E31}"/>
    <cellStyle name="20% - Accent1 4 5" xfId="2317" xr:uid="{051E9A38-49DC-40EA-8457-0A0F2F92792C}"/>
    <cellStyle name="20% - Accent1 4 5 2" xfId="2318" xr:uid="{55D6104E-7BA3-4C05-8C1C-9E866060E66D}"/>
    <cellStyle name="20% - Accent1 4 5 2 2" xfId="2319" xr:uid="{5D4E7A88-00CD-42EF-BFAB-75506B72AAAD}"/>
    <cellStyle name="20% - Accent1 4 5 3" xfId="2320" xr:uid="{68E09D8E-FAD9-4B97-AE6A-26BAB61A6042}"/>
    <cellStyle name="20% - Accent1 4 6" xfId="2321" xr:uid="{3014E0AC-D629-4177-9A26-2D8B5268B141}"/>
    <cellStyle name="20% - Accent1 4 6 2" xfId="2322" xr:uid="{72306450-DFA6-4BB1-AF60-D1EF86ECDE57}"/>
    <cellStyle name="20% - Accent1 4 7" xfId="2323" xr:uid="{C0C995A5-EF93-490D-A17A-C1D0CEC3C97E}"/>
    <cellStyle name="20% - Accent1 4 8" xfId="2324" xr:uid="{C0BCFD84-DEAF-4694-9207-A809A96E0BD2}"/>
    <cellStyle name="20% - Accent1 40" xfId="2325" xr:uid="{CC5357C0-FC22-49B9-B63A-12BA2EA1E204}"/>
    <cellStyle name="20% - Accent1 40 2" xfId="2326" xr:uid="{126358BE-19D0-4E21-9A47-925F072C0140}"/>
    <cellStyle name="20% - Accent1 41" xfId="2327" xr:uid="{E1F63219-1BEA-4462-BA7F-62B5DF7DAD19}"/>
    <cellStyle name="20% - Accent1 41 2" xfId="2328" xr:uid="{90CB8E79-FB55-49C5-8046-BE529ADE3CA3}"/>
    <cellStyle name="20% - Accent1 42" xfId="2329" xr:uid="{0DCB7A40-DB26-4C84-B5A2-653A7DA0C8A4}"/>
    <cellStyle name="20% - Accent1 42 2" xfId="2330" xr:uid="{F92B186A-7AEF-4EAE-A278-2068F5635CE1}"/>
    <cellStyle name="20% - Accent1 43" xfId="2331" xr:uid="{2486B63E-A42B-481C-90C1-FA2D5D5130E2}"/>
    <cellStyle name="20% - Accent1 43 2" xfId="2332" xr:uid="{F58E2C0D-F59D-4055-85B2-B06988BCB261}"/>
    <cellStyle name="20% - Accent1 44" xfId="2333" xr:uid="{291D61E0-0DEA-438D-B8D9-DEA81B1BA457}"/>
    <cellStyle name="20% - Accent1 44 2" xfId="2334" xr:uid="{AD8F34F3-43AD-468C-96E8-50BBC8465A47}"/>
    <cellStyle name="20% - Accent1 45" xfId="2335" xr:uid="{947E34BD-F0D9-4E4A-A2A0-9296ED7A0A3F}"/>
    <cellStyle name="20% - Accent1 45 2" xfId="2336" xr:uid="{D7643110-0D6E-442D-8A6D-4689691BCD97}"/>
    <cellStyle name="20% - Accent1 46" xfId="2337" xr:uid="{A19B3D63-AC75-45F6-901F-94DC076F45B4}"/>
    <cellStyle name="20% - Accent1 47" xfId="2338" xr:uid="{6A8652DF-AADF-42AE-8A8D-575E400A66E5}"/>
    <cellStyle name="20% - Accent1 48" xfId="2339" xr:uid="{33E14BAF-8F73-451E-AF28-3CD59E8A7F56}"/>
    <cellStyle name="20% - Accent1 49" xfId="2340" xr:uid="{C725E99A-FA76-4593-8ABB-1BCF1CA476F3}"/>
    <cellStyle name="20% - Accent1 5" xfId="2341" xr:uid="{7A00AA8E-B353-4AAA-8CA4-D0FBC23DA2A0}"/>
    <cellStyle name="20% - Accent1 5 2" xfId="2342" xr:uid="{976CC309-25CA-4614-B98A-1AA32CAEEB17}"/>
    <cellStyle name="20% - Accent1 5 2 2" xfId="2343" xr:uid="{9DE23E6E-38E8-4CA7-AB3E-47BD5A1A3A7F}"/>
    <cellStyle name="20% - Accent1 5 2 2 2" xfId="2344" xr:uid="{8EC23625-829D-47D7-8EE9-4FC347FEA19B}"/>
    <cellStyle name="20% - Accent1 5 2 2 2 2" xfId="2345" xr:uid="{30473A61-84DE-4FB5-B0E4-E1FE23A0CC05}"/>
    <cellStyle name="20% - Accent1 5 2 2 2 2 2" xfId="2346" xr:uid="{4CD3D0BF-A3E0-42F5-B472-9668B1332F87}"/>
    <cellStyle name="20% - Accent1 5 2 2 2 3" xfId="2347" xr:uid="{732B2CD2-BF72-4E8C-90C0-D4655093B0EE}"/>
    <cellStyle name="20% - Accent1 5 2 2 3" xfId="2348" xr:uid="{71437D9A-1CA2-43E0-93DC-729E42511511}"/>
    <cellStyle name="20% - Accent1 5 2 2 3 2" xfId="2349" xr:uid="{390DB864-EE31-4D31-A29A-D20B0E09820F}"/>
    <cellStyle name="20% - Accent1 5 2 2 3 2 2" xfId="2350" xr:uid="{7594B9D8-B5D3-4DAC-8253-F5D49E908AD1}"/>
    <cellStyle name="20% - Accent1 5 2 2 3 3" xfId="2351" xr:uid="{954651DA-106F-4DFD-819A-3C8AA10A05C9}"/>
    <cellStyle name="20% - Accent1 5 2 2 4" xfId="2352" xr:uid="{20D07480-815C-47D3-A53B-78CE2FDF62FD}"/>
    <cellStyle name="20% - Accent1 5 2 2 4 2" xfId="2353" xr:uid="{64C01E16-49FA-4DCA-A39D-0C77D9E45684}"/>
    <cellStyle name="20% - Accent1 5 2 2 5" xfId="2354" xr:uid="{D12FCE95-05E8-4BC2-9E6F-EB00749EEDFF}"/>
    <cellStyle name="20% - Accent1 5 2 3" xfId="2355" xr:uid="{09BFAB3A-24A2-476F-8D5D-874474C4B295}"/>
    <cellStyle name="20% - Accent1 5 2 3 2" xfId="2356" xr:uid="{7DBD3B4C-4197-40B0-8080-BF888C671A0D}"/>
    <cellStyle name="20% - Accent1 5 2 3 2 2" xfId="2357" xr:uid="{A0CF7F24-B2AD-4536-8FE5-DB475765ED06}"/>
    <cellStyle name="20% - Accent1 5 2 3 3" xfId="2358" xr:uid="{B40355F9-133D-42DC-9F7B-F50BE6F2D485}"/>
    <cellStyle name="20% - Accent1 5 2 4" xfId="2359" xr:uid="{D839AE41-AEF6-41D8-B793-7010979F224E}"/>
    <cellStyle name="20% - Accent1 5 2 4 2" xfId="2360" xr:uid="{78F22076-2F0E-4FD7-A179-7EC06BA20381}"/>
    <cellStyle name="20% - Accent1 5 2 5" xfId="2361" xr:uid="{F6D9BDFF-9BBB-4924-A0F9-E0D163496A0F}"/>
    <cellStyle name="20% - Accent1 5 2 6" xfId="2362" xr:uid="{98AFDF70-FBE1-4508-9E6E-E3200EA6D604}"/>
    <cellStyle name="20% - Accent1 5 3" xfId="2363" xr:uid="{323537B5-1305-4BD8-B831-F98BC905EA6B}"/>
    <cellStyle name="20% - Accent1 5 3 2" xfId="2364" xr:uid="{D3CD1BD8-FC50-421B-A62B-996F60354DD9}"/>
    <cellStyle name="20% - Accent1 5 3 2 2" xfId="2365" xr:uid="{F40A9CD0-13A7-4EA6-8795-4D9686032899}"/>
    <cellStyle name="20% - Accent1 5 3 2 2 2" xfId="2366" xr:uid="{7723D58A-F403-4DDD-8C46-5D808BB1AE8D}"/>
    <cellStyle name="20% - Accent1 5 3 2 3" xfId="2367" xr:uid="{AF53EE81-BB64-48D7-8CBF-B4152D9C5360}"/>
    <cellStyle name="20% - Accent1 5 3 3" xfId="2368" xr:uid="{6A05FD75-A638-494E-95E0-3EDC0762880E}"/>
    <cellStyle name="20% - Accent1 5 3 3 2" xfId="2369" xr:uid="{D3B3DC3A-913F-4D24-9B4F-51A3E0917FE1}"/>
    <cellStyle name="20% - Accent1 5 3 3 2 2" xfId="2370" xr:uid="{8B18CAD5-53BB-42B8-BE41-A987942A99A4}"/>
    <cellStyle name="20% - Accent1 5 3 3 3" xfId="2371" xr:uid="{ED852290-5C05-4ACA-AFEA-A857A76FDC33}"/>
    <cellStyle name="20% - Accent1 5 3 4" xfId="2372" xr:uid="{0311C069-AB27-411C-84F8-97368602F5A5}"/>
    <cellStyle name="20% - Accent1 5 3 4 2" xfId="2373" xr:uid="{FAF5615E-6624-4AF1-8842-B55B9034B078}"/>
    <cellStyle name="20% - Accent1 5 3 5" xfId="2374" xr:uid="{D3537CC6-F0F3-4E79-8C48-A5B0772DADF8}"/>
    <cellStyle name="20% - Accent1 5 4" xfId="2375" xr:uid="{5C4D1367-3297-4EFB-B9E0-0A95C353FDC6}"/>
    <cellStyle name="20% - Accent1 5 4 2" xfId="2376" xr:uid="{B31498D3-9FCD-49B2-8E0B-E25218044517}"/>
    <cellStyle name="20% - Accent1 5 4 2 2" xfId="2377" xr:uid="{075DC014-3D52-41C3-A0A3-608A456B8906}"/>
    <cellStyle name="20% - Accent1 5 4 3" xfId="2378" xr:uid="{25C33C26-59E9-4CE6-AA0B-61B728D8D5F7}"/>
    <cellStyle name="20% - Accent1 5 5" xfId="2379" xr:uid="{6A6F5B07-4AF8-46E9-AD24-4128D96F2B78}"/>
    <cellStyle name="20% - Accent1 5 5 2" xfId="2380" xr:uid="{E0D7E168-A1E0-4BEB-9726-A4CC2F7B170B}"/>
    <cellStyle name="20% - Accent1 5 5 2 2" xfId="2381" xr:uid="{1AB90FB5-CA8F-45A9-97A3-0531F8DBF43F}"/>
    <cellStyle name="20% - Accent1 5 5 3" xfId="2382" xr:uid="{E35FCB42-5191-4A8F-B299-27A7575B359B}"/>
    <cellStyle name="20% - Accent1 5 6" xfId="2383" xr:uid="{C3F88802-E12B-4B32-89F0-04DF8D95F042}"/>
    <cellStyle name="20% - Accent1 5 6 2" xfId="2384" xr:uid="{28A1948F-42AA-446E-99E6-55FAC72580BC}"/>
    <cellStyle name="20% - Accent1 5 7" xfId="2385" xr:uid="{D2EB5D84-A48D-4856-9D3A-8FE2B72E468F}"/>
    <cellStyle name="20% - Accent1 5 8" xfId="2386" xr:uid="{31794BD8-498C-45A4-9560-41C506DBA403}"/>
    <cellStyle name="20% - Accent1 50" xfId="2387" xr:uid="{C02EAE63-2A70-4BD5-B18B-246D5FBBBB91}"/>
    <cellStyle name="20% - Accent1 51" xfId="2388" xr:uid="{C2D7EE72-4609-485C-83E1-9F27257A2AE8}"/>
    <cellStyle name="20% - Accent1 52" xfId="2389" xr:uid="{25409D51-B6BA-41B0-ADC1-2D5C382C8787}"/>
    <cellStyle name="20% - Accent1 53" xfId="2390" xr:uid="{464D019A-DE44-4904-8632-7145029D3E15}"/>
    <cellStyle name="20% - Accent1 54" xfId="2391" xr:uid="{CA3A28DE-CD28-45B0-906B-B1BE572B1768}"/>
    <cellStyle name="20% - Accent1 6" xfId="2392" xr:uid="{B697B41F-616A-475E-8B65-B165BB4C6003}"/>
    <cellStyle name="20% - Accent1 6 2" xfId="2393" xr:uid="{F61558F9-B174-431A-9AE8-99B1C894BE39}"/>
    <cellStyle name="20% - Accent1 6 2 2" xfId="2394" xr:uid="{0478171E-27E5-4413-A9C8-DB70C727C306}"/>
    <cellStyle name="20% - Accent1 6 2 2 2" xfId="2395" xr:uid="{333F8311-E58E-4521-9087-CDFDBEF2AB6E}"/>
    <cellStyle name="20% - Accent1 6 2 2 2 2" xfId="2396" xr:uid="{81EFD179-E1CB-446D-8AD3-BEFE2E37A1AD}"/>
    <cellStyle name="20% - Accent1 6 2 2 2 2 2" xfId="2397" xr:uid="{C841C1AA-851F-4E6E-98BC-0887237830F5}"/>
    <cellStyle name="20% - Accent1 6 2 2 2 3" xfId="2398" xr:uid="{A4AFAA28-91FF-4B4A-97EC-0F8906320C84}"/>
    <cellStyle name="20% - Accent1 6 2 2 3" xfId="2399" xr:uid="{6006E746-401B-408B-92FE-D21F3A0E2CC2}"/>
    <cellStyle name="20% - Accent1 6 2 2 3 2" xfId="2400" xr:uid="{02E03D59-8D4A-46D5-B8D7-FE02AF3B4FA6}"/>
    <cellStyle name="20% - Accent1 6 2 2 3 2 2" xfId="2401" xr:uid="{746E54CC-DCAB-4679-AE42-33FD490B16DE}"/>
    <cellStyle name="20% - Accent1 6 2 2 3 3" xfId="2402" xr:uid="{616CDEA2-D96E-48A2-9FDE-C12B399B9811}"/>
    <cellStyle name="20% - Accent1 6 2 2 4" xfId="2403" xr:uid="{6B1DC5F6-9CFC-4493-8933-5C064BB4EF1A}"/>
    <cellStyle name="20% - Accent1 6 2 2 4 2" xfId="2404" xr:uid="{AD9AC0AB-F35F-45C3-BF6C-E720B16ABC71}"/>
    <cellStyle name="20% - Accent1 6 2 2 5" xfId="2405" xr:uid="{3F869A6F-1182-4005-83D4-D99C1021E5E6}"/>
    <cellStyle name="20% - Accent1 6 2 3" xfId="2406" xr:uid="{09F54D6A-6467-418F-BC26-59777B58E5E4}"/>
    <cellStyle name="20% - Accent1 6 2 3 2" xfId="2407" xr:uid="{06B57C24-67B6-4867-9F62-866F4198371C}"/>
    <cellStyle name="20% - Accent1 6 2 3 2 2" xfId="2408" xr:uid="{86CEC19A-B05E-4D70-9EC9-73034125A3ED}"/>
    <cellStyle name="20% - Accent1 6 2 3 3" xfId="2409" xr:uid="{15035AEE-5272-4075-B6EE-684FEB2C0554}"/>
    <cellStyle name="20% - Accent1 6 2 4" xfId="2410" xr:uid="{EDA8D011-06EE-4872-BC0E-4D7F4875A514}"/>
    <cellStyle name="20% - Accent1 6 2 4 2" xfId="2411" xr:uid="{EDE5B748-54A9-4D3E-B76D-0EA1A3E37345}"/>
    <cellStyle name="20% - Accent1 6 2 5" xfId="2412" xr:uid="{3D48E2EB-9D3D-4AF8-B2C3-A16D6D9FF59B}"/>
    <cellStyle name="20% - Accent1 6 3" xfId="2413" xr:uid="{7B441E7C-57B4-40A6-9377-9D4DDE4CF766}"/>
    <cellStyle name="20% - Accent1 6 3 2" xfId="2414" xr:uid="{95C94EEB-5859-4DEE-869B-D4630CEEB57D}"/>
    <cellStyle name="20% - Accent1 6 3 2 2" xfId="2415" xr:uid="{9FFDBAF6-5CC4-4D63-A429-E3378AC91BA6}"/>
    <cellStyle name="20% - Accent1 6 3 2 2 2" xfId="2416" xr:uid="{FA576F06-5FC0-414F-AA2B-F08D6181CE8F}"/>
    <cellStyle name="20% - Accent1 6 3 2 3" xfId="2417" xr:uid="{25C1048E-8A78-46D8-B9CB-71A630E00FD3}"/>
    <cellStyle name="20% - Accent1 6 3 3" xfId="2418" xr:uid="{C861B629-F5F4-425F-808C-872E3E5A7685}"/>
    <cellStyle name="20% - Accent1 6 3 3 2" xfId="2419" xr:uid="{1544B2BD-6FB8-4618-95C2-0DC77453F055}"/>
    <cellStyle name="20% - Accent1 6 3 3 2 2" xfId="2420" xr:uid="{51F2C735-6BFF-4FB9-B7E3-EB013656D413}"/>
    <cellStyle name="20% - Accent1 6 3 3 3" xfId="2421" xr:uid="{3BB2FE60-519C-40BA-8656-29F12FB90299}"/>
    <cellStyle name="20% - Accent1 6 3 4" xfId="2422" xr:uid="{F42D94CE-36F8-489D-B233-F2E0E2E2A73A}"/>
    <cellStyle name="20% - Accent1 6 3 4 2" xfId="2423" xr:uid="{50034D29-A9F7-4241-B082-3BEBDEA3A72C}"/>
    <cellStyle name="20% - Accent1 6 3 5" xfId="2424" xr:uid="{AC5FE79E-566C-4DCF-8E16-D2369EB3C29E}"/>
    <cellStyle name="20% - Accent1 6 4" xfId="2425" xr:uid="{66C928CA-1148-452D-A2BE-AE5F6D2911F7}"/>
    <cellStyle name="20% - Accent1 6 4 2" xfId="2426" xr:uid="{A5105813-545F-45FD-8A6A-76F590D04980}"/>
    <cellStyle name="20% - Accent1 6 4 2 2" xfId="2427" xr:uid="{04A077C3-BA63-48FA-9C55-210E9FDA4C9B}"/>
    <cellStyle name="20% - Accent1 6 4 3" xfId="2428" xr:uid="{88995BE1-A0E0-41CF-85C5-F73C69997C86}"/>
    <cellStyle name="20% - Accent1 6 5" xfId="2429" xr:uid="{712111E7-A295-47C4-8864-8EA873D54A47}"/>
    <cellStyle name="20% - Accent1 6 5 2" xfId="2430" xr:uid="{987C84B6-E1E5-413E-95E7-3FF2E878EEA7}"/>
    <cellStyle name="20% - Accent1 6 5 2 2" xfId="2431" xr:uid="{FFB6C620-CF45-4E1C-B010-CC3A52691EE6}"/>
    <cellStyle name="20% - Accent1 6 5 3" xfId="2432" xr:uid="{A7AE6B09-E459-4CAA-A065-D1C5E38B4CEC}"/>
    <cellStyle name="20% - Accent1 6 6" xfId="2433" xr:uid="{EB83AFCE-F713-4B30-9900-8385775A60DB}"/>
    <cellStyle name="20% - Accent1 6 6 2" xfId="2434" xr:uid="{BD0E68B0-14A2-4C92-B7D5-4A8FD15DFDCC}"/>
    <cellStyle name="20% - Accent1 6 7" xfId="2435" xr:uid="{A379567D-DBDE-459F-AE52-7C4EF9CA2281}"/>
    <cellStyle name="20% - Accent1 6 8" xfId="2436" xr:uid="{11630A38-08D3-49B3-A3A6-2F56D0653D60}"/>
    <cellStyle name="20% - Accent1 7" xfId="2437" xr:uid="{F66F485C-D14D-4BB9-808F-10BC3FFB9C42}"/>
    <cellStyle name="20% - Accent1 7 2" xfId="2438" xr:uid="{C809771E-AA38-47A9-A5E5-7457CD23C71C}"/>
    <cellStyle name="20% - Accent1 7 2 2" xfId="2439" xr:uid="{F15D2816-9631-4D02-A5D6-61F892AD7A80}"/>
    <cellStyle name="20% - Accent1 7 2 2 2" xfId="2440" xr:uid="{91FB4949-5BA2-40E2-8D4C-9E22279BE4BC}"/>
    <cellStyle name="20% - Accent1 7 2 2 2 2" xfId="2441" xr:uid="{3D5AECD0-E8CD-4C0E-A85E-B720FC477F01}"/>
    <cellStyle name="20% - Accent1 7 2 2 2 2 2" xfId="2442" xr:uid="{5F7F2623-9DAF-476E-9EFE-2B5011ADF48C}"/>
    <cellStyle name="20% - Accent1 7 2 2 2 3" xfId="2443" xr:uid="{E4368065-4BB7-4EA4-9BBA-DAB676F9DF6C}"/>
    <cellStyle name="20% - Accent1 7 2 2 3" xfId="2444" xr:uid="{25B999E2-3B44-47DE-9D00-546646B4C410}"/>
    <cellStyle name="20% - Accent1 7 2 2 3 2" xfId="2445" xr:uid="{C51F093B-FCB2-4744-8C53-A616B5CAA694}"/>
    <cellStyle name="20% - Accent1 7 2 2 3 2 2" xfId="2446" xr:uid="{9FDE8713-30F6-4F3C-93E0-58EB1DB92725}"/>
    <cellStyle name="20% - Accent1 7 2 2 3 3" xfId="2447" xr:uid="{8FE4F2DB-6C2C-496E-9E7F-D8519B378B31}"/>
    <cellStyle name="20% - Accent1 7 2 2 4" xfId="2448" xr:uid="{0AEA7F00-C247-4104-BA30-9C6A8E2B95A6}"/>
    <cellStyle name="20% - Accent1 7 2 2 4 2" xfId="2449" xr:uid="{B36A7F4A-DA4C-4103-9310-512ABBD2A1D8}"/>
    <cellStyle name="20% - Accent1 7 2 2 5" xfId="2450" xr:uid="{FA608A7D-AF92-4630-B87F-CC389EAE16C8}"/>
    <cellStyle name="20% - Accent1 7 2 3" xfId="2451" xr:uid="{BF746BDB-2890-4D81-92C6-B46C496F507C}"/>
    <cellStyle name="20% - Accent1 7 2 3 2" xfId="2452" xr:uid="{870CAD6F-E7CD-4B20-9D17-72D0248D2AC1}"/>
    <cellStyle name="20% - Accent1 7 2 3 2 2" xfId="2453" xr:uid="{8760EA5C-E747-4685-996E-22DDFD41CBC5}"/>
    <cellStyle name="20% - Accent1 7 2 3 3" xfId="2454" xr:uid="{1CDC8F0E-3A43-4A1A-AB28-A3B4608D0CEB}"/>
    <cellStyle name="20% - Accent1 7 2 4" xfId="2455" xr:uid="{346059F9-4F00-4745-BA5B-415E8774F6B7}"/>
    <cellStyle name="20% - Accent1 7 2 4 2" xfId="2456" xr:uid="{38AC649C-D0A8-45DB-A7CF-B4A79C383BB1}"/>
    <cellStyle name="20% - Accent1 7 2 5" xfId="2457" xr:uid="{ACC7EA80-1FC0-43CC-8136-0418ED3CEFD8}"/>
    <cellStyle name="20% - Accent1 7 3" xfId="2458" xr:uid="{08F118B4-7B42-4E33-9C0A-495C8BB4A9B3}"/>
    <cellStyle name="20% - Accent1 7 3 2" xfId="2459" xr:uid="{912234AA-E6E6-4B6E-8EA6-F48D886808A6}"/>
    <cellStyle name="20% - Accent1 7 3 2 2" xfId="2460" xr:uid="{6199D69E-D407-4D24-9321-3EFF90CEFEE9}"/>
    <cellStyle name="20% - Accent1 7 3 2 2 2" xfId="2461" xr:uid="{E49A4A1B-F6D1-43AC-9AFE-1FFBFDB16207}"/>
    <cellStyle name="20% - Accent1 7 3 2 3" xfId="2462" xr:uid="{63B8944F-CF3F-440F-8D53-C6E8517853E2}"/>
    <cellStyle name="20% - Accent1 7 3 3" xfId="2463" xr:uid="{0808A10B-06BD-40C7-8758-C390F2FEDC1F}"/>
    <cellStyle name="20% - Accent1 7 3 3 2" xfId="2464" xr:uid="{3A50CA49-0E39-46D6-A4CF-7D1AA12C4057}"/>
    <cellStyle name="20% - Accent1 7 3 3 2 2" xfId="2465" xr:uid="{AB956B82-ECAD-46BF-90A5-05E60D76FA3B}"/>
    <cellStyle name="20% - Accent1 7 3 3 3" xfId="2466" xr:uid="{7801F7FF-8A77-4082-BCA1-38EF8E7ABC36}"/>
    <cellStyle name="20% - Accent1 7 3 4" xfId="2467" xr:uid="{389A1E16-B043-4A65-B0FA-2C1FB7FE5FD2}"/>
    <cellStyle name="20% - Accent1 7 3 4 2" xfId="2468" xr:uid="{8EE40FDD-8120-405B-830E-F2AD273B7A1A}"/>
    <cellStyle name="20% - Accent1 7 3 5" xfId="2469" xr:uid="{CB576022-B64E-48D9-8307-EE5EA223534D}"/>
    <cellStyle name="20% - Accent1 7 4" xfId="2470" xr:uid="{9078152E-4729-4A8C-84A2-644ACFFFE54B}"/>
    <cellStyle name="20% - Accent1 7 4 2" xfId="2471" xr:uid="{CE8E8E42-2477-4FB8-9EA0-29EEC3390731}"/>
    <cellStyle name="20% - Accent1 7 4 2 2" xfId="2472" xr:uid="{45C86154-C2DC-4499-B8B2-3B3A5055525D}"/>
    <cellStyle name="20% - Accent1 7 4 3" xfId="2473" xr:uid="{CDB9090D-B7F9-4096-832D-252C0B773E63}"/>
    <cellStyle name="20% - Accent1 7 5" xfId="2474" xr:uid="{32935A1F-2E36-4C11-A546-35F6DF97B1AB}"/>
    <cellStyle name="20% - Accent1 7 5 2" xfId="2475" xr:uid="{6569590F-B6FE-409A-B26F-C5CA4951DBF2}"/>
    <cellStyle name="20% - Accent1 7 5 2 2" xfId="2476" xr:uid="{3BE76827-6CCC-4E81-A93C-32EBFBBE088E}"/>
    <cellStyle name="20% - Accent1 7 5 3" xfId="2477" xr:uid="{6A96CA2B-B58A-499D-8190-B6353241B301}"/>
    <cellStyle name="20% - Accent1 7 6" xfId="2478" xr:uid="{9AC49C33-935B-49BB-9C38-ACA642CC5AB2}"/>
    <cellStyle name="20% - Accent1 7 6 2" xfId="2479" xr:uid="{E212D768-3D86-4B69-8683-21770D732AFF}"/>
    <cellStyle name="20% - Accent1 7 7" xfId="2480" xr:uid="{0D889725-0421-44B1-8B19-0158BFBB7023}"/>
    <cellStyle name="20% - Accent1 7 8" xfId="2481" xr:uid="{4460FAD6-7E15-4EB8-8DE8-541ED86F631E}"/>
    <cellStyle name="20% - Accent1 8" xfId="2482" xr:uid="{00F467B0-8E68-4A12-9D87-26F8F49A5367}"/>
    <cellStyle name="20% - Accent1 8 2" xfId="2483" xr:uid="{BCA78EBF-7EE2-4587-825A-32393E6D823E}"/>
    <cellStyle name="20% - Accent1 8 2 2" xfId="2484" xr:uid="{177D2FC5-EE02-4AF9-8B07-DB9764C4FFF2}"/>
    <cellStyle name="20% - Accent1 8 2 2 2" xfId="2485" xr:uid="{592C1920-A63E-408F-B9F0-32A45E1B5292}"/>
    <cellStyle name="20% - Accent1 8 2 2 2 2" xfId="2486" xr:uid="{08B6A02B-B297-4825-8491-795D9F055D7D}"/>
    <cellStyle name="20% - Accent1 8 2 2 2 2 2" xfId="2487" xr:uid="{C3CEC546-0E10-4F38-8C32-78766D70000A}"/>
    <cellStyle name="20% - Accent1 8 2 2 2 3" xfId="2488" xr:uid="{FF576D9B-22E5-4AE3-95D5-BA786E78D83C}"/>
    <cellStyle name="20% - Accent1 8 2 2 3" xfId="2489" xr:uid="{D78DC84B-56D8-490B-9790-50E785C68D8C}"/>
    <cellStyle name="20% - Accent1 8 2 2 3 2" xfId="2490" xr:uid="{11CB3D94-9AC4-42FF-8515-AC6745D7EDAF}"/>
    <cellStyle name="20% - Accent1 8 2 2 3 2 2" xfId="2491" xr:uid="{8BB76A05-D68D-4779-B8EC-ED0CC545F3A6}"/>
    <cellStyle name="20% - Accent1 8 2 2 3 3" xfId="2492" xr:uid="{A10F0488-48D8-49FA-9352-FF9F8C51E929}"/>
    <cellStyle name="20% - Accent1 8 2 2 4" xfId="2493" xr:uid="{C62EBB38-B0B2-4B3A-B644-CD50D0944E7A}"/>
    <cellStyle name="20% - Accent1 8 2 2 4 2" xfId="2494" xr:uid="{0FDA15D0-13F0-4A50-9DAE-1914632B18A1}"/>
    <cellStyle name="20% - Accent1 8 2 2 5" xfId="2495" xr:uid="{854EEE95-E413-485B-8ABA-C97FE95BAEC7}"/>
    <cellStyle name="20% - Accent1 8 2 3" xfId="2496" xr:uid="{A27B32BF-5A3F-412C-8EDD-4427A5196D57}"/>
    <cellStyle name="20% - Accent1 8 2 3 2" xfId="2497" xr:uid="{81448231-55F6-4B02-951A-0CB674886E7D}"/>
    <cellStyle name="20% - Accent1 8 2 3 2 2" xfId="2498" xr:uid="{9ABD8882-54CC-4B00-9D55-91FC98733EBF}"/>
    <cellStyle name="20% - Accent1 8 2 3 3" xfId="2499" xr:uid="{A56EA41E-B99E-4F2E-9967-E25F0E30202B}"/>
    <cellStyle name="20% - Accent1 8 2 4" xfId="2500" xr:uid="{FE3ECFC9-9CA5-453C-ABE8-96E8AB0CAEC2}"/>
    <cellStyle name="20% - Accent1 8 2 4 2" xfId="2501" xr:uid="{2EF3A127-C015-4148-97C2-DA0D594A9D10}"/>
    <cellStyle name="20% - Accent1 8 2 5" xfId="2502" xr:uid="{F78CEB78-7C7D-48BC-B336-C597A6903435}"/>
    <cellStyle name="20% - Accent1 8 3" xfId="2503" xr:uid="{031072E4-C190-4D32-B2B8-0787B5EA4B15}"/>
    <cellStyle name="20% - Accent1 8 3 2" xfId="2504" xr:uid="{A2FDAB85-EFDC-4F50-89A0-3B190D5B9DE2}"/>
    <cellStyle name="20% - Accent1 8 3 2 2" xfId="2505" xr:uid="{D98BF4CD-648E-44AF-9602-240CCDA42345}"/>
    <cellStyle name="20% - Accent1 8 3 2 2 2" xfId="2506" xr:uid="{98D1761D-067A-4A8E-9713-E2873BEF90A1}"/>
    <cellStyle name="20% - Accent1 8 3 2 3" xfId="2507" xr:uid="{DF034B50-EC4A-49BA-933D-549994CBB7C5}"/>
    <cellStyle name="20% - Accent1 8 3 3" xfId="2508" xr:uid="{8C0FF6DD-ABC5-4D0F-804D-00628EBC50B1}"/>
    <cellStyle name="20% - Accent1 8 3 3 2" xfId="2509" xr:uid="{2768BEFF-F0F8-498E-8088-5E679B7049B7}"/>
    <cellStyle name="20% - Accent1 8 3 3 2 2" xfId="2510" xr:uid="{97A7E829-4908-4090-945F-8071A354747F}"/>
    <cellStyle name="20% - Accent1 8 3 3 3" xfId="2511" xr:uid="{1555B225-98F3-4657-970B-DB7DDBE25B84}"/>
    <cellStyle name="20% - Accent1 8 3 4" xfId="2512" xr:uid="{125B7910-FF1D-41CB-AA16-5323C8085F7A}"/>
    <cellStyle name="20% - Accent1 8 3 4 2" xfId="2513" xr:uid="{3DD0B121-47EE-49C6-8ADD-3440C324E306}"/>
    <cellStyle name="20% - Accent1 8 3 5" xfId="2514" xr:uid="{B553DF32-143B-4275-872B-4FC3C09AB4D6}"/>
    <cellStyle name="20% - Accent1 8 4" xfId="2515" xr:uid="{5E2F6D01-02C2-412D-A463-8F09D42F8104}"/>
    <cellStyle name="20% - Accent1 8 4 2" xfId="2516" xr:uid="{2F34D720-9458-4394-B09A-9F4816CA8D21}"/>
    <cellStyle name="20% - Accent1 8 4 2 2" xfId="2517" xr:uid="{673229A3-1C65-4641-BA43-21670421AB50}"/>
    <cellStyle name="20% - Accent1 8 4 3" xfId="2518" xr:uid="{5E287CE8-BE5C-4A95-BE4D-61A7E4026D2E}"/>
    <cellStyle name="20% - Accent1 8 5" xfId="2519" xr:uid="{0DB13660-D61A-49C7-99BA-3871557AC6B2}"/>
    <cellStyle name="20% - Accent1 8 5 2" xfId="2520" xr:uid="{3CFC7E1B-F76F-494F-B454-913A7D896EBE}"/>
    <cellStyle name="20% - Accent1 8 5 2 2" xfId="2521" xr:uid="{70BB88F6-C317-4CDB-93E7-60194372D138}"/>
    <cellStyle name="20% - Accent1 8 5 3" xfId="2522" xr:uid="{72FEFDCA-3AF5-4F23-B060-050EAEF2F11D}"/>
    <cellStyle name="20% - Accent1 8 6" xfId="2523" xr:uid="{28BA175B-8340-4065-8FB6-B471A13E4AAF}"/>
    <cellStyle name="20% - Accent1 8 6 2" xfId="2524" xr:uid="{4C61FAAD-6BC7-4DCD-BA37-9AF95A476DF7}"/>
    <cellStyle name="20% - Accent1 8 7" xfId="2525" xr:uid="{C5D35AB6-0625-430F-9F8B-2BAD56585BE6}"/>
    <cellStyle name="20% - Accent1 8 8" xfId="2526" xr:uid="{20974CE2-53CB-4711-A395-89E69B85F816}"/>
    <cellStyle name="20% - Accent1 9" xfId="2527" xr:uid="{4E2794E4-838D-4CF8-BAF1-F5AA303CB1BE}"/>
    <cellStyle name="20% - Accent1 9 2" xfId="2528" xr:uid="{067BDAB1-3CE2-45DD-BA22-368DC5EDDE1A}"/>
    <cellStyle name="20% - Accent1 9 2 2" xfId="2529" xr:uid="{155CD031-1BD1-42C7-9CAD-6DE02CB4287E}"/>
    <cellStyle name="20% - Accent1 9 2 2 2" xfId="2530" xr:uid="{7F8D27E4-D0D9-4755-8AFF-88228742AC4A}"/>
    <cellStyle name="20% - Accent1 9 2 2 2 2" xfId="2531" xr:uid="{67F91910-4629-4831-B3F1-CDA3E0F25708}"/>
    <cellStyle name="20% - Accent1 9 2 2 2 2 2" xfId="2532" xr:uid="{33AEE86D-0765-4AD3-9F7F-0B39FFC9F314}"/>
    <cellStyle name="20% - Accent1 9 2 2 2 3" xfId="2533" xr:uid="{13392E29-BEA7-4A68-A71B-3BDB47D9EFA9}"/>
    <cellStyle name="20% - Accent1 9 2 2 3" xfId="2534" xr:uid="{140905DF-0938-46A3-82DC-5A0AF8AF22FF}"/>
    <cellStyle name="20% - Accent1 9 2 2 3 2" xfId="2535" xr:uid="{BD4D9323-038C-470F-B098-71F8B9CDB2F3}"/>
    <cellStyle name="20% - Accent1 9 2 2 3 2 2" xfId="2536" xr:uid="{CE121667-2861-4F81-9B47-C94B6058785F}"/>
    <cellStyle name="20% - Accent1 9 2 2 3 3" xfId="2537" xr:uid="{B62FB4A0-4EB8-4C5B-A749-E578ACE887E7}"/>
    <cellStyle name="20% - Accent1 9 2 2 4" xfId="2538" xr:uid="{223D790E-B7A4-403D-9540-9EBA49F5AA09}"/>
    <cellStyle name="20% - Accent1 9 2 2 4 2" xfId="2539" xr:uid="{44FB6D71-722B-423E-9755-B78705085B47}"/>
    <cellStyle name="20% - Accent1 9 2 2 5" xfId="2540" xr:uid="{4AB1F3A1-EF99-4CA2-B088-52215D7DEB06}"/>
    <cellStyle name="20% - Accent1 9 2 3" xfId="2541" xr:uid="{BAB98CEE-8CBC-4554-B6DD-A9CB63779EA5}"/>
    <cellStyle name="20% - Accent1 9 2 3 2" xfId="2542" xr:uid="{66BFCEE7-E32F-414D-8109-614DDC145200}"/>
    <cellStyle name="20% - Accent1 9 2 3 2 2" xfId="2543" xr:uid="{44E6DAEA-EFFE-41E3-8766-1E0200B795F1}"/>
    <cellStyle name="20% - Accent1 9 2 3 3" xfId="2544" xr:uid="{5F3ED6D1-B0B1-4FEA-954C-8E1BE05AC865}"/>
    <cellStyle name="20% - Accent1 9 2 4" xfId="2545" xr:uid="{EB67C48C-A165-4588-B1D4-F498A3AA2839}"/>
    <cellStyle name="20% - Accent1 9 2 4 2" xfId="2546" xr:uid="{7819E1BF-C292-4856-99BC-05E31A7E659B}"/>
    <cellStyle name="20% - Accent1 9 2 5" xfId="2547" xr:uid="{8F424AB5-7C89-4E9E-8CDA-3B01BA0DA5C2}"/>
    <cellStyle name="20% - Accent1 9 3" xfId="2548" xr:uid="{761A5700-259C-49C3-9465-498C16C66800}"/>
    <cellStyle name="20% - Accent1 9 3 2" xfId="2549" xr:uid="{967A91EA-83F5-41CF-9C85-6FC507FFC25B}"/>
    <cellStyle name="20% - Accent1 9 3 2 2" xfId="2550" xr:uid="{62FDE667-AA35-4E81-8E01-1D709C6AF828}"/>
    <cellStyle name="20% - Accent1 9 3 2 2 2" xfId="2551" xr:uid="{24D67F11-07F3-4941-95C5-F6A4D1542585}"/>
    <cellStyle name="20% - Accent1 9 3 2 3" xfId="2552" xr:uid="{11116357-2962-4E1B-BACC-994083F52FF4}"/>
    <cellStyle name="20% - Accent1 9 3 3" xfId="2553" xr:uid="{BB697962-EE30-4566-B4A6-CC3F4CD443D6}"/>
    <cellStyle name="20% - Accent1 9 3 3 2" xfId="2554" xr:uid="{D1E47E15-EFDC-4C24-B26E-57B68012C4A7}"/>
    <cellStyle name="20% - Accent1 9 3 3 2 2" xfId="2555" xr:uid="{EDEC1D4C-69B7-43E4-ACD9-A1AE5C78AE87}"/>
    <cellStyle name="20% - Accent1 9 3 3 3" xfId="2556" xr:uid="{BA5FC9FC-F7C0-4127-A215-F9BE3947E52F}"/>
    <cellStyle name="20% - Accent1 9 3 4" xfId="2557" xr:uid="{C7827593-B104-4C34-BA3D-DAED8565E252}"/>
    <cellStyle name="20% - Accent1 9 3 4 2" xfId="2558" xr:uid="{E5212F9D-10FE-449F-AD04-B23A41B06966}"/>
    <cellStyle name="20% - Accent1 9 3 5" xfId="2559" xr:uid="{10DC20C9-3CCF-4B76-9D71-B4517E4F6FF0}"/>
    <cellStyle name="20% - Accent1 9 4" xfId="2560" xr:uid="{A090E1E6-F809-4C2A-A01A-2DB061A02130}"/>
    <cellStyle name="20% - Accent1 9 4 2" xfId="2561" xr:uid="{47026FF0-7115-473A-BA99-D25335325698}"/>
    <cellStyle name="20% - Accent1 9 4 2 2" xfId="2562" xr:uid="{68D5FF7F-ABE1-41F2-8E98-7C133E1BDD63}"/>
    <cellStyle name="20% - Accent1 9 4 3" xfId="2563" xr:uid="{E98B1526-2A90-4468-8C8B-F9EC7D92F99E}"/>
    <cellStyle name="20% - Accent1 9 5" xfId="2564" xr:uid="{0C315885-92C3-44D2-A2CE-455B87D8EEEC}"/>
    <cellStyle name="20% - Accent1 9 5 2" xfId="2565" xr:uid="{A903F65D-94B0-4350-98D4-24EA833A8EFB}"/>
    <cellStyle name="20% - Accent1 9 5 2 2" xfId="2566" xr:uid="{985FE3F5-BDFC-4FA3-A9F7-423215BC73CA}"/>
    <cellStyle name="20% - Accent1 9 5 3" xfId="2567" xr:uid="{321AD7C9-C31E-42AE-B006-B4A8B475E4BB}"/>
    <cellStyle name="20% - Accent1 9 6" xfId="2568" xr:uid="{6F834030-79FF-4CA1-AFF9-5D51B444A3FB}"/>
    <cellStyle name="20% - Accent1 9 6 2" xfId="2569" xr:uid="{D94AF4EF-C252-43D9-A29C-757235026E4F}"/>
    <cellStyle name="20% - Accent1 9 7" xfId="2570" xr:uid="{89FD1F2E-E2BE-43E6-B484-5139BAE9A5A3}"/>
    <cellStyle name="20% - Accent1 9 8" xfId="2571" xr:uid="{21B521F9-47C2-45F9-8969-C19163D00A6A}"/>
    <cellStyle name="20% - Accent2" xfId="27" builtinId="34" customBuiltin="1"/>
    <cellStyle name="20% - Accent2 10" xfId="2572" xr:uid="{0005E471-8167-418D-828A-C8C5F6363AC4}"/>
    <cellStyle name="20% - Accent2 10 2" xfId="2573" xr:uid="{DAE10664-A854-411F-BB50-C116EE059515}"/>
    <cellStyle name="20% - Accent2 10 2 2" xfId="2574" xr:uid="{4397B49C-A3CF-4E47-9EE8-9F265D7BA222}"/>
    <cellStyle name="20% - Accent2 10 2 2 2" xfId="2575" xr:uid="{07D112B8-AAD3-4650-A3BF-330D6F62C447}"/>
    <cellStyle name="20% - Accent2 10 2 2 2 2" xfId="2576" xr:uid="{79D3E3A7-EAA6-476C-A73A-84C62B56FEEC}"/>
    <cellStyle name="20% - Accent2 10 2 2 2 2 2" xfId="2577" xr:uid="{9052049D-AF06-4AD8-9A5E-2AFB2D6F93CD}"/>
    <cellStyle name="20% - Accent2 10 2 2 2 3" xfId="2578" xr:uid="{F73A01E7-375E-4702-8696-6EECEFF01DE9}"/>
    <cellStyle name="20% - Accent2 10 2 2 3" xfId="2579" xr:uid="{D5C96B02-BDE4-4360-B4F4-7DA5C6FAE7D4}"/>
    <cellStyle name="20% - Accent2 10 2 2 3 2" xfId="2580" xr:uid="{09825DFA-4C5C-4E4B-B0F1-5A2403DA745C}"/>
    <cellStyle name="20% - Accent2 10 2 2 3 2 2" xfId="2581" xr:uid="{573FB12E-057B-4DF6-A793-ADF246F79060}"/>
    <cellStyle name="20% - Accent2 10 2 2 3 3" xfId="2582" xr:uid="{F23C5CB4-B4B6-4A85-942E-02C2B848D5A7}"/>
    <cellStyle name="20% - Accent2 10 2 2 4" xfId="2583" xr:uid="{2D5CBC36-4BED-4A26-8B37-CF5E8E0CB9FC}"/>
    <cellStyle name="20% - Accent2 10 2 2 4 2" xfId="2584" xr:uid="{FAF85A14-597A-431E-8191-4AEEC8075278}"/>
    <cellStyle name="20% - Accent2 10 2 2 5" xfId="2585" xr:uid="{2CAD1368-2B2C-4812-8B81-828EE0F208C8}"/>
    <cellStyle name="20% - Accent2 10 2 3" xfId="2586" xr:uid="{675943D5-09BF-4FBA-8D36-73DB499FEA07}"/>
    <cellStyle name="20% - Accent2 10 2 3 2" xfId="2587" xr:uid="{05BE4D64-2803-4895-BAC4-AAEB231B35D8}"/>
    <cellStyle name="20% - Accent2 10 2 3 2 2" xfId="2588" xr:uid="{7EA7F4E0-3E4F-489D-9FCC-D4E26BE6F7CE}"/>
    <cellStyle name="20% - Accent2 10 2 3 3" xfId="2589" xr:uid="{5337DA37-6DB8-42FF-99D0-21494D1357AB}"/>
    <cellStyle name="20% - Accent2 10 2 4" xfId="2590" xr:uid="{543D3965-54ED-4038-AC08-E3145A5DAF96}"/>
    <cellStyle name="20% - Accent2 10 2 4 2" xfId="2591" xr:uid="{E59EACDD-1360-481E-B3B9-29F4983C2BC2}"/>
    <cellStyle name="20% - Accent2 10 2 5" xfId="2592" xr:uid="{7B82AD52-6F80-47F3-986C-18B53B4BCAF0}"/>
    <cellStyle name="20% - Accent2 10 3" xfId="2593" xr:uid="{50D8206A-C130-4F15-80D5-5D872434D759}"/>
    <cellStyle name="20% - Accent2 10 3 2" xfId="2594" xr:uid="{EE043623-B205-4217-8F79-B10115885C35}"/>
    <cellStyle name="20% - Accent2 10 3 2 2" xfId="2595" xr:uid="{0A5D33BA-9AF2-4CF9-AE13-07ECD2403579}"/>
    <cellStyle name="20% - Accent2 10 3 2 2 2" xfId="2596" xr:uid="{560D975A-A7E0-4E46-A3AC-A5753C4D686D}"/>
    <cellStyle name="20% - Accent2 10 3 2 3" xfId="2597" xr:uid="{BC36CBA5-7BBE-4821-8E1A-C87612DAB828}"/>
    <cellStyle name="20% - Accent2 10 3 3" xfId="2598" xr:uid="{443213F6-B0E9-48F1-9DDB-BCEB8C42A7C3}"/>
    <cellStyle name="20% - Accent2 10 3 3 2" xfId="2599" xr:uid="{0ADB5693-A24F-4C51-887A-6820C27F6BF9}"/>
    <cellStyle name="20% - Accent2 10 3 3 2 2" xfId="2600" xr:uid="{3D1724A2-6050-4D51-96FE-139677D8729D}"/>
    <cellStyle name="20% - Accent2 10 3 3 3" xfId="2601" xr:uid="{8F428EC2-70BD-40FE-8BD5-F18508E74B46}"/>
    <cellStyle name="20% - Accent2 10 3 4" xfId="2602" xr:uid="{EF943F93-4E40-4DB1-B9E1-2AB09C4D7BEB}"/>
    <cellStyle name="20% - Accent2 10 3 4 2" xfId="2603" xr:uid="{106C5C29-3558-4206-8839-50A9736D7F7C}"/>
    <cellStyle name="20% - Accent2 10 3 5" xfId="2604" xr:uid="{8ED8A4F8-62F7-4866-A931-38B958B85A02}"/>
    <cellStyle name="20% - Accent2 10 4" xfId="2605" xr:uid="{86AC2B8A-B69B-4346-9D6B-1D8FE70EB4F2}"/>
    <cellStyle name="20% - Accent2 10 4 2" xfId="2606" xr:uid="{9D1D8C86-6FBA-4D0D-812E-362660613887}"/>
    <cellStyle name="20% - Accent2 10 4 2 2" xfId="2607" xr:uid="{103E2716-AC03-4B6A-B553-8E3343485BC5}"/>
    <cellStyle name="20% - Accent2 10 4 3" xfId="2608" xr:uid="{BE980437-7DB3-4AAD-BF81-80A12243E39D}"/>
    <cellStyle name="20% - Accent2 10 5" xfId="2609" xr:uid="{1225893A-EC76-4815-940B-16AFDF9DD635}"/>
    <cellStyle name="20% - Accent2 10 5 2" xfId="2610" xr:uid="{06FF4722-B984-454E-9C94-CFCBBA3A0C73}"/>
    <cellStyle name="20% - Accent2 10 5 2 2" xfId="2611" xr:uid="{1D9F23C0-FDCE-404D-934D-36DD7A84E556}"/>
    <cellStyle name="20% - Accent2 10 5 3" xfId="2612" xr:uid="{349E56FD-8EB0-4DAE-BF02-E80B712B3238}"/>
    <cellStyle name="20% - Accent2 10 6" xfId="2613" xr:uid="{D38AC7D0-6018-4E46-B987-ACE3F77FF8B6}"/>
    <cellStyle name="20% - Accent2 10 6 2" xfId="2614" xr:uid="{CC2EBC2F-B478-46F1-A584-D4880BA3E44D}"/>
    <cellStyle name="20% - Accent2 10 7" xfId="2615" xr:uid="{65986C46-3ED9-43BC-BA1E-DA43D6E23881}"/>
    <cellStyle name="20% - Accent2 10 8" xfId="2616" xr:uid="{3FF52224-4A01-4C9E-9C87-8E01EF3FEE73}"/>
    <cellStyle name="20% - Accent2 11" xfId="2617" xr:uid="{A407EB9D-666F-4773-96CB-802C043D135F}"/>
    <cellStyle name="20% - Accent2 11 2" xfId="2618" xr:uid="{4AC7FBB1-21FB-47AD-A78F-CD3648107CE8}"/>
    <cellStyle name="20% - Accent2 11 2 2" xfId="2619" xr:uid="{FE068F94-0D6F-4249-90FB-BA2FC2386152}"/>
    <cellStyle name="20% - Accent2 11 2 2 2" xfId="2620" xr:uid="{3313DF86-0378-40CC-B4E7-470E2F009DF6}"/>
    <cellStyle name="20% - Accent2 11 2 2 2 2" xfId="2621" xr:uid="{1ABDF33E-F5E8-403B-8172-2EB3BF69A9B5}"/>
    <cellStyle name="20% - Accent2 11 2 2 2 2 2" xfId="2622" xr:uid="{274653D8-F84C-4522-B6F4-FD5EA8D75E23}"/>
    <cellStyle name="20% - Accent2 11 2 2 2 3" xfId="2623" xr:uid="{4CEDB2AD-A491-4546-AB1B-E0E8E04A388C}"/>
    <cellStyle name="20% - Accent2 11 2 2 3" xfId="2624" xr:uid="{0997622E-F1DA-4D0F-B85E-CF76ED959A30}"/>
    <cellStyle name="20% - Accent2 11 2 2 3 2" xfId="2625" xr:uid="{2D938CB9-7CBF-44C4-961E-603849AA47C8}"/>
    <cellStyle name="20% - Accent2 11 2 2 3 2 2" xfId="2626" xr:uid="{234779E1-7AAD-4096-9FF2-F002B729AFA5}"/>
    <cellStyle name="20% - Accent2 11 2 2 3 3" xfId="2627" xr:uid="{BE04A36F-A6C3-4C9C-B88F-28B75A05DF97}"/>
    <cellStyle name="20% - Accent2 11 2 2 4" xfId="2628" xr:uid="{133F7073-EE15-413A-91EF-07A109D9CF2C}"/>
    <cellStyle name="20% - Accent2 11 2 2 4 2" xfId="2629" xr:uid="{907AB912-D94A-4427-A33B-099E783204F7}"/>
    <cellStyle name="20% - Accent2 11 2 2 5" xfId="2630" xr:uid="{20E5EB62-9F2A-48FE-9303-2C93E592F269}"/>
    <cellStyle name="20% - Accent2 11 2 3" xfId="2631" xr:uid="{30F3FD98-0E05-45A3-A5FD-1C8607B14E94}"/>
    <cellStyle name="20% - Accent2 11 2 3 2" xfId="2632" xr:uid="{68E0239D-F20A-48FA-873C-E99806D236E6}"/>
    <cellStyle name="20% - Accent2 11 2 3 2 2" xfId="2633" xr:uid="{E0D37531-8CE2-4B2E-8161-DF0BC7729E8F}"/>
    <cellStyle name="20% - Accent2 11 2 3 3" xfId="2634" xr:uid="{16338DD5-B0DA-445D-82D8-5EE0109B6A0E}"/>
    <cellStyle name="20% - Accent2 11 2 4" xfId="2635" xr:uid="{64CF59F1-2635-4A26-88C9-A279E2DE7220}"/>
    <cellStyle name="20% - Accent2 11 2 4 2" xfId="2636" xr:uid="{C6D34D8B-CDCB-43DB-B8B4-05BE1ADF1501}"/>
    <cellStyle name="20% - Accent2 11 2 5" xfId="2637" xr:uid="{83A4E33C-13CB-4D0E-B6CB-C0E95F10D386}"/>
    <cellStyle name="20% - Accent2 11 3" xfId="2638" xr:uid="{4C19A2E4-B277-44E6-A6DB-83A45CD56647}"/>
    <cellStyle name="20% - Accent2 11 3 2" xfId="2639" xr:uid="{971EF8CF-8E5C-47E6-9582-63C582B11F8F}"/>
    <cellStyle name="20% - Accent2 11 3 2 2" xfId="2640" xr:uid="{D1E36250-9A66-4106-B865-21B5203102DF}"/>
    <cellStyle name="20% - Accent2 11 3 2 2 2" xfId="2641" xr:uid="{BBFCF514-483B-4BAE-8663-FB680217AC35}"/>
    <cellStyle name="20% - Accent2 11 3 2 3" xfId="2642" xr:uid="{8287ACB5-5219-4C14-9AD8-3C2DB42E025C}"/>
    <cellStyle name="20% - Accent2 11 3 3" xfId="2643" xr:uid="{8213B79C-4C70-4D96-971F-F7429E6C90F0}"/>
    <cellStyle name="20% - Accent2 11 3 3 2" xfId="2644" xr:uid="{960900C7-D405-4FE6-A9B1-AA303E11F250}"/>
    <cellStyle name="20% - Accent2 11 3 3 2 2" xfId="2645" xr:uid="{16E55706-B061-4DBD-9C6D-DB79866B4952}"/>
    <cellStyle name="20% - Accent2 11 3 3 3" xfId="2646" xr:uid="{BF792305-DE2C-4CAA-A25C-EBBFFB4A6CDC}"/>
    <cellStyle name="20% - Accent2 11 3 4" xfId="2647" xr:uid="{1416DF7A-D243-4144-9AA1-9F1B3CF4D1CC}"/>
    <cellStyle name="20% - Accent2 11 3 4 2" xfId="2648" xr:uid="{DA039BEA-7837-4151-84C6-A06D3E208A9D}"/>
    <cellStyle name="20% - Accent2 11 3 5" xfId="2649" xr:uid="{2FC7DCCF-BCD2-4029-A173-DA5B45FBF7E9}"/>
    <cellStyle name="20% - Accent2 11 4" xfId="2650" xr:uid="{87DF5A38-C894-4406-8BE3-96B2E88D09C0}"/>
    <cellStyle name="20% - Accent2 11 4 2" xfId="2651" xr:uid="{4115E44B-B9E9-41C2-A5E2-E8E7ACDA6837}"/>
    <cellStyle name="20% - Accent2 11 4 2 2" xfId="2652" xr:uid="{8FF23BFC-9910-4F93-80E4-E0D2B31E1968}"/>
    <cellStyle name="20% - Accent2 11 4 3" xfId="2653" xr:uid="{7DFE0226-A554-4893-BE58-CBA0E9B7C64D}"/>
    <cellStyle name="20% - Accent2 11 5" xfId="2654" xr:uid="{5A22B83F-85A0-4571-852A-914E5FA8EF60}"/>
    <cellStyle name="20% - Accent2 11 5 2" xfId="2655" xr:uid="{3D4EEA7A-578C-4858-B9F4-FF8ED69B4274}"/>
    <cellStyle name="20% - Accent2 11 5 2 2" xfId="2656" xr:uid="{97163835-84C1-4A5F-815F-6515EB917339}"/>
    <cellStyle name="20% - Accent2 11 5 3" xfId="2657" xr:uid="{AA20C0ED-21F6-4A36-A807-208935262739}"/>
    <cellStyle name="20% - Accent2 11 6" xfId="2658" xr:uid="{7985959D-5F9B-4763-B8AB-1E79E60620AA}"/>
    <cellStyle name="20% - Accent2 11 6 2" xfId="2659" xr:uid="{88587D6D-A9F1-4B60-A8A0-C32E6FE6ADBD}"/>
    <cellStyle name="20% - Accent2 11 7" xfId="2660" xr:uid="{46D83E79-E85F-4612-B90B-34046850DF31}"/>
    <cellStyle name="20% - Accent2 11 8" xfId="2661" xr:uid="{EACF959D-CA8E-48B9-BAF3-E8F59D621A5E}"/>
    <cellStyle name="20% - Accent2 12" xfId="2662" xr:uid="{9CA733B1-2FC2-4B72-BDB7-EEBFAD1312A9}"/>
    <cellStyle name="20% - Accent2 12 2" xfId="2663" xr:uid="{71881885-BE2A-4915-89D6-7FEBDC7C96A2}"/>
    <cellStyle name="20% - Accent2 12 2 2" xfId="2664" xr:uid="{47688911-ABDD-4C03-A7D6-D692029EFF42}"/>
    <cellStyle name="20% - Accent2 12 2 2 2" xfId="2665" xr:uid="{C2935A2E-C29A-472E-A245-B335BEEC3DC0}"/>
    <cellStyle name="20% - Accent2 12 2 2 2 2" xfId="2666" xr:uid="{F379F7CB-13AE-4738-ABEE-6C1621027B8B}"/>
    <cellStyle name="20% - Accent2 12 2 2 2 2 2" xfId="2667" xr:uid="{F01D8530-A623-4BE2-999E-C00624DE857A}"/>
    <cellStyle name="20% - Accent2 12 2 2 2 3" xfId="2668" xr:uid="{0E91CF67-4C09-4D99-BBE5-3B5CC2F1CE95}"/>
    <cellStyle name="20% - Accent2 12 2 2 3" xfId="2669" xr:uid="{DB3B5BA3-E2EE-487B-8623-2DD6FBA238AF}"/>
    <cellStyle name="20% - Accent2 12 2 2 3 2" xfId="2670" xr:uid="{4B08ABA2-6EC8-4DDE-AE6C-D00DED29EFEB}"/>
    <cellStyle name="20% - Accent2 12 2 2 3 2 2" xfId="2671" xr:uid="{B4B2D331-E29F-418F-8FAB-6EE0C8F2C95F}"/>
    <cellStyle name="20% - Accent2 12 2 2 3 3" xfId="2672" xr:uid="{E2F75024-58C6-4F5E-816A-EB13ACD01A24}"/>
    <cellStyle name="20% - Accent2 12 2 2 4" xfId="2673" xr:uid="{F6451E80-C88A-4F09-B772-35179FC37C67}"/>
    <cellStyle name="20% - Accent2 12 2 2 4 2" xfId="2674" xr:uid="{594AB79F-5754-469C-982A-24C2F4A293B9}"/>
    <cellStyle name="20% - Accent2 12 2 2 5" xfId="2675" xr:uid="{698BE10C-C1C1-4D68-B3EC-B78CC6125AC5}"/>
    <cellStyle name="20% - Accent2 12 2 3" xfId="2676" xr:uid="{90794A87-D2E0-4D8E-8491-2D27C2F24651}"/>
    <cellStyle name="20% - Accent2 12 2 3 2" xfId="2677" xr:uid="{09DC684E-D177-4F75-A472-529BCC2B3A71}"/>
    <cellStyle name="20% - Accent2 12 2 3 2 2" xfId="2678" xr:uid="{90B7532E-F37E-4A83-BCEA-29961325C798}"/>
    <cellStyle name="20% - Accent2 12 2 3 3" xfId="2679" xr:uid="{FD1FB800-3827-48E0-BB76-0DA15B455542}"/>
    <cellStyle name="20% - Accent2 12 2 4" xfId="2680" xr:uid="{67810697-F981-4A6F-BD0B-3E9E872EDB64}"/>
    <cellStyle name="20% - Accent2 12 2 4 2" xfId="2681" xr:uid="{C60ACA19-E5F0-42FC-91E9-AFA9A6132C9D}"/>
    <cellStyle name="20% - Accent2 12 2 5" xfId="2682" xr:uid="{63A0155C-7280-41A6-BA4D-E5024011DB34}"/>
    <cellStyle name="20% - Accent2 12 3" xfId="2683" xr:uid="{DA0E5970-D543-4A81-A562-45245101E9C1}"/>
    <cellStyle name="20% - Accent2 12 3 2" xfId="2684" xr:uid="{8786CEAE-6931-48DB-A5C3-BA3EF10970B0}"/>
    <cellStyle name="20% - Accent2 12 3 2 2" xfId="2685" xr:uid="{A1C6A741-8088-4F18-8314-777F1B0461DC}"/>
    <cellStyle name="20% - Accent2 12 3 2 2 2" xfId="2686" xr:uid="{6A9A10F2-F119-40B9-A5DB-31C2CAAD452C}"/>
    <cellStyle name="20% - Accent2 12 3 2 3" xfId="2687" xr:uid="{7FF0B994-9B1E-4115-B36E-290EFDE89401}"/>
    <cellStyle name="20% - Accent2 12 3 3" xfId="2688" xr:uid="{18C1558B-7735-4F1A-93A9-BB2159596D2E}"/>
    <cellStyle name="20% - Accent2 12 3 3 2" xfId="2689" xr:uid="{4C6D60A9-F925-4EA2-9FA8-1302878A4C0A}"/>
    <cellStyle name="20% - Accent2 12 3 3 2 2" xfId="2690" xr:uid="{45120AE8-4775-4524-BCAC-BB0E74F1937A}"/>
    <cellStyle name="20% - Accent2 12 3 3 3" xfId="2691" xr:uid="{FF07A821-91AF-408D-84C5-2EF1C4C08266}"/>
    <cellStyle name="20% - Accent2 12 3 4" xfId="2692" xr:uid="{580501A0-7052-4104-8839-41F776E20394}"/>
    <cellStyle name="20% - Accent2 12 3 4 2" xfId="2693" xr:uid="{05F5472E-ABC7-4163-AB75-CA7FE452BBA2}"/>
    <cellStyle name="20% - Accent2 12 3 5" xfId="2694" xr:uid="{435BC349-C30A-4483-81ED-A373533619A7}"/>
    <cellStyle name="20% - Accent2 12 4" xfId="2695" xr:uid="{7C16D902-1EFE-4AC8-B752-185EF6E7130F}"/>
    <cellStyle name="20% - Accent2 12 4 2" xfId="2696" xr:uid="{2C9BD49E-901E-4135-8BD9-A77D704A0378}"/>
    <cellStyle name="20% - Accent2 12 4 2 2" xfId="2697" xr:uid="{F381B6C7-FD91-4DF6-9C94-6F6E6D45770C}"/>
    <cellStyle name="20% - Accent2 12 4 3" xfId="2698" xr:uid="{03249C5B-106A-4067-AE4B-AE5420F880FA}"/>
    <cellStyle name="20% - Accent2 12 5" xfId="2699" xr:uid="{FC7703E1-62BB-498A-BFF6-419D6FAE9971}"/>
    <cellStyle name="20% - Accent2 12 5 2" xfId="2700" xr:uid="{978C770E-CBF6-4371-AE9A-EED7C0DE9C40}"/>
    <cellStyle name="20% - Accent2 12 5 2 2" xfId="2701" xr:uid="{F57EFE17-526D-4D03-84DB-3D7AF396035B}"/>
    <cellStyle name="20% - Accent2 12 5 3" xfId="2702" xr:uid="{5B9CC24D-B3A2-479B-B111-672B881925E2}"/>
    <cellStyle name="20% - Accent2 12 6" xfId="2703" xr:uid="{195659D7-9912-4F38-B14D-1EDD3BD95070}"/>
    <cellStyle name="20% - Accent2 12 6 2" xfId="2704" xr:uid="{3662E79B-E01F-4B93-AC8C-786F72D6DB15}"/>
    <cellStyle name="20% - Accent2 12 7" xfId="2705" xr:uid="{3627F57D-F19B-47D9-B67A-9E727F7FC39B}"/>
    <cellStyle name="20% - Accent2 12 8" xfId="2706" xr:uid="{2D36C960-530F-49B7-BDFB-3B9AB2CF9FED}"/>
    <cellStyle name="20% - Accent2 13" xfId="2707" xr:uid="{7C17667D-1DDC-4AE9-BC3D-20CDFF382CDB}"/>
    <cellStyle name="20% - Accent2 13 2" xfId="2708" xr:uid="{884EF746-8584-43DB-9984-C85023352846}"/>
    <cellStyle name="20% - Accent2 13 2 2" xfId="2709" xr:uid="{20AE004A-140D-4919-9EC1-54A1C139BBA5}"/>
    <cellStyle name="20% - Accent2 13 2 2 2" xfId="2710" xr:uid="{00171F6C-A0B4-4A1B-AC36-336D9623BD17}"/>
    <cellStyle name="20% - Accent2 13 2 2 2 2" xfId="2711" xr:uid="{B1A024C7-C874-4923-BC26-C7A84208FFBD}"/>
    <cellStyle name="20% - Accent2 13 2 2 2 2 2" xfId="2712" xr:uid="{0560D6A0-A4F0-46A7-91EC-6BF5F5B9F782}"/>
    <cellStyle name="20% - Accent2 13 2 2 2 3" xfId="2713" xr:uid="{AB880623-07B1-43E7-A96A-013DA572C0C4}"/>
    <cellStyle name="20% - Accent2 13 2 2 3" xfId="2714" xr:uid="{572EEC6D-C472-4A94-9E23-3B62F0EC6FE1}"/>
    <cellStyle name="20% - Accent2 13 2 2 3 2" xfId="2715" xr:uid="{C9DC5A01-8E0A-4277-A6BA-76A3853FC6AB}"/>
    <cellStyle name="20% - Accent2 13 2 2 3 2 2" xfId="2716" xr:uid="{2C815E6A-93AC-4C97-9BD7-41A8F4F2C0E9}"/>
    <cellStyle name="20% - Accent2 13 2 2 3 3" xfId="2717" xr:uid="{F1C746C5-B903-4329-A947-3EF0EBB63561}"/>
    <cellStyle name="20% - Accent2 13 2 2 4" xfId="2718" xr:uid="{D61FEFBA-EF1E-4BF7-BFE2-7EAF28737A2C}"/>
    <cellStyle name="20% - Accent2 13 2 2 4 2" xfId="2719" xr:uid="{C53D8FB0-70D9-4705-968A-EAD7304E0A08}"/>
    <cellStyle name="20% - Accent2 13 2 2 5" xfId="2720" xr:uid="{21D6E2A0-D8C7-4467-BA1E-38BDECB46317}"/>
    <cellStyle name="20% - Accent2 13 2 3" xfId="2721" xr:uid="{A2302719-CEB1-4E23-98A6-708E984E105A}"/>
    <cellStyle name="20% - Accent2 13 2 3 2" xfId="2722" xr:uid="{D9E749D4-9516-40B4-B46B-B7BC1FC0FCCF}"/>
    <cellStyle name="20% - Accent2 13 2 3 2 2" xfId="2723" xr:uid="{F3FABF9A-6DDB-4C92-BA0D-D8096EA2F4B2}"/>
    <cellStyle name="20% - Accent2 13 2 3 3" xfId="2724" xr:uid="{67758DF6-4DDE-4DAF-A632-BCAB45CB0C88}"/>
    <cellStyle name="20% - Accent2 13 2 4" xfId="2725" xr:uid="{FDADEBC2-088B-4820-9E6B-BC9F53981A06}"/>
    <cellStyle name="20% - Accent2 13 2 4 2" xfId="2726" xr:uid="{FE6A3226-A649-49F9-BCB4-5C73C2CCCE73}"/>
    <cellStyle name="20% - Accent2 13 2 5" xfId="2727" xr:uid="{2EA8146F-8FF7-4A49-B1C9-F44204EFFD0A}"/>
    <cellStyle name="20% - Accent2 13 3" xfId="2728" xr:uid="{00CE4CAC-DD08-4404-B524-ACE20F644E36}"/>
    <cellStyle name="20% - Accent2 13 3 2" xfId="2729" xr:uid="{445349F3-60DD-4F50-9D20-738A2A6DE6C7}"/>
    <cellStyle name="20% - Accent2 13 3 2 2" xfId="2730" xr:uid="{6BF7C3F3-90FA-40AD-B328-F3FEA6C8620D}"/>
    <cellStyle name="20% - Accent2 13 3 2 2 2" xfId="2731" xr:uid="{56692EBA-DE4F-4A3A-90EE-D07ECF09B839}"/>
    <cellStyle name="20% - Accent2 13 3 2 3" xfId="2732" xr:uid="{2E88DB87-B584-461B-BC18-97BE41E8B0F7}"/>
    <cellStyle name="20% - Accent2 13 3 3" xfId="2733" xr:uid="{AAADA424-DF0D-4AE2-94C1-4FBF2E622F3A}"/>
    <cellStyle name="20% - Accent2 13 3 3 2" xfId="2734" xr:uid="{740E15BF-C5A3-4823-AE48-55F5C8C2E101}"/>
    <cellStyle name="20% - Accent2 13 3 3 2 2" xfId="2735" xr:uid="{D6B4D981-0E45-4059-9E36-DB2ABF2285D0}"/>
    <cellStyle name="20% - Accent2 13 3 3 3" xfId="2736" xr:uid="{45548EF3-EA1C-48DC-90FC-F6A0A7E955B5}"/>
    <cellStyle name="20% - Accent2 13 3 4" xfId="2737" xr:uid="{2E7873E4-BCB8-494C-98DE-6675FDF943C4}"/>
    <cellStyle name="20% - Accent2 13 3 4 2" xfId="2738" xr:uid="{35B9FE21-8815-48B1-924A-5238F6ABAF9D}"/>
    <cellStyle name="20% - Accent2 13 3 5" xfId="2739" xr:uid="{282A3720-6EEF-403F-9E7D-8101A8C3E124}"/>
    <cellStyle name="20% - Accent2 13 4" xfId="2740" xr:uid="{3EC36992-F835-4801-B850-5302E4974F9F}"/>
    <cellStyle name="20% - Accent2 13 4 2" xfId="2741" xr:uid="{690EF98C-AB47-4576-84CA-AFA1C4803240}"/>
    <cellStyle name="20% - Accent2 13 4 2 2" xfId="2742" xr:uid="{526D8A68-E3A3-46CA-932D-2FDA97215715}"/>
    <cellStyle name="20% - Accent2 13 4 3" xfId="2743" xr:uid="{B98239A0-F9C6-455A-A631-5272864602CF}"/>
    <cellStyle name="20% - Accent2 13 5" xfId="2744" xr:uid="{F273C7CE-17F3-4FA6-A34D-9A076C7B3DA4}"/>
    <cellStyle name="20% - Accent2 13 5 2" xfId="2745" xr:uid="{F238893F-EF24-4F9F-9A75-B24507A08944}"/>
    <cellStyle name="20% - Accent2 13 5 2 2" xfId="2746" xr:uid="{84CEE3B6-A938-4921-9773-31C62BC136EE}"/>
    <cellStyle name="20% - Accent2 13 5 3" xfId="2747" xr:uid="{E90EDC4F-40A4-487B-9339-5F6431F70EFA}"/>
    <cellStyle name="20% - Accent2 13 6" xfId="2748" xr:uid="{92CC6292-6D84-4349-A137-70E65C995114}"/>
    <cellStyle name="20% - Accent2 13 6 2" xfId="2749" xr:uid="{09FD1DFA-5FFE-4F4B-A7DB-174D76DD727B}"/>
    <cellStyle name="20% - Accent2 13 7" xfId="2750" xr:uid="{45F5D71B-3279-4BD0-B6C2-EAF8CE082B00}"/>
    <cellStyle name="20% - Accent2 13 8" xfId="2751" xr:uid="{99C3E399-84E0-4243-9628-2BDD5D4A8D4B}"/>
    <cellStyle name="20% - Accent2 14" xfId="2752" xr:uid="{D7660857-A1D9-4EAF-889A-AEFBBC023846}"/>
    <cellStyle name="20% - Accent2 14 2" xfId="2753" xr:uid="{DFE950C0-7255-41CF-B5BD-C801F7E20238}"/>
    <cellStyle name="20% - Accent2 14 2 2" xfId="2754" xr:uid="{B0F15792-A6EA-4143-8D73-2C1B83156974}"/>
    <cellStyle name="20% - Accent2 14 2 2 2" xfId="2755" xr:uid="{F8852A35-B891-41E8-B7D0-B126D7287E42}"/>
    <cellStyle name="20% - Accent2 14 2 2 2 2" xfId="2756" xr:uid="{8F8DCECE-A2F2-41C4-8E73-3E633D9159B1}"/>
    <cellStyle name="20% - Accent2 14 2 2 2 2 2" xfId="2757" xr:uid="{64E09F3B-49CD-4A65-9C9E-6D9583574FE9}"/>
    <cellStyle name="20% - Accent2 14 2 2 2 3" xfId="2758" xr:uid="{8027548D-167B-44CD-925A-14E82502C8C2}"/>
    <cellStyle name="20% - Accent2 14 2 2 3" xfId="2759" xr:uid="{83364255-F5A9-41EB-A7BA-D6E2567025A5}"/>
    <cellStyle name="20% - Accent2 14 2 2 3 2" xfId="2760" xr:uid="{09DE037F-1703-4F9A-AD84-DC92BFE05A55}"/>
    <cellStyle name="20% - Accent2 14 2 2 3 2 2" xfId="2761" xr:uid="{6AD7C9B1-B572-4FFC-9776-68C23AACDD74}"/>
    <cellStyle name="20% - Accent2 14 2 2 3 3" xfId="2762" xr:uid="{C7D8CE02-A7AD-44FD-9BB9-B9962B89FFF9}"/>
    <cellStyle name="20% - Accent2 14 2 2 4" xfId="2763" xr:uid="{2BB1D958-89E9-4B4C-8104-FFD66840413F}"/>
    <cellStyle name="20% - Accent2 14 2 2 4 2" xfId="2764" xr:uid="{1018CAA7-93B0-41CE-8665-CA82EB16E384}"/>
    <cellStyle name="20% - Accent2 14 2 2 5" xfId="2765" xr:uid="{19388AC4-1B11-49A8-99A2-EEB0FC6A7DF9}"/>
    <cellStyle name="20% - Accent2 14 2 3" xfId="2766" xr:uid="{E733BFC0-6BD9-4D32-BC51-A7CF7F4612E6}"/>
    <cellStyle name="20% - Accent2 14 2 3 2" xfId="2767" xr:uid="{8B2D1A35-B0B1-4385-8335-59E945482F77}"/>
    <cellStyle name="20% - Accent2 14 2 3 2 2" xfId="2768" xr:uid="{A241EA1C-3C42-461F-8A67-5B976FF29B49}"/>
    <cellStyle name="20% - Accent2 14 2 3 3" xfId="2769" xr:uid="{B8B5775A-4928-4799-98AB-CCC05F0DCA2D}"/>
    <cellStyle name="20% - Accent2 14 2 4" xfId="2770" xr:uid="{5FA53702-9651-4717-B6AC-A44E971EF6C3}"/>
    <cellStyle name="20% - Accent2 14 2 4 2" xfId="2771" xr:uid="{ED581A49-4824-44F3-B728-696E5CE083CA}"/>
    <cellStyle name="20% - Accent2 14 2 5" xfId="2772" xr:uid="{352DEE89-DAD4-4D38-91BC-34E0454EE37A}"/>
    <cellStyle name="20% - Accent2 14 3" xfId="2773" xr:uid="{14142E0C-0867-41B7-90FC-79B476732DBB}"/>
    <cellStyle name="20% - Accent2 14 3 2" xfId="2774" xr:uid="{4C22876B-4907-47C6-9025-9E7C260CE063}"/>
    <cellStyle name="20% - Accent2 14 3 2 2" xfId="2775" xr:uid="{2BE20D2C-B4D8-4784-9180-257C2A3BC558}"/>
    <cellStyle name="20% - Accent2 14 3 2 2 2" xfId="2776" xr:uid="{ED474369-1501-4112-9706-5CC4C8EBABEE}"/>
    <cellStyle name="20% - Accent2 14 3 2 3" xfId="2777" xr:uid="{F2E4C18F-5DC8-427D-B13D-A24FE6831F24}"/>
    <cellStyle name="20% - Accent2 14 3 3" xfId="2778" xr:uid="{CB1EDD33-92A8-4D78-8B9D-2A8D6E5559D0}"/>
    <cellStyle name="20% - Accent2 14 3 3 2" xfId="2779" xr:uid="{2A600851-7F34-40CB-BAB8-9CDF060EBB77}"/>
    <cellStyle name="20% - Accent2 14 3 3 2 2" xfId="2780" xr:uid="{857EA6DE-724F-45A9-8E49-63A34700A360}"/>
    <cellStyle name="20% - Accent2 14 3 3 3" xfId="2781" xr:uid="{A954E961-B9B2-4C3E-BAAE-B228F93A4DB5}"/>
    <cellStyle name="20% - Accent2 14 3 4" xfId="2782" xr:uid="{4BECBAE9-6138-40D6-A963-C7E1603A679C}"/>
    <cellStyle name="20% - Accent2 14 3 4 2" xfId="2783" xr:uid="{07ED7BA7-FE3E-4E62-9215-A4CD1741A39C}"/>
    <cellStyle name="20% - Accent2 14 3 5" xfId="2784" xr:uid="{38E24A93-6E1F-410C-92D4-BFA87E738C19}"/>
    <cellStyle name="20% - Accent2 14 4" xfId="2785" xr:uid="{F959AF30-E84B-468E-A2B0-68CC6E4DCB9F}"/>
    <cellStyle name="20% - Accent2 14 4 2" xfId="2786" xr:uid="{EC49D3F1-A6BF-49B7-9FB0-B3EF7AA35BC9}"/>
    <cellStyle name="20% - Accent2 14 4 2 2" xfId="2787" xr:uid="{3053BE3C-DFCA-4C1D-ABBC-7950042C9DBF}"/>
    <cellStyle name="20% - Accent2 14 4 3" xfId="2788" xr:uid="{DC2B6A4A-C846-4134-96E5-2A7CB45FA89E}"/>
    <cellStyle name="20% - Accent2 14 5" xfId="2789" xr:uid="{3232E7AC-5D2B-4907-9F28-166534F00470}"/>
    <cellStyle name="20% - Accent2 14 5 2" xfId="2790" xr:uid="{B049434D-30B7-49DF-9390-A88884D9E73C}"/>
    <cellStyle name="20% - Accent2 14 5 2 2" xfId="2791" xr:uid="{63FCB773-9CB1-4769-BE7A-DA295ABAD5CA}"/>
    <cellStyle name="20% - Accent2 14 5 3" xfId="2792" xr:uid="{0463AE85-8E4F-40B7-AC76-F4D91C69A7B3}"/>
    <cellStyle name="20% - Accent2 14 6" xfId="2793" xr:uid="{E23AE16B-6924-4A96-ACA3-87C4E949D33F}"/>
    <cellStyle name="20% - Accent2 14 6 2" xfId="2794" xr:uid="{2F6AC91B-A291-47B6-A006-B78C71B26CEC}"/>
    <cellStyle name="20% - Accent2 14 7" xfId="2795" xr:uid="{9440A883-56D0-4DB9-B0C0-15E83A33183D}"/>
    <cellStyle name="20% - Accent2 14 8" xfId="2796" xr:uid="{580EEAC3-E087-4211-BA2D-F873DC99C2E3}"/>
    <cellStyle name="20% - Accent2 15" xfId="2797" xr:uid="{E0FAF5F0-8AAE-4D08-BBFD-647142AF4E06}"/>
    <cellStyle name="20% - Accent2 15 2" xfId="2798" xr:uid="{7EF98B94-4018-4174-9252-4B28FBB77944}"/>
    <cellStyle name="20% - Accent2 15 2 2" xfId="2799" xr:uid="{CAF84B2D-3AF1-43DF-AAAB-0EBE11B38A16}"/>
    <cellStyle name="20% - Accent2 15 2 2 2" xfId="2800" xr:uid="{D3565618-7492-4844-A9B3-455AF2DB8789}"/>
    <cellStyle name="20% - Accent2 15 2 2 2 2" xfId="2801" xr:uid="{144D8B92-7B2D-467D-8BB5-79C617BD6C7C}"/>
    <cellStyle name="20% - Accent2 15 2 2 2 2 2" xfId="2802" xr:uid="{7BCFB404-AC0A-4CAC-BF54-4FD5E2CC7B00}"/>
    <cellStyle name="20% - Accent2 15 2 2 2 3" xfId="2803" xr:uid="{71B8BB47-838D-4772-AB30-D56ECB17C3CD}"/>
    <cellStyle name="20% - Accent2 15 2 2 3" xfId="2804" xr:uid="{00CDD745-C232-4EF0-B33F-516EEF497F52}"/>
    <cellStyle name="20% - Accent2 15 2 2 3 2" xfId="2805" xr:uid="{06A5120F-397A-4952-98BB-DCB1EA353BA1}"/>
    <cellStyle name="20% - Accent2 15 2 2 3 2 2" xfId="2806" xr:uid="{D0DF01C3-ED66-459A-8616-CDE9BD94C8AC}"/>
    <cellStyle name="20% - Accent2 15 2 2 3 3" xfId="2807" xr:uid="{F1D7DC22-0D26-4EE2-B54D-DED0BC796569}"/>
    <cellStyle name="20% - Accent2 15 2 2 4" xfId="2808" xr:uid="{3B4E2086-ADC4-440C-9FF3-AD95136545A7}"/>
    <cellStyle name="20% - Accent2 15 2 2 4 2" xfId="2809" xr:uid="{C52EAD27-F337-4DF7-8534-B37953311482}"/>
    <cellStyle name="20% - Accent2 15 2 2 5" xfId="2810" xr:uid="{83C54B56-3188-4280-AFE4-C54A46194CAF}"/>
    <cellStyle name="20% - Accent2 15 2 3" xfId="2811" xr:uid="{74548812-2F68-4968-8DCB-E947F2BEA406}"/>
    <cellStyle name="20% - Accent2 15 2 3 2" xfId="2812" xr:uid="{470BFCC8-0438-4581-97F9-BD3DAEA4A645}"/>
    <cellStyle name="20% - Accent2 15 2 3 2 2" xfId="2813" xr:uid="{721F343C-8890-4A68-A51B-63193B888BF3}"/>
    <cellStyle name="20% - Accent2 15 2 3 3" xfId="2814" xr:uid="{107024A0-5B19-44D3-9380-93EE93D0F36B}"/>
    <cellStyle name="20% - Accent2 15 2 4" xfId="2815" xr:uid="{585F88FC-6AEB-47E0-A1A3-5A9055B73714}"/>
    <cellStyle name="20% - Accent2 15 2 4 2" xfId="2816" xr:uid="{4443B4EB-2FDE-42E9-A226-8E1489A80BA9}"/>
    <cellStyle name="20% - Accent2 15 2 5" xfId="2817" xr:uid="{709D1077-4920-43B5-B9BA-9E4C1ECEBD11}"/>
    <cellStyle name="20% - Accent2 15 3" xfId="2818" xr:uid="{DD563419-A226-4F25-99A6-F162CC03A614}"/>
    <cellStyle name="20% - Accent2 15 3 2" xfId="2819" xr:uid="{41BE0E5B-7C1E-4B33-A471-8FDDEB65A19F}"/>
    <cellStyle name="20% - Accent2 15 3 2 2" xfId="2820" xr:uid="{5B7A4CA9-D341-4B98-9848-1B0D4D615826}"/>
    <cellStyle name="20% - Accent2 15 3 2 2 2" xfId="2821" xr:uid="{ABF878EB-5CC4-4690-8C93-F1ACCD570E3F}"/>
    <cellStyle name="20% - Accent2 15 3 2 3" xfId="2822" xr:uid="{8DA8B249-A904-4C50-9EF9-4E002496B16C}"/>
    <cellStyle name="20% - Accent2 15 3 3" xfId="2823" xr:uid="{A0A389CC-D6B6-4067-BD8D-16FABA02648B}"/>
    <cellStyle name="20% - Accent2 15 3 3 2" xfId="2824" xr:uid="{D7BA9BE0-7C60-46A8-BB96-E72B38140937}"/>
    <cellStyle name="20% - Accent2 15 3 3 2 2" xfId="2825" xr:uid="{D841C1AE-4929-4B36-95CF-93F94FE0291D}"/>
    <cellStyle name="20% - Accent2 15 3 3 3" xfId="2826" xr:uid="{00D7AF95-69BD-4568-BEE6-351A8A17DC77}"/>
    <cellStyle name="20% - Accent2 15 3 4" xfId="2827" xr:uid="{F6A63C81-BF08-43FA-853B-D27DDE165719}"/>
    <cellStyle name="20% - Accent2 15 3 4 2" xfId="2828" xr:uid="{48CD6603-BA1C-4BD5-A39C-6F5667BF84B4}"/>
    <cellStyle name="20% - Accent2 15 3 5" xfId="2829" xr:uid="{D96DFAC7-09DD-4966-AA47-B7770CF377AC}"/>
    <cellStyle name="20% - Accent2 15 4" xfId="2830" xr:uid="{0E81083E-19AC-4EB8-834E-DF09DD1E74C0}"/>
    <cellStyle name="20% - Accent2 15 4 2" xfId="2831" xr:uid="{D9B1EF2F-FE72-45E8-B03F-9A806402BA46}"/>
    <cellStyle name="20% - Accent2 15 4 2 2" xfId="2832" xr:uid="{67A965F5-9479-46FB-94B5-02BBFF6F40CC}"/>
    <cellStyle name="20% - Accent2 15 4 3" xfId="2833" xr:uid="{74327EE9-1B2C-494E-B6CD-EEE7AB3B7B57}"/>
    <cellStyle name="20% - Accent2 15 5" xfId="2834" xr:uid="{525E8F5F-3572-4D85-9F7C-F92C6F64E860}"/>
    <cellStyle name="20% - Accent2 15 5 2" xfId="2835" xr:uid="{C8179D75-FF85-4F91-92FE-7FF8AFC327E0}"/>
    <cellStyle name="20% - Accent2 15 5 2 2" xfId="2836" xr:uid="{D97DB4D8-F183-4496-94CA-FD959201C9B4}"/>
    <cellStyle name="20% - Accent2 15 5 3" xfId="2837" xr:uid="{AF08CB57-5B31-4C5D-B44C-EB57030FD375}"/>
    <cellStyle name="20% - Accent2 15 6" xfId="2838" xr:uid="{2CDE781E-F25D-44B4-A026-8803994DD944}"/>
    <cellStyle name="20% - Accent2 15 6 2" xfId="2839" xr:uid="{82F9825E-196E-4B5F-A7B3-39B1AABFC2BB}"/>
    <cellStyle name="20% - Accent2 15 7" xfId="2840" xr:uid="{11C5A4EE-A64D-492B-97A1-D44742D6CF77}"/>
    <cellStyle name="20% - Accent2 15 8" xfId="2841" xr:uid="{5E1FCD03-A3D1-40D2-82ED-30332DE0C02F}"/>
    <cellStyle name="20% - Accent2 16" xfId="2842" xr:uid="{F650D89F-DE51-49D8-8D20-0F6ECDABB819}"/>
    <cellStyle name="20% - Accent2 16 2" xfId="2843" xr:uid="{666E01B0-1D96-4F0F-A7E0-1A29BC51CB11}"/>
    <cellStyle name="20% - Accent2 16 2 2" xfId="2844" xr:uid="{7FDA569A-2D18-40DE-9D11-2983EA01D69A}"/>
    <cellStyle name="20% - Accent2 16 2 2 2" xfId="2845" xr:uid="{DDA565FF-7CC6-4EDE-9CE7-67198BA2CE60}"/>
    <cellStyle name="20% - Accent2 16 2 2 2 2" xfId="2846" xr:uid="{5F68A429-6ACA-4905-8758-A77C5064A26A}"/>
    <cellStyle name="20% - Accent2 16 2 2 3" xfId="2847" xr:uid="{DE2E6C93-BC01-4F19-ABEF-1E25C01A5EC7}"/>
    <cellStyle name="20% - Accent2 16 2 3" xfId="2848" xr:uid="{72990A1E-63EF-4479-9505-329099D422CC}"/>
    <cellStyle name="20% - Accent2 16 2 3 2" xfId="2849" xr:uid="{027EA8BB-2536-417D-B03A-0604D6E168E7}"/>
    <cellStyle name="20% - Accent2 16 2 3 2 2" xfId="2850" xr:uid="{A040C463-3DDF-490A-B987-51B8C7C3C2C4}"/>
    <cellStyle name="20% - Accent2 16 2 3 3" xfId="2851" xr:uid="{DFA0147C-90D1-4FF2-AEC7-3CD74E590942}"/>
    <cellStyle name="20% - Accent2 16 2 4" xfId="2852" xr:uid="{5C81E1ED-455D-48D0-8DC4-43F910122B3E}"/>
    <cellStyle name="20% - Accent2 16 2 4 2" xfId="2853" xr:uid="{6A62BF35-E448-4CD0-8618-EDD465006AB9}"/>
    <cellStyle name="20% - Accent2 16 2 5" xfId="2854" xr:uid="{B347F2BF-EC69-428A-AD3B-2E56A6555ED9}"/>
    <cellStyle name="20% - Accent2 16 3" xfId="2855" xr:uid="{AB784B48-91BC-4BB9-809B-A73233DA0CEF}"/>
    <cellStyle name="20% - Accent2 16 3 2" xfId="2856" xr:uid="{CE226BB0-59F5-4234-845D-5D25A12C8F8E}"/>
    <cellStyle name="20% - Accent2 16 3 2 2" xfId="2857" xr:uid="{EE6AB098-CC0F-4255-A60E-0C13CDA71F1B}"/>
    <cellStyle name="20% - Accent2 16 3 2 2 2" xfId="2858" xr:uid="{65ECA47F-0F3A-4044-864C-E471E7F14E6F}"/>
    <cellStyle name="20% - Accent2 16 3 2 3" xfId="2859" xr:uid="{ECA8A89A-C52D-4317-8138-540E1EF57763}"/>
    <cellStyle name="20% - Accent2 16 3 3" xfId="2860" xr:uid="{A5D954FA-E7CF-4E3E-A61C-702171485A33}"/>
    <cellStyle name="20% - Accent2 16 3 3 2" xfId="2861" xr:uid="{668D5FD4-F57E-4BED-9564-3E6CF5B64000}"/>
    <cellStyle name="20% - Accent2 16 3 3 2 2" xfId="2862" xr:uid="{A9F82C31-9D9E-409C-87FC-DDD1E48C0866}"/>
    <cellStyle name="20% - Accent2 16 3 3 3" xfId="2863" xr:uid="{D777FF99-E7F1-45D4-93FA-D01633C804BD}"/>
    <cellStyle name="20% - Accent2 16 3 4" xfId="2864" xr:uid="{58740094-6764-40C8-A8E2-611630E42C3B}"/>
    <cellStyle name="20% - Accent2 16 3 4 2" xfId="2865" xr:uid="{3443AF23-BC84-4AC7-B5B9-3C58DACB73F5}"/>
    <cellStyle name="20% - Accent2 16 3 5" xfId="2866" xr:uid="{79032B12-D207-48C0-924A-826B6A733511}"/>
    <cellStyle name="20% - Accent2 16 4" xfId="2867" xr:uid="{7F47F99B-CB62-45A4-9E93-D1E64FEC93BB}"/>
    <cellStyle name="20% - Accent2 16 4 2" xfId="2868" xr:uid="{6EB09EF6-5311-4174-A63F-18562ECE2E02}"/>
    <cellStyle name="20% - Accent2 16 4 2 2" xfId="2869" xr:uid="{C0CA27D4-F191-4523-A4F8-C5AF1C6C7622}"/>
    <cellStyle name="20% - Accent2 16 4 3" xfId="2870" xr:uid="{BD800938-6CE3-4104-BF56-CB0A4DF48CCA}"/>
    <cellStyle name="20% - Accent2 16 5" xfId="2871" xr:uid="{4A1C631E-85F6-4D39-85A2-33ABF15942C8}"/>
    <cellStyle name="20% - Accent2 16 5 2" xfId="2872" xr:uid="{9B4CF999-4FF4-4D74-AE76-C6BD1FDBD255}"/>
    <cellStyle name="20% - Accent2 16 6" xfId="2873" xr:uid="{CFED1AC4-CB06-4EDF-AE3B-0039F06F4EF7}"/>
    <cellStyle name="20% - Accent2 17" xfId="2874" xr:uid="{E1676B4F-4AAD-4378-8D51-BEB969D537A2}"/>
    <cellStyle name="20% - Accent2 17 2" xfId="2875" xr:uid="{4CB977BC-8FB1-4CE5-A5A1-0EB2250A772B}"/>
    <cellStyle name="20% - Accent2 17 2 2" xfId="2876" xr:uid="{535A7907-BFAD-49B2-82B0-EBEBC26FD514}"/>
    <cellStyle name="20% - Accent2 17 2 2 2" xfId="2877" xr:uid="{CF4C4B3E-AECE-4DEB-A323-6E0076879DE6}"/>
    <cellStyle name="20% - Accent2 17 2 2 2 2" xfId="2878" xr:uid="{CEFDE006-3A36-4E71-B01D-68F9E6DC179B}"/>
    <cellStyle name="20% - Accent2 17 2 2 3" xfId="2879" xr:uid="{C4A061F9-21A9-4736-8877-34579152CE3C}"/>
    <cellStyle name="20% - Accent2 17 2 3" xfId="2880" xr:uid="{14345C6E-6B14-4287-B478-012C22761BA4}"/>
    <cellStyle name="20% - Accent2 17 2 3 2" xfId="2881" xr:uid="{957307E2-539B-4CD0-9883-77C45D4DC8EF}"/>
    <cellStyle name="20% - Accent2 17 2 3 2 2" xfId="2882" xr:uid="{354225F8-0DEE-480F-9062-70C438C49C73}"/>
    <cellStyle name="20% - Accent2 17 2 3 3" xfId="2883" xr:uid="{9601BFF2-7665-4AC4-A34F-50A0A91B799B}"/>
    <cellStyle name="20% - Accent2 17 2 4" xfId="2884" xr:uid="{A3428621-F99E-40C3-B3DF-DA314D7700F9}"/>
    <cellStyle name="20% - Accent2 17 2 4 2" xfId="2885" xr:uid="{9AEBFCF9-5742-4EFF-9CB1-10876A0ED698}"/>
    <cellStyle name="20% - Accent2 17 2 5" xfId="2886" xr:uid="{ADE83D6D-961C-467A-A297-AA19EEF41CA7}"/>
    <cellStyle name="20% - Accent2 17 3" xfId="2887" xr:uid="{32626118-6484-4197-87DA-A05F36C34F4A}"/>
    <cellStyle name="20% - Accent2 17 3 2" xfId="2888" xr:uid="{D159FE59-9434-4C7A-929D-89A77C8E70AB}"/>
    <cellStyle name="20% - Accent2 17 3 2 2" xfId="2889" xr:uid="{30CB1260-E148-4075-99E5-D96741369D60}"/>
    <cellStyle name="20% - Accent2 17 3 2 2 2" xfId="2890" xr:uid="{365AFD27-6622-4DEE-AC21-DA1B43F928D6}"/>
    <cellStyle name="20% - Accent2 17 3 2 3" xfId="2891" xr:uid="{2CA57B0B-6B1C-4311-B580-671951DF726B}"/>
    <cellStyle name="20% - Accent2 17 3 3" xfId="2892" xr:uid="{FE7EAACC-F2FD-4F03-BFF6-CB0502A50252}"/>
    <cellStyle name="20% - Accent2 17 3 3 2" xfId="2893" xr:uid="{C66475F7-71B8-4E80-B323-953DA1BD8D88}"/>
    <cellStyle name="20% - Accent2 17 3 3 2 2" xfId="2894" xr:uid="{5F209566-193C-4CBA-A309-2DA47224A564}"/>
    <cellStyle name="20% - Accent2 17 3 3 3" xfId="2895" xr:uid="{3D5EE71A-6078-4446-99D6-DAC399501E2C}"/>
    <cellStyle name="20% - Accent2 17 3 4" xfId="2896" xr:uid="{FB9DCF74-871F-4F11-BBA8-502D31D984E8}"/>
    <cellStyle name="20% - Accent2 17 3 4 2" xfId="2897" xr:uid="{3C3319C7-D89A-4E47-A1AE-67BC968C941A}"/>
    <cellStyle name="20% - Accent2 17 3 5" xfId="2898" xr:uid="{C2A0FD3B-8FA6-4957-B677-344E295EC3E2}"/>
    <cellStyle name="20% - Accent2 17 4" xfId="2899" xr:uid="{50A019C9-AE85-48F0-B554-5BD7AD5108F9}"/>
    <cellStyle name="20% - Accent2 17 4 2" xfId="2900" xr:uid="{C5D2AD7F-123B-40D7-9BCB-4581F874BA49}"/>
    <cellStyle name="20% - Accent2 17 4 2 2" xfId="2901" xr:uid="{B81CF23D-1E09-42AF-9B1E-A8C1FE453BFA}"/>
    <cellStyle name="20% - Accent2 17 4 3" xfId="2902" xr:uid="{C6740AE2-133B-4954-9394-9C285945EBA1}"/>
    <cellStyle name="20% - Accent2 17 5" xfId="2903" xr:uid="{9EC414DD-8F3B-4299-95B4-C005DEE643B1}"/>
    <cellStyle name="20% - Accent2 17 5 2" xfId="2904" xr:uid="{A12C5F61-0764-4489-8B85-44FD90E34B25}"/>
    <cellStyle name="20% - Accent2 17 6" xfId="2905" xr:uid="{8EE6E70E-0759-4F27-88B9-8A55D0464197}"/>
    <cellStyle name="20% - Accent2 18" xfId="2906" xr:uid="{8722C9AA-BBEF-44BA-A048-20292171E4D1}"/>
    <cellStyle name="20% - Accent2 18 2" xfId="2907" xr:uid="{7C96CAD9-E5E5-4C6D-8820-FD931AD29D36}"/>
    <cellStyle name="20% - Accent2 18 2 2" xfId="2908" xr:uid="{6822F876-CD7B-4D3F-B243-7892B19A7489}"/>
    <cellStyle name="20% - Accent2 18 2 2 2" xfId="2909" xr:uid="{F0540E52-F6B5-48D8-B3E6-FA29A433EFD4}"/>
    <cellStyle name="20% - Accent2 18 2 2 2 2" xfId="2910" xr:uid="{CFACD8C0-E157-4FA5-968E-FBF08112AB4B}"/>
    <cellStyle name="20% - Accent2 18 2 2 3" xfId="2911" xr:uid="{65BE6F28-D409-4E74-BAEC-D2600CC9DBA3}"/>
    <cellStyle name="20% - Accent2 18 2 3" xfId="2912" xr:uid="{B1AD1EC7-8DFE-4CB7-9F6B-693EBD8F6015}"/>
    <cellStyle name="20% - Accent2 18 2 3 2" xfId="2913" xr:uid="{A1710A4C-F5BC-411E-982F-122D9BC1869D}"/>
    <cellStyle name="20% - Accent2 18 2 3 2 2" xfId="2914" xr:uid="{BA4D0CBC-B1D5-4701-A649-F1F8A50933CA}"/>
    <cellStyle name="20% - Accent2 18 2 3 3" xfId="2915" xr:uid="{DF3E6716-2DF0-47C7-9D87-8BF22C6706DC}"/>
    <cellStyle name="20% - Accent2 18 2 4" xfId="2916" xr:uid="{906F4AB1-E807-4026-B212-CB0391435386}"/>
    <cellStyle name="20% - Accent2 18 2 4 2" xfId="2917" xr:uid="{39277F38-8013-42BD-994F-346C195102C3}"/>
    <cellStyle name="20% - Accent2 18 2 5" xfId="2918" xr:uid="{B8CA0D57-BBCC-465A-BC22-44767F46257D}"/>
    <cellStyle name="20% - Accent2 18 3" xfId="2919" xr:uid="{C9FC6CE6-6BEB-475D-8DCD-CD064627F023}"/>
    <cellStyle name="20% - Accent2 18 3 2" xfId="2920" xr:uid="{36D88E33-B4E3-4EC4-9E67-E56F6A90D129}"/>
    <cellStyle name="20% - Accent2 18 3 2 2" xfId="2921" xr:uid="{E083EFA0-DD98-4A65-A0EC-152DC8CAB273}"/>
    <cellStyle name="20% - Accent2 18 3 2 2 2" xfId="2922" xr:uid="{0CFD22C2-B669-4690-87C6-384FB8CC666B}"/>
    <cellStyle name="20% - Accent2 18 3 2 3" xfId="2923" xr:uid="{2D272086-EFD1-4A02-99A4-0670C759D77E}"/>
    <cellStyle name="20% - Accent2 18 3 3" xfId="2924" xr:uid="{28A5CE5D-8804-41A0-B162-7B18373D56A1}"/>
    <cellStyle name="20% - Accent2 18 3 3 2" xfId="2925" xr:uid="{36046710-1CC3-4CF2-9464-F944307E588D}"/>
    <cellStyle name="20% - Accent2 18 3 3 2 2" xfId="2926" xr:uid="{A7FE458F-C935-404D-AE7F-D786DC8CB932}"/>
    <cellStyle name="20% - Accent2 18 3 3 3" xfId="2927" xr:uid="{10461AF7-D8E7-4B2E-B2F2-45CC81F3B497}"/>
    <cellStyle name="20% - Accent2 18 3 4" xfId="2928" xr:uid="{F21DF2BE-15B0-4F2D-8CF7-4246DEBCFBE7}"/>
    <cellStyle name="20% - Accent2 18 3 4 2" xfId="2929" xr:uid="{3DA85501-222B-49BB-9C3A-DE8B9C3ED585}"/>
    <cellStyle name="20% - Accent2 18 3 5" xfId="2930" xr:uid="{E968D460-47BE-44EE-B437-E4D17800044A}"/>
    <cellStyle name="20% - Accent2 18 4" xfId="2931" xr:uid="{E829F444-66EB-4E9D-B6CA-D9D2418C89A3}"/>
    <cellStyle name="20% - Accent2 18 4 2" xfId="2932" xr:uid="{D7305001-9F4A-4CC6-810B-9D0CC1511D57}"/>
    <cellStyle name="20% - Accent2 18 4 2 2" xfId="2933" xr:uid="{919EBF45-11DE-43F4-B4FA-E78A03FE640B}"/>
    <cellStyle name="20% - Accent2 18 4 3" xfId="2934" xr:uid="{ACEF18DB-FAAA-4A32-BB0F-529F704C45CC}"/>
    <cellStyle name="20% - Accent2 18 5" xfId="2935" xr:uid="{C35D4A40-A6EE-4CA8-916D-416BF0E48AD9}"/>
    <cellStyle name="20% - Accent2 18 5 2" xfId="2936" xr:uid="{33CC69A9-1423-4E90-B0A5-FCBDF269AE30}"/>
    <cellStyle name="20% - Accent2 18 6" xfId="2937" xr:uid="{CF8DBF35-12DC-4036-9777-303EAC34BE13}"/>
    <cellStyle name="20% - Accent2 19" xfId="2938" xr:uid="{86B47222-C9FC-4F48-AC6D-6E5A91F5249D}"/>
    <cellStyle name="20% - Accent2 19 2" xfId="2939" xr:uid="{ED86044C-F1AA-43DD-BF48-6D0D09AE30C1}"/>
    <cellStyle name="20% - Accent2 19 2 2" xfId="2940" xr:uid="{51B1E1C3-14CD-469A-B418-1BF29512F030}"/>
    <cellStyle name="20% - Accent2 19 2 2 2" xfId="2941" xr:uid="{557C19CB-B302-40F7-9834-14E5BEE01B45}"/>
    <cellStyle name="20% - Accent2 19 2 2 2 2" xfId="2942" xr:uid="{E055D08D-0891-4CEC-9BF2-6A4C719522B2}"/>
    <cellStyle name="20% - Accent2 19 2 2 3" xfId="2943" xr:uid="{2A831398-A307-4165-A790-92B9254976CD}"/>
    <cellStyle name="20% - Accent2 19 2 3" xfId="2944" xr:uid="{C0864F29-52FC-4688-A3F6-AB4AA8A46853}"/>
    <cellStyle name="20% - Accent2 19 2 3 2" xfId="2945" xr:uid="{7AEADD66-ED75-436F-9C14-E53573DFEEB2}"/>
    <cellStyle name="20% - Accent2 19 2 3 2 2" xfId="2946" xr:uid="{CB754573-FF0F-43C1-8AB4-5168FB9D736D}"/>
    <cellStyle name="20% - Accent2 19 2 3 3" xfId="2947" xr:uid="{0D18A463-0046-452F-9B8F-24EA7B62C61F}"/>
    <cellStyle name="20% - Accent2 19 2 4" xfId="2948" xr:uid="{254C4894-0C8E-4CB9-BA18-E7F43FA1B56E}"/>
    <cellStyle name="20% - Accent2 19 2 4 2" xfId="2949" xr:uid="{8C0F20ED-6740-4B07-8C2E-BCDB612C9588}"/>
    <cellStyle name="20% - Accent2 19 2 5" xfId="2950" xr:uid="{0F57CCE2-4AEB-4C0F-81D7-831962A4AFC8}"/>
    <cellStyle name="20% - Accent2 19 3" xfId="2951" xr:uid="{BC1749F9-2006-43AD-B5D6-5E872DC0429D}"/>
    <cellStyle name="20% - Accent2 19 3 2" xfId="2952" xr:uid="{E4B21C19-E606-4365-B5D9-C6BA4146C244}"/>
    <cellStyle name="20% - Accent2 19 3 2 2" xfId="2953" xr:uid="{CF970E4E-85C0-475F-B9A1-E643753466B2}"/>
    <cellStyle name="20% - Accent2 19 3 2 2 2" xfId="2954" xr:uid="{7297157B-4868-4CF8-BD7B-DA882A67B336}"/>
    <cellStyle name="20% - Accent2 19 3 2 3" xfId="2955" xr:uid="{5CA5B687-125C-4FB7-945D-F4F3E97B0356}"/>
    <cellStyle name="20% - Accent2 19 3 3" xfId="2956" xr:uid="{9A555CA8-2A22-47F4-B528-2D93498C46FC}"/>
    <cellStyle name="20% - Accent2 19 3 3 2" xfId="2957" xr:uid="{42DC7268-CCBE-47F3-A534-955CD3076595}"/>
    <cellStyle name="20% - Accent2 19 3 3 2 2" xfId="2958" xr:uid="{7F2FCE33-5DE6-493B-BDFB-A95EBBB65060}"/>
    <cellStyle name="20% - Accent2 19 3 3 3" xfId="2959" xr:uid="{8329DBAC-9B22-450E-8B77-7FDD105F19DA}"/>
    <cellStyle name="20% - Accent2 19 3 4" xfId="2960" xr:uid="{90368A4C-6B3E-4420-9584-4259150A498C}"/>
    <cellStyle name="20% - Accent2 19 3 4 2" xfId="2961" xr:uid="{8F7B7CB2-961A-4601-A0E5-5E86B8AEF496}"/>
    <cellStyle name="20% - Accent2 19 3 5" xfId="2962" xr:uid="{4E91EF13-7352-4130-BB13-B09F5ADBA834}"/>
    <cellStyle name="20% - Accent2 19 4" xfId="2963" xr:uid="{8A5D138C-A62F-4810-8CC6-F8E8F247F1FC}"/>
    <cellStyle name="20% - Accent2 19 4 2" xfId="2964" xr:uid="{7B1CD566-829C-49E4-A917-AA415C1A8D19}"/>
    <cellStyle name="20% - Accent2 19 4 2 2" xfId="2965" xr:uid="{620EFFF7-66A3-4FFE-B0BF-FEC91AC7C29F}"/>
    <cellStyle name="20% - Accent2 19 4 3" xfId="2966" xr:uid="{98FC9F52-D506-4B63-AB54-7990B6023315}"/>
    <cellStyle name="20% - Accent2 19 5" xfId="2967" xr:uid="{97B742AB-21DB-42E4-B251-4A7B87EBCB02}"/>
    <cellStyle name="20% - Accent2 19 5 2" xfId="2968" xr:uid="{B580AA20-9385-498B-A98C-7F6E3ABA3321}"/>
    <cellStyle name="20% - Accent2 19 6" xfId="2969" xr:uid="{AF0EC62E-E1FD-4EDA-A37D-5E7A03785970}"/>
    <cellStyle name="20% - Accent2 2" xfId="2970" xr:uid="{96F7E68A-0C0F-49B4-8BFD-FA2633C58F73}"/>
    <cellStyle name="20% - Accent2 2 10" xfId="2971" xr:uid="{739F3DF4-D318-4141-BD17-56302394A9D7}"/>
    <cellStyle name="20% - Accent2 2 2" xfId="2972" xr:uid="{787198BF-1BD4-44A7-A909-05CF1321A4CB}"/>
    <cellStyle name="20% - Accent2 2 2 2" xfId="2973" xr:uid="{FF1DA9A3-A67B-4104-A588-0D4AFA7D9347}"/>
    <cellStyle name="20% - Accent2 2 2 2 2" xfId="2974" xr:uid="{14B242BE-C164-4FE1-83C8-B165BB28968F}"/>
    <cellStyle name="20% - Accent2 2 2 2 2 2" xfId="2975" xr:uid="{10A617EC-CF86-4522-87EE-7AB384EC0E8C}"/>
    <cellStyle name="20% - Accent2 2 2 2 2 2 2" xfId="2976" xr:uid="{35BE8A2B-0E72-4C64-9836-4D60F621ACCE}"/>
    <cellStyle name="20% - Accent2 2 2 2 2 2 2 2" xfId="2977" xr:uid="{F6052725-BD81-45B3-AABC-1E8322026CF5}"/>
    <cellStyle name="20% - Accent2 2 2 2 2 2 3" xfId="2978" xr:uid="{B966531C-F57F-444A-916E-C1D708F80DC1}"/>
    <cellStyle name="20% - Accent2 2 2 2 2 3" xfId="2979" xr:uid="{343F22E0-2465-4064-8D04-98CE6B02F0BC}"/>
    <cellStyle name="20% - Accent2 2 2 2 2 3 2" xfId="2980" xr:uid="{A7072B05-7659-4A5D-B2FC-F461367DBEA4}"/>
    <cellStyle name="20% - Accent2 2 2 2 2 3 2 2" xfId="2981" xr:uid="{6BB70E54-1047-4524-9136-E57882E0EF1E}"/>
    <cellStyle name="20% - Accent2 2 2 2 2 3 3" xfId="2982" xr:uid="{89E32784-4091-455B-9BD1-1BE89E6D6CA3}"/>
    <cellStyle name="20% - Accent2 2 2 2 2 4" xfId="2983" xr:uid="{4246CF82-641D-4172-8212-EE6FE2C33485}"/>
    <cellStyle name="20% - Accent2 2 2 2 2 4 2" xfId="2984" xr:uid="{AEB3D257-1916-4948-83DA-6E33FBE68904}"/>
    <cellStyle name="20% - Accent2 2 2 2 2 5" xfId="2985" xr:uid="{1E874BD3-1CEC-4E94-BE35-6C6406FC5FE1}"/>
    <cellStyle name="20% - Accent2 2 2 2 3" xfId="2986" xr:uid="{237FD93F-3230-4770-97F5-FB41E1CA93D0}"/>
    <cellStyle name="20% - Accent2 2 2 2 3 2" xfId="2987" xr:uid="{5B527D79-2B6F-4F22-B31B-06EA2FC12559}"/>
    <cellStyle name="20% - Accent2 2 2 2 3 2 2" xfId="2988" xr:uid="{465F4ED1-418D-4A9D-A9BC-1BEB3D35DDDE}"/>
    <cellStyle name="20% - Accent2 2 2 2 3 3" xfId="2989" xr:uid="{58D28704-26B8-44A3-98A3-D00EFD07CAB7}"/>
    <cellStyle name="20% - Accent2 2 2 2 4" xfId="2990" xr:uid="{3FFC0D15-4593-4F5C-8553-4059123C6A29}"/>
    <cellStyle name="20% - Accent2 2 2 2 4 2" xfId="2991" xr:uid="{22222982-62BB-4775-9E43-054FC58D65C9}"/>
    <cellStyle name="20% - Accent2 2 2 2 5" xfId="2992" xr:uid="{BF520B05-F818-4609-A67F-751A9209FDC1}"/>
    <cellStyle name="20% - Accent2 2 2 2 6" xfId="2993" xr:uid="{D3D95626-F7A7-406F-9AE0-E490C849AFF5}"/>
    <cellStyle name="20% - Accent2 2 2 3" xfId="2994" xr:uid="{C97B2333-4DC0-418C-B6E9-AFB4D86BC27C}"/>
    <cellStyle name="20% - Accent2 2 2 3 2" xfId="2995" xr:uid="{207186E1-0CCB-4884-841E-DAAA5A453DDA}"/>
    <cellStyle name="20% - Accent2 2 2 3 2 2" xfId="2996" xr:uid="{A4618AC7-54AA-4A58-9A7A-08698B3BEDB4}"/>
    <cellStyle name="20% - Accent2 2 2 3 2 2 2" xfId="2997" xr:uid="{BAA5B205-4D29-412D-BC69-8344DD934520}"/>
    <cellStyle name="20% - Accent2 2 2 3 2 3" xfId="2998" xr:uid="{0F1C68AB-7631-4C7B-9735-E404C21AA838}"/>
    <cellStyle name="20% - Accent2 2 2 3 3" xfId="2999" xr:uid="{493F4417-CDA4-4B7A-BC91-E3F1B95A5920}"/>
    <cellStyle name="20% - Accent2 2 2 3 3 2" xfId="3000" xr:uid="{CAE5E66D-EEE4-40D5-9811-28B31382C435}"/>
    <cellStyle name="20% - Accent2 2 2 3 3 2 2" xfId="3001" xr:uid="{1A7E0913-0974-4608-A457-FD3012B09C99}"/>
    <cellStyle name="20% - Accent2 2 2 3 3 3" xfId="3002" xr:uid="{A5FCD307-DFC4-4025-85BE-7247E05D27C9}"/>
    <cellStyle name="20% - Accent2 2 2 3 4" xfId="3003" xr:uid="{0C6CA5E1-4E34-471C-8EEA-BB70E1DD7439}"/>
    <cellStyle name="20% - Accent2 2 2 3 4 2" xfId="3004" xr:uid="{1A8D3F6B-2D63-4184-9F19-0E88A8C83469}"/>
    <cellStyle name="20% - Accent2 2 2 3 5" xfId="3005" xr:uid="{3128C328-AA06-418A-A787-0BD9416EC913}"/>
    <cellStyle name="20% - Accent2 2 2 3 6" xfId="3006" xr:uid="{4657DDAC-F703-4656-A696-63EE439DAE86}"/>
    <cellStyle name="20% - Accent2 2 2 4" xfId="3007" xr:uid="{92CC6ABF-2BFC-4DB9-A052-757E49921C7A}"/>
    <cellStyle name="20% - Accent2 2 2 4 2" xfId="3008" xr:uid="{218EF08E-3E0F-4C2B-88FB-4C968A256733}"/>
    <cellStyle name="20% - Accent2 2 2 4 2 2" xfId="3009" xr:uid="{B7E212B3-346F-442D-9A4E-0385ACC864D0}"/>
    <cellStyle name="20% - Accent2 2 2 4 2 2 2" xfId="3010" xr:uid="{2693195B-0A9A-4F08-BD9F-07F4FDA3FF1E}"/>
    <cellStyle name="20% - Accent2 2 2 4 2 3" xfId="3011" xr:uid="{FFB53C18-CE17-41D6-ABD4-2809A5BD5556}"/>
    <cellStyle name="20% - Accent2 2 2 4 3" xfId="3012" xr:uid="{90E03A1A-B718-45DC-AFFD-87C4DEEA2122}"/>
    <cellStyle name="20% - Accent2 2 2 4 3 2" xfId="3013" xr:uid="{28F5E8EA-DE5B-4D79-B3C8-AEE56DCCFD44}"/>
    <cellStyle name="20% - Accent2 2 2 4 4" xfId="3014" xr:uid="{1A13149C-D281-4056-B459-884FF0990806}"/>
    <cellStyle name="20% - Accent2 2 2 4 5" xfId="3015" xr:uid="{9E0B1BB8-308A-408A-A2CF-40D43F0821AC}"/>
    <cellStyle name="20% - Accent2 2 2 5" xfId="3016" xr:uid="{8D9CC8BF-44E5-4745-8795-2D9F20DFD8E5}"/>
    <cellStyle name="20% - Accent2 2 2 5 2" xfId="3017" xr:uid="{4C495BA7-5D95-45C4-A903-E2D1A7BA968A}"/>
    <cellStyle name="20% - Accent2 2 2 5 2 2" xfId="3018" xr:uid="{C0C30169-EFFB-4118-8529-A2A0B3F47E34}"/>
    <cellStyle name="20% - Accent2 2 2 5 3" xfId="3019" xr:uid="{67D45CDE-3AC7-48E6-85D6-B2D0C0C8706F}"/>
    <cellStyle name="20% - Accent2 2 2 6" xfId="3020" xr:uid="{7D927515-B60B-4DCC-892B-FA1194D6EBE8}"/>
    <cellStyle name="20% - Accent2 2 2 6 2" xfId="3021" xr:uid="{87CE4E28-6E56-4630-838D-EE924E8953D3}"/>
    <cellStyle name="20% - Accent2 2 2 7" xfId="3022" xr:uid="{3AA1D3F5-DDEA-4507-975C-ED45A52B42D8}"/>
    <cellStyle name="20% - Accent2 2 2 8" xfId="3023" xr:uid="{3D5CF898-822A-4968-B96D-9E0EABE5DBE4}"/>
    <cellStyle name="20% - Accent2 2 3" xfId="3024" xr:uid="{7146E392-C374-4A29-BBAD-FD5AA90E1789}"/>
    <cellStyle name="20% - Accent2 2 3 2" xfId="3025" xr:uid="{FC6CD5A2-3109-4933-AA87-F337692565BA}"/>
    <cellStyle name="20% - Accent2 2 3 2 2" xfId="3026" xr:uid="{D1847155-CE95-460A-AF72-52B7D0C9D4FC}"/>
    <cellStyle name="20% - Accent2 2 3 2 2 2" xfId="3027" xr:uid="{8B49AE79-77AD-4C9B-85DD-E63E47D97CB5}"/>
    <cellStyle name="20% - Accent2 2 3 2 2 2 2" xfId="3028" xr:uid="{E1616826-3690-480B-825A-B0A637252ED6}"/>
    <cellStyle name="20% - Accent2 2 3 2 2 2 2 2" xfId="3029" xr:uid="{57A6A28D-FE5C-4105-B24B-44D905BF4E93}"/>
    <cellStyle name="20% - Accent2 2 3 2 2 2 3" xfId="3030" xr:uid="{1C7D93DD-1DE3-40E1-985B-A1F72876F1DA}"/>
    <cellStyle name="20% - Accent2 2 3 2 2 3" xfId="3031" xr:uid="{37541040-B7E0-48EE-9DC5-E2A855CC8E76}"/>
    <cellStyle name="20% - Accent2 2 3 2 2 3 2" xfId="3032" xr:uid="{38050758-0CBF-437E-BC30-185A8FA5AC8D}"/>
    <cellStyle name="20% - Accent2 2 3 2 2 3 2 2" xfId="3033" xr:uid="{A79F26D9-C1DB-4AC8-BC49-D8710260F85D}"/>
    <cellStyle name="20% - Accent2 2 3 2 2 3 3" xfId="3034" xr:uid="{BE723DD9-88AD-4527-AA07-C5761F2E100C}"/>
    <cellStyle name="20% - Accent2 2 3 2 2 4" xfId="3035" xr:uid="{9CF26937-4D13-4A65-9858-B59076CF6F0C}"/>
    <cellStyle name="20% - Accent2 2 3 2 2 4 2" xfId="3036" xr:uid="{2FB2D4E2-B0AC-4620-8785-3C80FCC6FA5F}"/>
    <cellStyle name="20% - Accent2 2 3 2 2 5" xfId="3037" xr:uid="{6259591F-5611-44F7-9478-5A18A558ECB9}"/>
    <cellStyle name="20% - Accent2 2 3 2 3" xfId="3038" xr:uid="{597F2AF7-562F-4604-9C90-A85E7DAC7B13}"/>
    <cellStyle name="20% - Accent2 2 3 2 3 2" xfId="3039" xr:uid="{8C4B1F0C-3624-413A-93DE-0EF7C6B73760}"/>
    <cellStyle name="20% - Accent2 2 3 2 3 2 2" xfId="3040" xr:uid="{8E15010A-DE65-4E01-BC8D-58C49D9F8390}"/>
    <cellStyle name="20% - Accent2 2 3 2 3 3" xfId="3041" xr:uid="{EC0B528C-BDF7-46AC-B007-EEB0CD81FA70}"/>
    <cellStyle name="20% - Accent2 2 3 2 4" xfId="3042" xr:uid="{9554C5A6-4131-4302-8E50-01E5FCFC9076}"/>
    <cellStyle name="20% - Accent2 2 3 2 4 2" xfId="3043" xr:uid="{FE822C31-F00E-4AD2-894D-157B308E9904}"/>
    <cellStyle name="20% - Accent2 2 3 2 5" xfId="3044" xr:uid="{515F7749-E636-47C8-9E61-72869BE20EAF}"/>
    <cellStyle name="20% - Accent2 2 3 2 6" xfId="3045" xr:uid="{1E273D8E-CBCF-4434-9DC6-950ED92003AB}"/>
    <cellStyle name="20% - Accent2 2 3 3" xfId="3046" xr:uid="{53453A3D-03EF-42BB-870B-11861679A83B}"/>
    <cellStyle name="20% - Accent2 2 3 3 2" xfId="3047" xr:uid="{563F4225-3E75-4C11-AA65-E95681B917B7}"/>
    <cellStyle name="20% - Accent2 2 3 3 2 2" xfId="3048" xr:uid="{B3AC0285-F3B9-416F-98DD-6E88AB13098A}"/>
    <cellStyle name="20% - Accent2 2 3 3 2 2 2" xfId="3049" xr:uid="{3E211916-CA5E-4F0C-875C-574C9E564838}"/>
    <cellStyle name="20% - Accent2 2 3 3 2 3" xfId="3050" xr:uid="{1E8D1821-F82F-4734-B148-693B50C71696}"/>
    <cellStyle name="20% - Accent2 2 3 3 3" xfId="3051" xr:uid="{BC97D754-BDBE-4B2B-99DA-792173041D73}"/>
    <cellStyle name="20% - Accent2 2 3 3 3 2" xfId="3052" xr:uid="{D448C1D3-9732-4A0C-8F24-FAA6A50A8355}"/>
    <cellStyle name="20% - Accent2 2 3 3 3 2 2" xfId="3053" xr:uid="{59766AEA-302F-4F7F-A8A6-E7A22A793DC9}"/>
    <cellStyle name="20% - Accent2 2 3 3 3 3" xfId="3054" xr:uid="{C00C2CB5-FB67-49BF-8632-BCAD9E96B35E}"/>
    <cellStyle name="20% - Accent2 2 3 3 4" xfId="3055" xr:uid="{BF1ABC98-6A1B-4C8D-87CC-6EDB5DE21F60}"/>
    <cellStyle name="20% - Accent2 2 3 3 4 2" xfId="3056" xr:uid="{1A4228F9-4AC3-4B56-83A1-F6139996382F}"/>
    <cellStyle name="20% - Accent2 2 3 3 5" xfId="3057" xr:uid="{8B364BA1-6BAC-4CA2-A9EE-E87BB598BC81}"/>
    <cellStyle name="20% - Accent2 2 3 4" xfId="3058" xr:uid="{95BE4987-E9F6-44DE-92AF-95C0611DE18D}"/>
    <cellStyle name="20% - Accent2 2 3 4 2" xfId="3059" xr:uid="{6CDE2E31-D138-41A9-B603-4AAA759B2C89}"/>
    <cellStyle name="20% - Accent2 2 3 4 2 2" xfId="3060" xr:uid="{EAED31E3-4176-44D1-9654-8E492CB7FEB6}"/>
    <cellStyle name="20% - Accent2 2 3 4 3" xfId="3061" xr:uid="{67A39865-5F3D-4ECE-8471-7683AF6B9BAC}"/>
    <cellStyle name="20% - Accent2 2 3 5" xfId="3062" xr:uid="{05FE34AB-602C-46CB-A5D9-3D26EEF07D25}"/>
    <cellStyle name="20% - Accent2 2 3 5 2" xfId="3063" xr:uid="{C1DA8581-9F90-4939-89A6-4BB361D38296}"/>
    <cellStyle name="20% - Accent2 2 3 5 2 2" xfId="3064" xr:uid="{D90C6219-7D71-483F-87FB-CC2E93FB4357}"/>
    <cellStyle name="20% - Accent2 2 3 5 3" xfId="3065" xr:uid="{B67CD2BC-FF68-4033-8CEB-F472CBA5BE4C}"/>
    <cellStyle name="20% - Accent2 2 3 6" xfId="3066" xr:uid="{B8273F45-AC89-4CA0-BB95-C34D7963294C}"/>
    <cellStyle name="20% - Accent2 2 3 6 2" xfId="3067" xr:uid="{78E345A5-2E02-42C8-B645-87D97147F681}"/>
    <cellStyle name="20% - Accent2 2 3 7" xfId="3068" xr:uid="{6B24D6BB-50EF-4C74-A324-F5AD22AD80ED}"/>
    <cellStyle name="20% - Accent2 2 3 8" xfId="3069" xr:uid="{2ED70D4A-DD0C-4A42-9FC3-2375D48360A9}"/>
    <cellStyle name="20% - Accent2 2 4" xfId="3070" xr:uid="{1CF3DC0C-9573-41E1-B2E7-31B237E64078}"/>
    <cellStyle name="20% - Accent2 2 4 2" xfId="3071" xr:uid="{6F84F2BE-CE76-4F77-AF9B-555F72C30489}"/>
    <cellStyle name="20% - Accent2 2 4 2 2" xfId="3072" xr:uid="{D172D46C-8C20-4FB5-B9E5-710BFAFAEEFE}"/>
    <cellStyle name="20% - Accent2 2 4 2 2 2" xfId="3073" xr:uid="{FBCB071D-73C5-4BBC-B026-AA85D561DD31}"/>
    <cellStyle name="20% - Accent2 2 4 2 2 2 2" xfId="3074" xr:uid="{823EDEBC-D413-4630-A8D6-3383ABE5392E}"/>
    <cellStyle name="20% - Accent2 2 4 2 2 3" xfId="3075" xr:uid="{F52C9392-891C-470F-84CD-8A4F004A0D4B}"/>
    <cellStyle name="20% - Accent2 2 4 2 3" xfId="3076" xr:uid="{5904A291-DCC8-4C14-B2F5-6BC01880C57B}"/>
    <cellStyle name="20% - Accent2 2 4 2 3 2" xfId="3077" xr:uid="{D2B2AA4B-92B4-4E8A-ACDB-268B1C8ACABE}"/>
    <cellStyle name="20% - Accent2 2 4 2 3 2 2" xfId="3078" xr:uid="{9ECD873E-4A83-4165-B566-F628730DB9BA}"/>
    <cellStyle name="20% - Accent2 2 4 2 3 3" xfId="3079" xr:uid="{C52AC9BA-DDCF-420D-8518-193F0EAE730D}"/>
    <cellStyle name="20% - Accent2 2 4 2 4" xfId="3080" xr:uid="{8AF58F55-8ADF-400D-8965-6EC0C4F4A954}"/>
    <cellStyle name="20% - Accent2 2 4 2 4 2" xfId="3081" xr:uid="{C92BC417-DD12-4985-89E7-D808C7D12F4C}"/>
    <cellStyle name="20% - Accent2 2 4 2 5" xfId="3082" xr:uid="{45BB641A-941F-4DD2-BC3A-AA3C83BFE21E}"/>
    <cellStyle name="20% - Accent2 2 4 3" xfId="3083" xr:uid="{377A8342-F6BC-4FD5-9D9E-57311804B1ED}"/>
    <cellStyle name="20% - Accent2 2 4 3 2" xfId="3084" xr:uid="{836032D3-C85E-4830-8185-71CCE4A84C2F}"/>
    <cellStyle name="20% - Accent2 2 4 3 2 2" xfId="3085" xr:uid="{209D58A4-A457-46DF-AA78-E201F0F079B7}"/>
    <cellStyle name="20% - Accent2 2 4 3 3" xfId="3086" xr:uid="{D6A53A3E-4A51-42EA-A98A-40D3813DB002}"/>
    <cellStyle name="20% - Accent2 2 4 4" xfId="3087" xr:uid="{46953572-C437-4041-AE08-638BE376CE31}"/>
    <cellStyle name="20% - Accent2 2 4 4 2" xfId="3088" xr:uid="{F0D2EEEC-610A-4D97-8D63-ED548FB1508F}"/>
    <cellStyle name="20% - Accent2 2 4 5" xfId="3089" xr:uid="{CB0759E7-650A-4A2B-A646-1A2947776CB4}"/>
    <cellStyle name="20% - Accent2 2 4 6" xfId="3090" xr:uid="{87E09747-83BA-4470-BEF9-F40F38666FC2}"/>
    <cellStyle name="20% - Accent2 2 5" xfId="3091" xr:uid="{CA71FF03-1E0A-411A-98FD-2C392FB55EC9}"/>
    <cellStyle name="20% - Accent2 2 5 2" xfId="3092" xr:uid="{EC7A1A92-31A0-495B-A295-DAE0A5F0A8F1}"/>
    <cellStyle name="20% - Accent2 2 5 2 2" xfId="3093" xr:uid="{5CF421ED-5605-4CCF-AEFB-D358AC94F02A}"/>
    <cellStyle name="20% - Accent2 2 5 2 2 2" xfId="3094" xr:uid="{9DB1E9A4-DCA1-4864-B5C2-C5ED581E6A79}"/>
    <cellStyle name="20% - Accent2 2 5 2 3" xfId="3095" xr:uid="{7FFD3F3A-0F94-4989-8B5C-EA75520D962F}"/>
    <cellStyle name="20% - Accent2 2 5 3" xfId="3096" xr:uid="{62875EC6-65A6-49A0-BDD6-C773F6EB488F}"/>
    <cellStyle name="20% - Accent2 2 5 3 2" xfId="3097" xr:uid="{40492477-6814-42F4-8627-30481D8FFB96}"/>
    <cellStyle name="20% - Accent2 2 5 3 2 2" xfId="3098" xr:uid="{40BCE33B-8E43-472F-9953-CAC3205EB32B}"/>
    <cellStyle name="20% - Accent2 2 5 3 3" xfId="3099" xr:uid="{40D141D4-082C-41B0-9B05-E90351D4B32F}"/>
    <cellStyle name="20% - Accent2 2 5 4" xfId="3100" xr:uid="{AC6BC774-D690-462D-BFA1-A16A8CBCFB75}"/>
    <cellStyle name="20% - Accent2 2 5 4 2" xfId="3101" xr:uid="{910D4DCE-ACAA-4C08-86DF-AFF59067A33F}"/>
    <cellStyle name="20% - Accent2 2 5 5" xfId="3102" xr:uid="{E1010AF8-05B3-4E4C-AEDD-598BF47F3EE2}"/>
    <cellStyle name="20% - Accent2 2 5 6" xfId="3103" xr:uid="{AD0D9C66-56DF-4022-9A19-FD1B5AB6E1FB}"/>
    <cellStyle name="20% - Accent2 2 6" xfId="3104" xr:uid="{ECA27F3B-36BD-4ACD-B2EA-F81382392DC9}"/>
    <cellStyle name="20% - Accent2 2 6 2" xfId="3105" xr:uid="{4603FCE5-937C-4BAF-A16C-1EEAB95BE52B}"/>
    <cellStyle name="20% - Accent2 2 6 2 2" xfId="3106" xr:uid="{879732D7-4C96-46FB-8509-195A1C4F6C88}"/>
    <cellStyle name="20% - Accent2 2 6 2 2 2" xfId="3107" xr:uid="{572CF648-EC33-4349-ABC9-53853E53DDDA}"/>
    <cellStyle name="20% - Accent2 2 6 2 3" xfId="3108" xr:uid="{86C8D9AB-4B81-42C3-A00B-36BBF1732421}"/>
    <cellStyle name="20% - Accent2 2 6 3" xfId="3109" xr:uid="{E4CB8ABA-4E78-429C-A69A-5CFD3066C020}"/>
    <cellStyle name="20% - Accent2 2 6 3 2" xfId="3110" xr:uid="{1D88787B-975D-49F6-8760-FE56F2746BD2}"/>
    <cellStyle name="20% - Accent2 2 6 4" xfId="3111" xr:uid="{53EFEAFC-9A39-4474-9409-7F54D1EB49EC}"/>
    <cellStyle name="20% - Accent2 2 6 5" xfId="3112" xr:uid="{A7EB4DFD-F85A-4CFE-BC6B-15388B48BDA4}"/>
    <cellStyle name="20% - Accent2 2 7" xfId="3113" xr:uid="{B522F118-60E5-4EFC-8966-EFD32FB02EE4}"/>
    <cellStyle name="20% - Accent2 2 7 2" xfId="3114" xr:uid="{CDADDF08-D429-4160-80A8-5E275FAB51A2}"/>
    <cellStyle name="20% - Accent2 2 7 2 2" xfId="3115" xr:uid="{E7B846AF-BE99-4B7C-8899-9D6868971DA7}"/>
    <cellStyle name="20% - Accent2 2 7 3" xfId="3116" xr:uid="{09C2505F-9B7F-432A-B04B-367AFAC080AC}"/>
    <cellStyle name="20% - Accent2 2 8" xfId="3117" xr:uid="{67337501-184F-4A1A-9832-C692EC853233}"/>
    <cellStyle name="20% - Accent2 2 8 2" xfId="3118" xr:uid="{78C1D486-0A70-4267-93A5-60D9C05FA836}"/>
    <cellStyle name="20% - Accent2 2 9" xfId="3119" xr:uid="{91797036-F6F2-486A-A5CF-BD36A7E23BBE}"/>
    <cellStyle name="20% - Accent2 20" xfId="3120" xr:uid="{53E66D28-AD95-4060-A043-602C879CF53D}"/>
    <cellStyle name="20% - Accent2 20 2" xfId="3121" xr:uid="{E774D323-F688-4D89-95E7-F14709C18593}"/>
    <cellStyle name="20% - Accent2 20 2 2" xfId="3122" xr:uid="{8F18C6F6-6DDA-4062-A959-EBF858971822}"/>
    <cellStyle name="20% - Accent2 20 2 2 2" xfId="3123" xr:uid="{71EF2927-0682-49F7-B9A4-EA3A8904C184}"/>
    <cellStyle name="20% - Accent2 20 2 2 2 2" xfId="3124" xr:uid="{F3304EF8-E7D0-4F83-AAE6-E0FBDA3FA089}"/>
    <cellStyle name="20% - Accent2 20 2 2 3" xfId="3125" xr:uid="{2E9ECD10-6B0C-41E5-9F14-711B9494BC73}"/>
    <cellStyle name="20% - Accent2 20 2 3" xfId="3126" xr:uid="{71D2948F-1964-4543-9227-FBC2D8C1BE87}"/>
    <cellStyle name="20% - Accent2 20 2 3 2" xfId="3127" xr:uid="{D1A68E45-1DC4-4A51-BC2D-D5C30148A8F7}"/>
    <cellStyle name="20% - Accent2 20 2 3 2 2" xfId="3128" xr:uid="{84A12319-38F4-48AF-8FE7-4B90F89FD010}"/>
    <cellStyle name="20% - Accent2 20 2 3 3" xfId="3129" xr:uid="{2C444DE6-A03A-48CA-8F85-720C5CD55AF2}"/>
    <cellStyle name="20% - Accent2 20 2 4" xfId="3130" xr:uid="{A3CD551D-4656-4CDC-8ABE-4D660E41CE45}"/>
    <cellStyle name="20% - Accent2 20 2 4 2" xfId="3131" xr:uid="{104C762E-F540-4DFD-B01F-74BAD05BC945}"/>
    <cellStyle name="20% - Accent2 20 2 5" xfId="3132" xr:uid="{54974464-E721-4325-963D-471882D472BE}"/>
    <cellStyle name="20% - Accent2 20 3" xfId="3133" xr:uid="{E958AD4D-1F4E-49DF-888F-6D6D44D68C46}"/>
    <cellStyle name="20% - Accent2 20 3 2" xfId="3134" xr:uid="{3CFE3B5F-5C4F-4303-9281-F489DC4F1C2E}"/>
    <cellStyle name="20% - Accent2 20 3 2 2" xfId="3135" xr:uid="{D9D67E5E-4036-4A4C-A728-55EC85498D96}"/>
    <cellStyle name="20% - Accent2 20 3 2 2 2" xfId="3136" xr:uid="{9B905209-A3F7-4C33-B654-C9BEA3836760}"/>
    <cellStyle name="20% - Accent2 20 3 2 3" xfId="3137" xr:uid="{10E5AF37-0C7A-436B-8AEF-D3FF32FE461A}"/>
    <cellStyle name="20% - Accent2 20 3 3" xfId="3138" xr:uid="{C698ABA0-8681-4616-82FF-2EE10E63C1D8}"/>
    <cellStyle name="20% - Accent2 20 3 3 2" xfId="3139" xr:uid="{617F0F17-B593-4531-9B34-A74B1EEF0B06}"/>
    <cellStyle name="20% - Accent2 20 3 3 2 2" xfId="3140" xr:uid="{713084FC-2AB2-4370-8A29-5D07A0067ABC}"/>
    <cellStyle name="20% - Accent2 20 3 3 3" xfId="3141" xr:uid="{0D79FC8A-C58B-47A7-BC2E-832D54BB4CBB}"/>
    <cellStyle name="20% - Accent2 20 3 4" xfId="3142" xr:uid="{4BB7ABCC-55F8-40DA-8E90-463DC12350F3}"/>
    <cellStyle name="20% - Accent2 20 3 4 2" xfId="3143" xr:uid="{96CBF748-CAE6-4D74-8599-4B979500E6A1}"/>
    <cellStyle name="20% - Accent2 20 3 5" xfId="3144" xr:uid="{2B0BA2DC-6951-4B49-9B6A-A8B1930D02DF}"/>
    <cellStyle name="20% - Accent2 20 4" xfId="3145" xr:uid="{4072B244-10AC-4828-93F4-E6693515E044}"/>
    <cellStyle name="20% - Accent2 20 4 2" xfId="3146" xr:uid="{CBED4640-356E-4586-AE28-8694F04B68F6}"/>
    <cellStyle name="20% - Accent2 20 4 2 2" xfId="3147" xr:uid="{4775B75C-14CC-432F-A1E2-DDF06A19E6EF}"/>
    <cellStyle name="20% - Accent2 20 4 3" xfId="3148" xr:uid="{5BD99995-CCBF-4AD8-8FEB-F82D5321B298}"/>
    <cellStyle name="20% - Accent2 20 5" xfId="3149" xr:uid="{40AEF90E-8DC6-4AC3-B19E-232427C7F1C9}"/>
    <cellStyle name="20% - Accent2 20 5 2" xfId="3150" xr:uid="{BA5FA6E9-8FE0-47E8-B5FE-CC866C865AF8}"/>
    <cellStyle name="20% - Accent2 20 6" xfId="3151" xr:uid="{D90A9235-CAA0-4B1D-B1C6-D459753606E5}"/>
    <cellStyle name="20% - Accent2 21" xfId="3152" xr:uid="{38E361DF-9DCE-42C3-A8E7-E6A101A0D99B}"/>
    <cellStyle name="20% - Accent2 21 2" xfId="3153" xr:uid="{21A7A7C1-2D88-4049-A18D-2C011A17C779}"/>
    <cellStyle name="20% - Accent2 21 2 2" xfId="3154" xr:uid="{DAADEE7C-10B4-419A-AEEE-C8775DEDC443}"/>
    <cellStyle name="20% - Accent2 21 2 2 2" xfId="3155" xr:uid="{99F6B7A0-279D-46E2-9AD1-85E6BCDEC3B3}"/>
    <cellStyle name="20% - Accent2 21 2 2 2 2" xfId="3156" xr:uid="{5E7A9323-1924-4383-85D9-DAA75B677E9F}"/>
    <cellStyle name="20% - Accent2 21 2 2 3" xfId="3157" xr:uid="{4CE49C45-A12D-41C7-BF28-D5AAE79D296D}"/>
    <cellStyle name="20% - Accent2 21 2 3" xfId="3158" xr:uid="{F55D43CC-8883-4938-A0E9-DC71E3B59F4A}"/>
    <cellStyle name="20% - Accent2 21 2 3 2" xfId="3159" xr:uid="{322EBA4A-74D0-4E85-A126-ED4F9D659C1B}"/>
    <cellStyle name="20% - Accent2 21 2 3 2 2" xfId="3160" xr:uid="{E7409CF1-3020-4DE4-A8B2-6684D00CABDE}"/>
    <cellStyle name="20% - Accent2 21 2 3 3" xfId="3161" xr:uid="{DDF19AB5-3B7D-43FA-B369-3DBFA7A70D22}"/>
    <cellStyle name="20% - Accent2 21 2 4" xfId="3162" xr:uid="{67FB30B6-92D7-4270-85F7-E0930D17A2AD}"/>
    <cellStyle name="20% - Accent2 21 2 4 2" xfId="3163" xr:uid="{B36D94AD-3044-46C1-9EA5-B130D1BEB467}"/>
    <cellStyle name="20% - Accent2 21 2 5" xfId="3164" xr:uid="{BF0895FD-32B8-447D-8633-685B9877B0E6}"/>
    <cellStyle name="20% - Accent2 21 3" xfId="3165" xr:uid="{445B75EF-961B-4C40-884E-9EE3C94FD58B}"/>
    <cellStyle name="20% - Accent2 21 3 2" xfId="3166" xr:uid="{0821B923-3D31-4E87-BCE5-20F89A8D662A}"/>
    <cellStyle name="20% - Accent2 21 3 2 2" xfId="3167" xr:uid="{EBCB1515-C226-4670-B44B-B1D6215D4B27}"/>
    <cellStyle name="20% - Accent2 21 3 2 2 2" xfId="3168" xr:uid="{4623FF83-7401-40DC-855E-D8AE85E48F88}"/>
    <cellStyle name="20% - Accent2 21 3 2 3" xfId="3169" xr:uid="{7B994D1D-7E40-4F4E-86BE-D63F7286D7B2}"/>
    <cellStyle name="20% - Accent2 21 3 3" xfId="3170" xr:uid="{3BF251C5-6E95-4E1C-889D-D519217ADEFC}"/>
    <cellStyle name="20% - Accent2 21 3 3 2" xfId="3171" xr:uid="{64960D64-02B0-44E0-BF5F-647F1A93DDCA}"/>
    <cellStyle name="20% - Accent2 21 3 3 2 2" xfId="3172" xr:uid="{BEC457F1-FE66-4239-A0D2-1855C9FD09E8}"/>
    <cellStyle name="20% - Accent2 21 3 3 3" xfId="3173" xr:uid="{7A9362A3-1B19-486F-B363-04998E9D2F19}"/>
    <cellStyle name="20% - Accent2 21 3 4" xfId="3174" xr:uid="{A234A99F-718F-4731-BB5D-C7D6E2914870}"/>
    <cellStyle name="20% - Accent2 21 3 4 2" xfId="3175" xr:uid="{4FD350BB-BF4A-4868-AC88-D9A359367706}"/>
    <cellStyle name="20% - Accent2 21 3 5" xfId="3176" xr:uid="{A05FFBAA-5681-4332-B7D1-8BB59174F6A3}"/>
    <cellStyle name="20% - Accent2 21 4" xfId="3177" xr:uid="{22994659-E940-43E1-AEBF-BD0242FDF33B}"/>
    <cellStyle name="20% - Accent2 21 4 2" xfId="3178" xr:uid="{2D8B8D56-1C42-426E-86AD-395E7C2B3B01}"/>
    <cellStyle name="20% - Accent2 21 4 2 2" xfId="3179" xr:uid="{C2CBA5AB-8226-432D-923B-82586B5CEC46}"/>
    <cellStyle name="20% - Accent2 21 4 3" xfId="3180" xr:uid="{8C455368-4E38-47D4-992A-8A8CF96B3B92}"/>
    <cellStyle name="20% - Accent2 21 5" xfId="3181" xr:uid="{85AF7C9E-A4C8-4038-95C5-32AD6DA82560}"/>
    <cellStyle name="20% - Accent2 21 5 2" xfId="3182" xr:uid="{C79CD9A7-5490-4FB0-9E00-1CAF44DA9A54}"/>
    <cellStyle name="20% - Accent2 21 6" xfId="3183" xr:uid="{6499AAE7-D476-4E79-BD14-8C80A550F294}"/>
    <cellStyle name="20% - Accent2 22" xfId="3184" xr:uid="{40BD1422-44A9-42CC-9ECE-3B52CDAD4BC9}"/>
    <cellStyle name="20% - Accent2 22 2" xfId="3185" xr:uid="{08160A04-05A8-4D51-91C8-6ED3929D3EE8}"/>
    <cellStyle name="20% - Accent2 22 2 2" xfId="3186" xr:uid="{BED54785-3B1E-40EB-9A73-20A4D6999EF1}"/>
    <cellStyle name="20% - Accent2 22 2 2 2" xfId="3187" xr:uid="{3D55C05F-62F5-481E-872A-19E0924447ED}"/>
    <cellStyle name="20% - Accent2 22 2 2 2 2" xfId="3188" xr:uid="{871FA2CE-169C-4C02-ACAE-DD74ED23D513}"/>
    <cellStyle name="20% - Accent2 22 2 2 3" xfId="3189" xr:uid="{2BAF5913-2DA7-4EB7-8AC6-935CBB3FA0A2}"/>
    <cellStyle name="20% - Accent2 22 2 3" xfId="3190" xr:uid="{259CF556-3081-448C-9FA2-B3E3F1CFFBC4}"/>
    <cellStyle name="20% - Accent2 22 2 3 2" xfId="3191" xr:uid="{6CED2771-2B87-4C06-B3AD-1D6B488C41D8}"/>
    <cellStyle name="20% - Accent2 22 2 3 2 2" xfId="3192" xr:uid="{97EEA771-07C7-45C7-AA13-99B55C488C40}"/>
    <cellStyle name="20% - Accent2 22 2 3 3" xfId="3193" xr:uid="{D10425D5-C796-4969-9850-B34C8D62AEDB}"/>
    <cellStyle name="20% - Accent2 22 2 4" xfId="3194" xr:uid="{66E3BF8B-126A-4420-9ED5-9F97852FB220}"/>
    <cellStyle name="20% - Accent2 22 2 4 2" xfId="3195" xr:uid="{BEA87484-4820-4757-B01B-10828920D11C}"/>
    <cellStyle name="20% - Accent2 22 2 5" xfId="3196" xr:uid="{22B9D626-EDF5-403C-BE5F-9912588D8DB3}"/>
    <cellStyle name="20% - Accent2 22 3" xfId="3197" xr:uid="{50F2C6C1-DF0F-420A-8407-CF853BA3DD95}"/>
    <cellStyle name="20% - Accent2 22 3 2" xfId="3198" xr:uid="{E751811C-3D1B-4816-8DB0-455B5CE370FC}"/>
    <cellStyle name="20% - Accent2 22 3 2 2" xfId="3199" xr:uid="{EABC75FB-D066-4F0F-A4DA-20289732E662}"/>
    <cellStyle name="20% - Accent2 22 3 2 2 2" xfId="3200" xr:uid="{DE579116-8F39-46B3-9984-15A2626D0937}"/>
    <cellStyle name="20% - Accent2 22 3 2 3" xfId="3201" xr:uid="{676B3E70-F7BF-4850-AD62-4FC76A1F56EC}"/>
    <cellStyle name="20% - Accent2 22 3 3" xfId="3202" xr:uid="{303001F6-6448-475A-8DF3-27A71386901E}"/>
    <cellStyle name="20% - Accent2 22 3 3 2" xfId="3203" xr:uid="{57E54D92-E7FE-479E-A8EE-8BC099907994}"/>
    <cellStyle name="20% - Accent2 22 3 3 2 2" xfId="3204" xr:uid="{6A6D09FB-FB0A-428D-A694-2CBBEDCE0BAC}"/>
    <cellStyle name="20% - Accent2 22 3 3 3" xfId="3205" xr:uid="{3775E736-F24B-4717-BF0C-5570B170B1B6}"/>
    <cellStyle name="20% - Accent2 22 3 4" xfId="3206" xr:uid="{95D84100-8E0B-4F68-8016-C390920DF7B6}"/>
    <cellStyle name="20% - Accent2 22 3 4 2" xfId="3207" xr:uid="{B2D44880-4DF2-47EC-9E06-D1CF555690E3}"/>
    <cellStyle name="20% - Accent2 22 3 5" xfId="3208" xr:uid="{6DADE00A-ED93-4699-8082-7668F99F792C}"/>
    <cellStyle name="20% - Accent2 22 4" xfId="3209" xr:uid="{6EF18034-4468-4C47-A8B0-EBCB17D2E2D4}"/>
    <cellStyle name="20% - Accent2 22 4 2" xfId="3210" xr:uid="{EFE31745-8F38-404F-BD74-C3D63FBD9EAE}"/>
    <cellStyle name="20% - Accent2 22 4 2 2" xfId="3211" xr:uid="{709EEB1F-37C2-47DC-8C56-E3FD01A7954B}"/>
    <cellStyle name="20% - Accent2 22 4 3" xfId="3212" xr:uid="{DC3C94C2-527A-4349-9A0F-95997E143BFA}"/>
    <cellStyle name="20% - Accent2 22 5" xfId="3213" xr:uid="{80081D08-8078-46D6-8241-0D605154387B}"/>
    <cellStyle name="20% - Accent2 22 5 2" xfId="3214" xr:uid="{FB08F06E-3428-473B-A764-24588F3867B2}"/>
    <cellStyle name="20% - Accent2 22 6" xfId="3215" xr:uid="{57A92211-2C3E-4B8B-B997-D8A2898C838D}"/>
    <cellStyle name="20% - Accent2 23" xfId="3216" xr:uid="{40B2C9A1-D23B-44AC-B237-F25B2047FE20}"/>
    <cellStyle name="20% - Accent2 23 2" xfId="3217" xr:uid="{30CB49FA-6978-4EC7-A2ED-70903324B937}"/>
    <cellStyle name="20% - Accent2 23 2 2" xfId="3218" xr:uid="{C6D2C866-6438-4413-BC4F-C1930F6D0D6E}"/>
    <cellStyle name="20% - Accent2 23 2 2 2" xfId="3219" xr:uid="{AE96A375-9381-4BF9-A37A-41012E572FC1}"/>
    <cellStyle name="20% - Accent2 23 2 2 2 2" xfId="3220" xr:uid="{F32F85C5-4924-4718-B266-712EE55996AD}"/>
    <cellStyle name="20% - Accent2 23 2 2 3" xfId="3221" xr:uid="{B34354E7-10E1-419C-AD3E-4468FA1EBB21}"/>
    <cellStyle name="20% - Accent2 23 2 3" xfId="3222" xr:uid="{992DAC51-51CB-470A-A44C-A8E98EEB0FFB}"/>
    <cellStyle name="20% - Accent2 23 2 3 2" xfId="3223" xr:uid="{3D27D62F-434F-44C5-A0AF-6F8CE2CE68B4}"/>
    <cellStyle name="20% - Accent2 23 2 3 2 2" xfId="3224" xr:uid="{B4F9E613-3C8E-437A-A27B-EB02B85852D4}"/>
    <cellStyle name="20% - Accent2 23 2 3 3" xfId="3225" xr:uid="{659A3CF4-6ECC-452E-942B-AE6E6AE2F70C}"/>
    <cellStyle name="20% - Accent2 23 2 4" xfId="3226" xr:uid="{BE3DCFD2-367D-481C-90E3-26D626FC43F8}"/>
    <cellStyle name="20% - Accent2 23 2 4 2" xfId="3227" xr:uid="{9D08515B-B081-49BE-BEB5-BDF5C76D7A67}"/>
    <cellStyle name="20% - Accent2 23 2 5" xfId="3228" xr:uid="{43E2EFBA-3AFF-4FEB-BBE6-2614852C6709}"/>
    <cellStyle name="20% - Accent2 23 3" xfId="3229" xr:uid="{49B703E9-88AE-4788-86FC-50EE06FCDE6B}"/>
    <cellStyle name="20% - Accent2 23 3 2" xfId="3230" xr:uid="{CECFBA54-B3D7-4DE3-84BE-CD625FE7D1F5}"/>
    <cellStyle name="20% - Accent2 23 3 2 2" xfId="3231" xr:uid="{A95393F0-2032-48CD-AEBD-E68A5FA8685B}"/>
    <cellStyle name="20% - Accent2 23 3 2 2 2" xfId="3232" xr:uid="{FD4858BA-3BED-4495-8228-77D87A289E64}"/>
    <cellStyle name="20% - Accent2 23 3 2 3" xfId="3233" xr:uid="{F0B7FD0B-7AAA-4BE5-90B0-4184A089424E}"/>
    <cellStyle name="20% - Accent2 23 3 3" xfId="3234" xr:uid="{2FD927FA-3D90-4B33-ACED-03FEDFD4EF65}"/>
    <cellStyle name="20% - Accent2 23 3 3 2" xfId="3235" xr:uid="{60FE974F-9789-4A53-81C4-E05A6310FE21}"/>
    <cellStyle name="20% - Accent2 23 3 3 2 2" xfId="3236" xr:uid="{DF145032-A0B3-4E94-9553-536913CEB6AF}"/>
    <cellStyle name="20% - Accent2 23 3 3 3" xfId="3237" xr:uid="{ACBB141A-D3BF-400B-A14D-A49847ACEF8B}"/>
    <cellStyle name="20% - Accent2 23 3 4" xfId="3238" xr:uid="{C01B0204-64FF-4FD6-AE9C-E9555C8E85D5}"/>
    <cellStyle name="20% - Accent2 23 3 4 2" xfId="3239" xr:uid="{E30C6ADE-5CC4-43DD-AC68-34F414EFC327}"/>
    <cellStyle name="20% - Accent2 23 3 5" xfId="3240" xr:uid="{F6E8F75D-0441-4E11-A1F2-23098C4FAA80}"/>
    <cellStyle name="20% - Accent2 23 4" xfId="3241" xr:uid="{21FDD954-007D-4987-BE27-229D664142D7}"/>
    <cellStyle name="20% - Accent2 23 4 2" xfId="3242" xr:uid="{EBD5E0C5-437E-4129-8370-47D1F55FB033}"/>
    <cellStyle name="20% - Accent2 23 4 2 2" xfId="3243" xr:uid="{6C805789-568B-4EC0-9014-3BBE8F13EF36}"/>
    <cellStyle name="20% - Accent2 23 4 3" xfId="3244" xr:uid="{995EB5BC-875C-4209-9EC8-DDFE59D89CE8}"/>
    <cellStyle name="20% - Accent2 23 5" xfId="3245" xr:uid="{8D352D15-A909-45C0-9E57-816A5B911995}"/>
    <cellStyle name="20% - Accent2 23 5 2" xfId="3246" xr:uid="{466A0503-5F0B-4184-8A08-F8FCDF95EE11}"/>
    <cellStyle name="20% - Accent2 23 6" xfId="3247" xr:uid="{27C2F9EE-81B1-4747-9AF1-CC7354A836E3}"/>
    <cellStyle name="20% - Accent2 24" xfId="3248" xr:uid="{744E4930-D877-4A8C-B596-8F64CCBB8F6A}"/>
    <cellStyle name="20% - Accent2 24 2" xfId="3249" xr:uid="{A5312C4D-9BFE-4843-A920-A64E92259DBB}"/>
    <cellStyle name="20% - Accent2 24 2 2" xfId="3250" xr:uid="{7FC56A0A-348E-4AD1-82B7-018FE70F84AE}"/>
    <cellStyle name="20% - Accent2 24 2 2 2" xfId="3251" xr:uid="{61895310-0FE4-494C-B1A8-9E136EE0D028}"/>
    <cellStyle name="20% - Accent2 24 2 2 2 2" xfId="3252" xr:uid="{0910464E-1845-4A38-8396-DAF719C4EF84}"/>
    <cellStyle name="20% - Accent2 24 2 2 3" xfId="3253" xr:uid="{21E29AEC-2DBB-40F0-85E0-599AF451372A}"/>
    <cellStyle name="20% - Accent2 24 2 3" xfId="3254" xr:uid="{8B9E7D19-F668-451C-B91C-26DED8548F68}"/>
    <cellStyle name="20% - Accent2 24 2 3 2" xfId="3255" xr:uid="{245B7627-0441-4E75-B010-84061F59150F}"/>
    <cellStyle name="20% - Accent2 24 2 3 2 2" xfId="3256" xr:uid="{CFF4C690-A440-48FD-9A5D-FA5E7E15C990}"/>
    <cellStyle name="20% - Accent2 24 2 3 3" xfId="3257" xr:uid="{764A1EC3-7BDF-4E6E-BF3F-CF4356269CC9}"/>
    <cellStyle name="20% - Accent2 24 2 4" xfId="3258" xr:uid="{3BE0F402-B96E-41A6-97FD-175A2125D124}"/>
    <cellStyle name="20% - Accent2 24 2 4 2" xfId="3259" xr:uid="{D96C433A-A4B1-4541-B33C-C7359AFAF1E0}"/>
    <cellStyle name="20% - Accent2 24 2 5" xfId="3260" xr:uid="{8082B2A8-D797-44C9-B1D9-D91CDCB2CA17}"/>
    <cellStyle name="20% - Accent2 24 3" xfId="3261" xr:uid="{9AC629D5-9A74-4F62-93ED-A652B05D3F97}"/>
    <cellStyle name="20% - Accent2 24 3 2" xfId="3262" xr:uid="{D177BBD1-A13E-4801-8BCF-5EC4D501B433}"/>
    <cellStyle name="20% - Accent2 24 3 2 2" xfId="3263" xr:uid="{8BCE3ED2-F88A-4235-B64B-1E2E5A68CC6E}"/>
    <cellStyle name="20% - Accent2 24 3 2 2 2" xfId="3264" xr:uid="{1903383E-105B-4FB6-9127-7B69950235F5}"/>
    <cellStyle name="20% - Accent2 24 3 2 3" xfId="3265" xr:uid="{C0129F2C-244C-45E5-8BE7-5B0C409F9975}"/>
    <cellStyle name="20% - Accent2 24 3 3" xfId="3266" xr:uid="{9A94E922-EFBA-493E-B805-C75915B1E29F}"/>
    <cellStyle name="20% - Accent2 24 3 3 2" xfId="3267" xr:uid="{6D0F0BF9-F450-4E56-895A-F183294502CF}"/>
    <cellStyle name="20% - Accent2 24 3 3 2 2" xfId="3268" xr:uid="{59578A1F-E466-4FAE-9EF0-F281EB292560}"/>
    <cellStyle name="20% - Accent2 24 3 3 3" xfId="3269" xr:uid="{B3CA49B3-C9D4-4C66-9B0F-663023E9011E}"/>
    <cellStyle name="20% - Accent2 24 3 4" xfId="3270" xr:uid="{47DDCE85-2A45-4B1B-B7B6-8DF1EA3CF43E}"/>
    <cellStyle name="20% - Accent2 24 3 4 2" xfId="3271" xr:uid="{83A7648D-13ED-4002-AFAC-EA1BFA542315}"/>
    <cellStyle name="20% - Accent2 24 3 5" xfId="3272" xr:uid="{9D81E6D3-563A-4E76-AE31-B202ACF6BEF4}"/>
    <cellStyle name="20% - Accent2 24 4" xfId="3273" xr:uid="{ECDFBB86-52D3-4677-87A6-1D95C5D070CD}"/>
    <cellStyle name="20% - Accent2 24 4 2" xfId="3274" xr:uid="{52015207-9C10-4D16-9EB5-4B3F3B9FA8A5}"/>
    <cellStyle name="20% - Accent2 24 4 2 2" xfId="3275" xr:uid="{F23745B5-CDF1-4D44-A0E7-5ACD5E3AF7F7}"/>
    <cellStyle name="20% - Accent2 24 4 3" xfId="3276" xr:uid="{14267E74-9410-466D-99AF-681779AA5D5E}"/>
    <cellStyle name="20% - Accent2 24 5" xfId="3277" xr:uid="{D9E12024-103C-436E-8572-84CADECD8B78}"/>
    <cellStyle name="20% - Accent2 24 5 2" xfId="3278" xr:uid="{78E0E47C-D939-4CD8-A885-FB074EC5D1C3}"/>
    <cellStyle name="20% - Accent2 24 6" xfId="3279" xr:uid="{AAC16526-8046-47CB-8F38-EB00E2AC4201}"/>
    <cellStyle name="20% - Accent2 25" xfId="3280" xr:uid="{D7220594-FC09-401C-9B4F-D63DC53FB1E1}"/>
    <cellStyle name="20% - Accent2 25 2" xfId="3281" xr:uid="{766D590F-DF4E-4CA7-B4F3-22E822128BFE}"/>
    <cellStyle name="20% - Accent2 25 2 2" xfId="3282" xr:uid="{A1FAFA07-97D0-495B-8D2A-E43B2D67EFB5}"/>
    <cellStyle name="20% - Accent2 25 2 2 2" xfId="3283" xr:uid="{477CB10E-F255-4F5A-9812-8FEB718EAB4E}"/>
    <cellStyle name="20% - Accent2 25 2 2 2 2" xfId="3284" xr:uid="{11C6407C-30B5-4656-9CB1-A5098EB51FC4}"/>
    <cellStyle name="20% - Accent2 25 2 2 3" xfId="3285" xr:uid="{B34659DA-5A6A-4C8D-BAAF-192A94563082}"/>
    <cellStyle name="20% - Accent2 25 2 3" xfId="3286" xr:uid="{F565D61B-F8C9-44D9-BB50-0F8758719731}"/>
    <cellStyle name="20% - Accent2 25 2 3 2" xfId="3287" xr:uid="{7F7C5B91-945C-42AF-BD6A-AC54DFDC10A9}"/>
    <cellStyle name="20% - Accent2 25 2 3 2 2" xfId="3288" xr:uid="{8D0628A1-2561-4422-8F08-15F9A5374C54}"/>
    <cellStyle name="20% - Accent2 25 2 3 3" xfId="3289" xr:uid="{E4DFDAE5-2F96-4A09-998C-1B9E27010375}"/>
    <cellStyle name="20% - Accent2 25 2 4" xfId="3290" xr:uid="{F388B312-42F2-43E7-A52A-56694E457CBB}"/>
    <cellStyle name="20% - Accent2 25 2 4 2" xfId="3291" xr:uid="{E07DFD07-0B4B-499E-B3D2-08386BAB7195}"/>
    <cellStyle name="20% - Accent2 25 2 5" xfId="3292" xr:uid="{BEDB355A-EF0F-41B8-B595-2D8B4FC86A1B}"/>
    <cellStyle name="20% - Accent2 25 3" xfId="3293" xr:uid="{8A7D3F64-EB0E-4701-9979-AE21FC3100D3}"/>
    <cellStyle name="20% - Accent2 25 3 2" xfId="3294" xr:uid="{43D86D17-1728-41F7-B0F9-BDE414F2C6DA}"/>
    <cellStyle name="20% - Accent2 25 3 2 2" xfId="3295" xr:uid="{60AA00B2-6304-4E81-99A1-04F1B15F0AE3}"/>
    <cellStyle name="20% - Accent2 25 3 2 2 2" xfId="3296" xr:uid="{6FACC03E-7C96-49D4-BF3E-CE4C39F4300D}"/>
    <cellStyle name="20% - Accent2 25 3 2 3" xfId="3297" xr:uid="{9C8642F1-1D4A-4999-9301-B92F8BBABA24}"/>
    <cellStyle name="20% - Accent2 25 3 3" xfId="3298" xr:uid="{48C9219F-CCE5-4F80-ABA0-73D441E08B49}"/>
    <cellStyle name="20% - Accent2 25 3 3 2" xfId="3299" xr:uid="{055EC68E-00E5-45E9-949A-A3A9445E9288}"/>
    <cellStyle name="20% - Accent2 25 3 3 2 2" xfId="3300" xr:uid="{2DF7BE8B-C0F8-43F2-ADA1-5389828AE92A}"/>
    <cellStyle name="20% - Accent2 25 3 3 3" xfId="3301" xr:uid="{D9C0419D-F36E-48C3-B23B-8E01D2A298FE}"/>
    <cellStyle name="20% - Accent2 25 3 4" xfId="3302" xr:uid="{D866BDB8-0835-4095-A513-7D87A8941325}"/>
    <cellStyle name="20% - Accent2 25 3 4 2" xfId="3303" xr:uid="{715BFDD4-8549-4CFE-8C76-960BDFF538C0}"/>
    <cellStyle name="20% - Accent2 25 3 5" xfId="3304" xr:uid="{9A65FEDD-B587-4F84-B784-50487FBF8678}"/>
    <cellStyle name="20% - Accent2 25 4" xfId="3305" xr:uid="{8224F63F-965D-4DF1-96E5-4C806EA73A90}"/>
    <cellStyle name="20% - Accent2 25 4 2" xfId="3306" xr:uid="{3AC43E02-85CE-4EE8-80DA-FAB505242369}"/>
    <cellStyle name="20% - Accent2 25 4 2 2" xfId="3307" xr:uid="{A02A83D2-2BA1-431E-860E-20802F6FF249}"/>
    <cellStyle name="20% - Accent2 25 4 3" xfId="3308" xr:uid="{25543A8E-E063-4BE5-A264-80FCB8D61E5F}"/>
    <cellStyle name="20% - Accent2 25 5" xfId="3309" xr:uid="{1C3DBF7D-0757-4A85-93F1-16A3726E8B13}"/>
    <cellStyle name="20% - Accent2 25 5 2" xfId="3310" xr:uid="{60CB7640-3258-4DED-AF04-A2031A10C741}"/>
    <cellStyle name="20% - Accent2 25 6" xfId="3311" xr:uid="{2493A06B-6B1D-49B7-A6EA-D2742ECABAB8}"/>
    <cellStyle name="20% - Accent2 26" xfId="3312" xr:uid="{2303C7E5-7A6A-4673-AE93-C430DC0DD22F}"/>
    <cellStyle name="20% - Accent2 26 2" xfId="3313" xr:uid="{F6342899-DB1D-413E-9971-4FBC2BE6D2B6}"/>
    <cellStyle name="20% - Accent2 26 2 2" xfId="3314" xr:uid="{BC4444F2-89C3-4AA2-8E04-C75D872B57DD}"/>
    <cellStyle name="20% - Accent2 26 2 2 2" xfId="3315" xr:uid="{F25BD85E-3A61-4420-A6DF-5D75DD1A6C85}"/>
    <cellStyle name="20% - Accent2 26 2 2 2 2" xfId="3316" xr:uid="{5CEDE2FE-326B-4D64-9F3E-FFA0BB984195}"/>
    <cellStyle name="20% - Accent2 26 2 2 3" xfId="3317" xr:uid="{64CA4106-CACC-4994-BC81-08FA85D9EBE7}"/>
    <cellStyle name="20% - Accent2 26 2 3" xfId="3318" xr:uid="{9924A953-E7FE-442B-8859-EE2C1C86B81E}"/>
    <cellStyle name="20% - Accent2 26 2 3 2" xfId="3319" xr:uid="{74A9194E-20EE-415D-95E2-30DB8D2464F1}"/>
    <cellStyle name="20% - Accent2 26 2 3 2 2" xfId="3320" xr:uid="{C18759E2-BE87-44EB-BDB0-B905009E4066}"/>
    <cellStyle name="20% - Accent2 26 2 3 3" xfId="3321" xr:uid="{24EBF874-ACEA-4EEA-B911-90874CC6AA17}"/>
    <cellStyle name="20% - Accent2 26 2 4" xfId="3322" xr:uid="{0D1BC2A4-8ECF-43AE-A89C-B613EB6450ED}"/>
    <cellStyle name="20% - Accent2 26 2 4 2" xfId="3323" xr:uid="{312F0866-1ABF-43ED-A170-DF8599598083}"/>
    <cellStyle name="20% - Accent2 26 2 5" xfId="3324" xr:uid="{0A7BFE69-EB94-4718-8A0C-5CED2601D943}"/>
    <cellStyle name="20% - Accent2 26 3" xfId="3325" xr:uid="{00E3A889-EF3C-4936-940C-1EC0ADB61C0D}"/>
    <cellStyle name="20% - Accent2 26 3 2" xfId="3326" xr:uid="{22DA802C-AB7F-411E-872F-86B6D93A4FD5}"/>
    <cellStyle name="20% - Accent2 26 3 2 2" xfId="3327" xr:uid="{93FEBE9E-38E9-4B01-8314-A661A1C0EA51}"/>
    <cellStyle name="20% - Accent2 26 3 2 2 2" xfId="3328" xr:uid="{C9D7006E-B741-4627-9E9C-DBC89F9B1259}"/>
    <cellStyle name="20% - Accent2 26 3 2 3" xfId="3329" xr:uid="{52CA70A1-8B01-4097-97AD-8B26AD076D47}"/>
    <cellStyle name="20% - Accent2 26 3 3" xfId="3330" xr:uid="{01E9DFB7-328B-4392-B9A2-A85715F69B5C}"/>
    <cellStyle name="20% - Accent2 26 3 3 2" xfId="3331" xr:uid="{D368D8E3-6A86-444F-8BE8-0AA198D8AC8B}"/>
    <cellStyle name="20% - Accent2 26 3 3 2 2" xfId="3332" xr:uid="{F664D139-8160-488A-88D8-DAFB32B25A5F}"/>
    <cellStyle name="20% - Accent2 26 3 3 3" xfId="3333" xr:uid="{B52792CE-88E4-4084-BE1E-15596B57C265}"/>
    <cellStyle name="20% - Accent2 26 3 4" xfId="3334" xr:uid="{03E9C4A9-CC4A-4A8E-A596-A37466109E93}"/>
    <cellStyle name="20% - Accent2 26 3 4 2" xfId="3335" xr:uid="{D949582A-C492-4A45-94C0-5538DE0C3EC8}"/>
    <cellStyle name="20% - Accent2 26 3 5" xfId="3336" xr:uid="{828F8BF0-FBF7-48F1-BFC9-31643C517E78}"/>
    <cellStyle name="20% - Accent2 26 4" xfId="3337" xr:uid="{5A6C6141-CABD-438B-B1F0-CD786713D67C}"/>
    <cellStyle name="20% - Accent2 26 4 2" xfId="3338" xr:uid="{F511F134-A846-4174-8994-6E79E004FF10}"/>
    <cellStyle name="20% - Accent2 26 4 2 2" xfId="3339" xr:uid="{4F5A4A26-E7B3-47A0-8FDD-7DC8B053886B}"/>
    <cellStyle name="20% - Accent2 26 4 3" xfId="3340" xr:uid="{15752F0F-955D-4E37-BCFA-E2A7484B01D6}"/>
    <cellStyle name="20% - Accent2 26 5" xfId="3341" xr:uid="{D3C524C3-FF44-48AD-9D21-8F4F0B91EFB0}"/>
    <cellStyle name="20% - Accent2 26 5 2" xfId="3342" xr:uid="{3B1904F8-0BCA-4768-9058-A70908F3425E}"/>
    <cellStyle name="20% - Accent2 26 6" xfId="3343" xr:uid="{0BEBE152-E03F-4B81-B82A-8770040DB512}"/>
    <cellStyle name="20% - Accent2 27" xfId="3344" xr:uid="{0E5AB9DE-6265-4D98-80C1-B4D3E94BFA25}"/>
    <cellStyle name="20% - Accent2 27 2" xfId="3345" xr:uid="{B956A243-5446-4259-BA1A-C534E6C4B86E}"/>
    <cellStyle name="20% - Accent2 27 2 2" xfId="3346" xr:uid="{F74CE0FB-CF6A-4D32-B989-EC025A9BF5D7}"/>
    <cellStyle name="20% - Accent2 27 2 2 2" xfId="3347" xr:uid="{35ED5704-0C81-445F-BF8C-D53ACE418AD4}"/>
    <cellStyle name="20% - Accent2 27 2 2 2 2" xfId="3348" xr:uid="{885C15FB-5F33-4058-BFCB-9F910B67F982}"/>
    <cellStyle name="20% - Accent2 27 2 2 3" xfId="3349" xr:uid="{1B136889-18A5-4903-86C3-1731639A8388}"/>
    <cellStyle name="20% - Accent2 27 2 3" xfId="3350" xr:uid="{054BDB3F-129D-40AE-9EAB-59B05DCBB97F}"/>
    <cellStyle name="20% - Accent2 27 2 3 2" xfId="3351" xr:uid="{264E5A99-772F-49B8-B3C6-E7DA8666E51E}"/>
    <cellStyle name="20% - Accent2 27 2 3 2 2" xfId="3352" xr:uid="{288E7162-4A9C-464A-8D04-B0E9EB2A30A6}"/>
    <cellStyle name="20% - Accent2 27 2 3 3" xfId="3353" xr:uid="{A654B605-E32A-41A0-826B-48419A4D07A6}"/>
    <cellStyle name="20% - Accent2 27 2 4" xfId="3354" xr:uid="{722D9C6D-9DA2-46C2-BC7C-24C62040A2D7}"/>
    <cellStyle name="20% - Accent2 27 2 4 2" xfId="3355" xr:uid="{0D09C5D0-DAC6-4840-BA6E-FF359DA23725}"/>
    <cellStyle name="20% - Accent2 27 2 5" xfId="3356" xr:uid="{DB6CDC37-29B8-41DB-9859-FBBCAFD67E53}"/>
    <cellStyle name="20% - Accent2 27 3" xfId="3357" xr:uid="{BAD83E6A-936D-4BE6-8ADF-4CBBC6E0F5E7}"/>
    <cellStyle name="20% - Accent2 27 3 2" xfId="3358" xr:uid="{A694F1F7-3C6E-4320-8C38-0E21682EA66A}"/>
    <cellStyle name="20% - Accent2 27 3 2 2" xfId="3359" xr:uid="{A2645561-36E5-422A-98A7-2F95549018E6}"/>
    <cellStyle name="20% - Accent2 27 3 2 2 2" xfId="3360" xr:uid="{0026A092-63C6-447E-AF05-90080F08B919}"/>
    <cellStyle name="20% - Accent2 27 3 2 3" xfId="3361" xr:uid="{6D8EA016-846E-490E-9D69-9A355D6DCB74}"/>
    <cellStyle name="20% - Accent2 27 3 3" xfId="3362" xr:uid="{35E8D11A-8B25-40D7-BF7E-B79D8CB897BC}"/>
    <cellStyle name="20% - Accent2 27 3 3 2" xfId="3363" xr:uid="{FD376592-C17B-4F0E-B57D-716BFF065A64}"/>
    <cellStyle name="20% - Accent2 27 3 3 2 2" xfId="3364" xr:uid="{35C715D4-7E02-4215-8BA0-738F211C40A8}"/>
    <cellStyle name="20% - Accent2 27 3 3 3" xfId="3365" xr:uid="{D8755BDC-C3FA-45AC-9F68-678B70D7E148}"/>
    <cellStyle name="20% - Accent2 27 3 4" xfId="3366" xr:uid="{F9E36A2C-30D2-492D-9B04-B3639BCCD414}"/>
    <cellStyle name="20% - Accent2 27 3 4 2" xfId="3367" xr:uid="{DBBA57D1-E850-4C44-8CED-41C46BCEB32C}"/>
    <cellStyle name="20% - Accent2 27 3 5" xfId="3368" xr:uid="{5E8EA661-0651-45B2-B9CE-936BEA7F1C9E}"/>
    <cellStyle name="20% - Accent2 27 4" xfId="3369" xr:uid="{1A166A58-56A5-4DBA-8225-9B4F295F5CDD}"/>
    <cellStyle name="20% - Accent2 27 4 2" xfId="3370" xr:uid="{6FB5724D-A136-4A81-B09D-8FDDBC3F3666}"/>
    <cellStyle name="20% - Accent2 27 4 2 2" xfId="3371" xr:uid="{D1FD8494-2164-4A79-A8FB-D56FDF522B00}"/>
    <cellStyle name="20% - Accent2 27 4 3" xfId="3372" xr:uid="{2B0AD167-B44B-452B-834F-9600E6FD945D}"/>
    <cellStyle name="20% - Accent2 27 5" xfId="3373" xr:uid="{E6894131-9A76-499B-99F8-1C6A0431CDBF}"/>
    <cellStyle name="20% - Accent2 27 5 2" xfId="3374" xr:uid="{8EC3CA47-EE74-4349-9E29-CF9E63B88E0A}"/>
    <cellStyle name="20% - Accent2 27 6" xfId="3375" xr:uid="{D6BED39F-7EBF-4AC7-954A-D35CA9E2928F}"/>
    <cellStyle name="20% - Accent2 28" xfId="3376" xr:uid="{32B5E284-9D83-4AB6-9FB5-2D5566918AAB}"/>
    <cellStyle name="20% - Accent2 28 2" xfId="3377" xr:uid="{295DCC4A-9E95-407C-81AA-75D9A5B334BF}"/>
    <cellStyle name="20% - Accent2 28 2 2" xfId="3378" xr:uid="{831FDF6A-EC89-4DA7-B203-9868E8C81455}"/>
    <cellStyle name="20% - Accent2 28 2 2 2" xfId="3379" xr:uid="{C5795352-2B53-438D-8A16-2885FD54517D}"/>
    <cellStyle name="20% - Accent2 28 2 2 2 2" xfId="3380" xr:uid="{3D233FC6-184A-4143-B554-2AA02EF6CD2C}"/>
    <cellStyle name="20% - Accent2 28 2 2 3" xfId="3381" xr:uid="{5971D198-E2BA-486C-B0B9-6460B9268BC9}"/>
    <cellStyle name="20% - Accent2 28 2 3" xfId="3382" xr:uid="{396BEC59-95DD-4B0F-B4C8-BB478112E300}"/>
    <cellStyle name="20% - Accent2 28 2 3 2" xfId="3383" xr:uid="{05EDCD81-A86C-4380-A171-E4C2BA03F291}"/>
    <cellStyle name="20% - Accent2 28 2 3 2 2" xfId="3384" xr:uid="{AE87EAB3-0868-4681-9192-49C1EA15EF49}"/>
    <cellStyle name="20% - Accent2 28 2 3 3" xfId="3385" xr:uid="{BE105F88-08C2-4CF3-9DA8-2D00DFC375C4}"/>
    <cellStyle name="20% - Accent2 28 2 4" xfId="3386" xr:uid="{14342B45-6EAD-40E5-B4F9-7FE769F9CF0C}"/>
    <cellStyle name="20% - Accent2 28 2 4 2" xfId="3387" xr:uid="{B6017C50-4FB9-4B32-BC2A-8A14FD416B9C}"/>
    <cellStyle name="20% - Accent2 28 2 5" xfId="3388" xr:uid="{7AD0545D-937A-4D46-9CC9-C9E6211BBC6B}"/>
    <cellStyle name="20% - Accent2 28 3" xfId="3389" xr:uid="{0C9716B0-DB50-4460-9FFC-E9BBE78AEFD9}"/>
    <cellStyle name="20% - Accent2 28 3 2" xfId="3390" xr:uid="{04F21FDB-215B-46F1-87C4-69175FB7CC16}"/>
    <cellStyle name="20% - Accent2 28 3 2 2" xfId="3391" xr:uid="{8F664E95-2191-4D81-BB92-2A54B1AC9B31}"/>
    <cellStyle name="20% - Accent2 28 3 3" xfId="3392" xr:uid="{9FDE84EB-9F10-4D53-BB2D-32FC9A2ACA67}"/>
    <cellStyle name="20% - Accent2 28 4" xfId="3393" xr:uid="{35493BA4-DAA9-4196-A78D-8597D932CE9B}"/>
    <cellStyle name="20% - Accent2 28 4 2" xfId="3394" xr:uid="{698145D1-AF08-4F99-A59A-E19548973441}"/>
    <cellStyle name="20% - Accent2 28 5" xfId="3395" xr:uid="{CB278556-9658-445F-BF4E-E2A1D92C27C2}"/>
    <cellStyle name="20% - Accent2 29" xfId="3396" xr:uid="{04EB4B4E-C8E2-471D-998F-320821FC947D}"/>
    <cellStyle name="20% - Accent2 29 2" xfId="3397" xr:uid="{5A152071-372D-4A65-A061-1F758147E5F7}"/>
    <cellStyle name="20% - Accent2 29 2 2" xfId="3398" xr:uid="{BD6F2AEA-11BB-4C62-A841-F0305217F24E}"/>
    <cellStyle name="20% - Accent2 29 2 2 2" xfId="3399" xr:uid="{C8921301-1D96-48AA-A3C5-AEDE20788D51}"/>
    <cellStyle name="20% - Accent2 29 2 2 2 2" xfId="3400" xr:uid="{7B656E4C-2A70-474D-9973-49D85F51A4EE}"/>
    <cellStyle name="20% - Accent2 29 2 2 3" xfId="3401" xr:uid="{F814E571-ECDD-472B-84F7-E2EBC24D57F3}"/>
    <cellStyle name="20% - Accent2 29 2 3" xfId="3402" xr:uid="{EBD4D8BC-0819-42B1-AA2A-E183A6D312EB}"/>
    <cellStyle name="20% - Accent2 29 2 3 2" xfId="3403" xr:uid="{48209560-303D-43A4-9B0F-1EAA8CDB96FB}"/>
    <cellStyle name="20% - Accent2 29 2 3 2 2" xfId="3404" xr:uid="{138B0A68-43D6-4F7F-A5B1-A484F4F4C680}"/>
    <cellStyle name="20% - Accent2 29 2 3 3" xfId="3405" xr:uid="{AEDCACF1-2F87-451E-A3BA-2F949BCEF120}"/>
    <cellStyle name="20% - Accent2 29 2 4" xfId="3406" xr:uid="{F88F3522-6DC2-4A95-809E-FD25AFB13AF6}"/>
    <cellStyle name="20% - Accent2 29 2 4 2" xfId="3407" xr:uid="{4666DBBA-1110-4F5E-A297-E94D477E4EFB}"/>
    <cellStyle name="20% - Accent2 29 2 5" xfId="3408" xr:uid="{80B7D153-A37F-4CDB-B560-F8B3A4459EF9}"/>
    <cellStyle name="20% - Accent2 29 3" xfId="3409" xr:uid="{2F22B4AF-F9AC-4192-858B-4EFFEA9C8B4E}"/>
    <cellStyle name="20% - Accent2 29 3 2" xfId="3410" xr:uid="{1D461872-24C0-45D2-804F-38D6A3E887D3}"/>
    <cellStyle name="20% - Accent2 29 3 2 2" xfId="3411" xr:uid="{534053EB-1C24-4EEC-9CF1-AA4CED46E370}"/>
    <cellStyle name="20% - Accent2 29 3 3" xfId="3412" xr:uid="{6F679871-8717-46C7-A041-4942048DED7F}"/>
    <cellStyle name="20% - Accent2 29 4" xfId="3413" xr:uid="{BDBCB676-0047-4DE6-97F1-6F19D1F069D5}"/>
    <cellStyle name="20% - Accent2 29 4 2" xfId="3414" xr:uid="{B41FD046-48EE-4259-8E75-4CD9D14066D9}"/>
    <cellStyle name="20% - Accent2 29 5" xfId="3415" xr:uid="{7E0686C2-DEDE-4B97-91D2-C719DD21B0C2}"/>
    <cellStyle name="20% - Accent2 3" xfId="3416" xr:uid="{B6EED57A-BCE4-4F62-87BB-0AC70EC095FC}"/>
    <cellStyle name="20% - Accent2 3 2" xfId="3417" xr:uid="{3AFDE61D-C651-4E63-B107-50701CE2A8BB}"/>
    <cellStyle name="20% - Accent2 3 2 2" xfId="3418" xr:uid="{9D3B098A-8CC1-41B2-AC6A-63249C038168}"/>
    <cellStyle name="20% - Accent2 3 2 3" xfId="52966" xr:uid="{6E5FD3AD-83D8-46E0-B218-537763FBDCD4}"/>
    <cellStyle name="20% - Accent2 3 3" xfId="3419" xr:uid="{409836E1-22B8-4CE7-ACCE-159AC1EE7B2A}"/>
    <cellStyle name="20% - Accent2 3 3 2" xfId="3420" xr:uid="{548E19AD-5CB7-4662-BE59-439932C4D886}"/>
    <cellStyle name="20% - Accent2 3 3 2 2" xfId="3421" xr:uid="{9981C347-1A7C-4F57-842D-03C2B277812B}"/>
    <cellStyle name="20% - Accent2 3 3 3" xfId="3422" xr:uid="{8FD3B6C5-EB25-4F1E-BD05-495AD7E4F001}"/>
    <cellStyle name="20% - Accent2 3 3 4" xfId="3423" xr:uid="{D46CC50E-1EBD-435F-9929-AAA3EDC26E55}"/>
    <cellStyle name="20% - Accent2 3 4" xfId="3424" xr:uid="{92AF4810-D376-41F3-B934-6158ABBA7816}"/>
    <cellStyle name="20% - Accent2 3 4 2" xfId="3425" xr:uid="{D2422361-EF9D-4FB3-919B-7A57FD27F568}"/>
    <cellStyle name="20% - Accent2 3 4 2 2" xfId="3426" xr:uid="{174E2556-9115-426F-BFD6-4F29E3F17BEB}"/>
    <cellStyle name="20% - Accent2 3 4 3" xfId="3427" xr:uid="{B38E475B-70D7-4C5F-871A-9F1AFF0F65DF}"/>
    <cellStyle name="20% - Accent2 3 4 4" xfId="3428" xr:uid="{231473B3-7D29-4DEA-878C-806598DC530E}"/>
    <cellStyle name="20% - Accent2 3 5" xfId="52967" xr:uid="{359BDDEC-7BB2-4E90-8DC7-2E83270514A8}"/>
    <cellStyle name="20% - Accent2 30" xfId="3429" xr:uid="{F04AD357-3BE3-48B7-8E75-BA98AF126D19}"/>
    <cellStyle name="20% - Accent2 30 2" xfId="3430" xr:uid="{470F0C43-32E8-456F-8DB1-BC2AD614976F}"/>
    <cellStyle name="20% - Accent2 30 2 2" xfId="3431" xr:uid="{08CD8819-F172-4EA0-82AC-9FAA6F578A14}"/>
    <cellStyle name="20% - Accent2 30 2 2 2" xfId="3432" xr:uid="{395E0D96-72C0-44CA-A652-C020F81C64BE}"/>
    <cellStyle name="20% - Accent2 30 2 2 2 2" xfId="3433" xr:uid="{A2FE9085-9116-445C-8B35-E1C8BAD5D2ED}"/>
    <cellStyle name="20% - Accent2 30 2 2 3" xfId="3434" xr:uid="{9C085C1F-A66A-44C6-8B71-213207F2CAE2}"/>
    <cellStyle name="20% - Accent2 30 2 3" xfId="3435" xr:uid="{629D43CD-098B-49F6-AAB2-4B7CCDFCC131}"/>
    <cellStyle name="20% - Accent2 30 2 3 2" xfId="3436" xr:uid="{C7DCF575-DF6D-420E-8875-B712A3A19FA1}"/>
    <cellStyle name="20% - Accent2 30 2 3 2 2" xfId="3437" xr:uid="{0E5C4A85-D549-47C3-A42C-F91346A1F544}"/>
    <cellStyle name="20% - Accent2 30 2 3 3" xfId="3438" xr:uid="{0CEE6E23-9FC8-4CA5-9114-27EF8B4DF0A1}"/>
    <cellStyle name="20% - Accent2 30 2 4" xfId="3439" xr:uid="{6579BBE6-B568-490C-9D99-3AB8A9E027A3}"/>
    <cellStyle name="20% - Accent2 30 2 4 2" xfId="3440" xr:uid="{8887C143-3FA7-4A26-AE23-9FFBB58A8FC8}"/>
    <cellStyle name="20% - Accent2 30 2 5" xfId="3441" xr:uid="{049E1D01-E6A5-4FD4-90AF-988D0EDCA196}"/>
    <cellStyle name="20% - Accent2 30 3" xfId="3442" xr:uid="{EF16C68A-7019-4E86-B04C-BF795D9D0EF2}"/>
    <cellStyle name="20% - Accent2 30 3 2" xfId="3443" xr:uid="{E1759723-5F0B-4B0D-96DE-3D2CDB8C0BE3}"/>
    <cellStyle name="20% - Accent2 30 3 2 2" xfId="3444" xr:uid="{46E3E246-0EED-4E19-ADC9-9EAA740CDC10}"/>
    <cellStyle name="20% - Accent2 30 3 3" xfId="3445" xr:uid="{F6AA6A65-B848-4F9E-ABDA-73660C08D4EC}"/>
    <cellStyle name="20% - Accent2 30 4" xfId="3446" xr:uid="{97066CE0-CA10-417B-B11B-4E4522C52B55}"/>
    <cellStyle name="20% - Accent2 30 4 2" xfId="3447" xr:uid="{16DE53E5-77EA-48AB-B7D8-178ADB7B41D0}"/>
    <cellStyle name="20% - Accent2 30 4 2 2" xfId="3448" xr:uid="{5134E5A7-CA34-48F3-B5FA-8C9D4254A51E}"/>
    <cellStyle name="20% - Accent2 30 4 3" xfId="3449" xr:uid="{357D0913-899A-4174-8B87-CF52F791F991}"/>
    <cellStyle name="20% - Accent2 30 5" xfId="3450" xr:uid="{F55CFA43-B88F-47D4-9CBB-C41D41ADD454}"/>
    <cellStyle name="20% - Accent2 30 5 2" xfId="3451" xr:uid="{883E7976-4DD1-4ED6-AD55-3452108C9403}"/>
    <cellStyle name="20% - Accent2 30 6" xfId="3452" xr:uid="{642FDDCA-F545-4994-92F6-8E6286241BD3}"/>
    <cellStyle name="20% - Accent2 31" xfId="3453" xr:uid="{700DA9F2-9C27-40B7-BA2C-F66104DEAB6E}"/>
    <cellStyle name="20% - Accent2 31 2" xfId="3454" xr:uid="{5DB1343B-4A66-44A5-A5E4-A09F58BDCD37}"/>
    <cellStyle name="20% - Accent2 31 2 2" xfId="3455" xr:uid="{9D2B7058-71DB-4F63-89EE-4DE2B8586F55}"/>
    <cellStyle name="20% - Accent2 31 2 2 2" xfId="3456" xr:uid="{9B5E8B02-973A-4703-B0A4-5F3D7672D367}"/>
    <cellStyle name="20% - Accent2 31 2 3" xfId="3457" xr:uid="{4A540479-FEE0-4679-9A3F-60D6063E7AF2}"/>
    <cellStyle name="20% - Accent2 31 3" xfId="3458" xr:uid="{BB9BF2D8-4A2B-4729-A606-380A74E57B97}"/>
    <cellStyle name="20% - Accent2 31 3 2" xfId="3459" xr:uid="{9CDFBB0D-4297-4BDD-85C1-906D97400EEB}"/>
    <cellStyle name="20% - Accent2 31 3 2 2" xfId="3460" xr:uid="{FE30EFA8-9593-48DD-8B9F-8DE732E31311}"/>
    <cellStyle name="20% - Accent2 31 3 3" xfId="3461" xr:uid="{DBA90D7C-D779-475E-88F7-0B29E0691DC1}"/>
    <cellStyle name="20% - Accent2 31 4" xfId="3462" xr:uid="{56352140-21CA-45D1-A618-683DFB5B1FB1}"/>
    <cellStyle name="20% - Accent2 31 4 2" xfId="3463" xr:uid="{6379AF19-5E5D-4EEE-AD75-BDB92AE3B521}"/>
    <cellStyle name="20% - Accent2 31 5" xfId="3464" xr:uid="{E15CF00A-E1DD-4D95-ADB7-57CA923D976A}"/>
    <cellStyle name="20% - Accent2 32" xfId="3465" xr:uid="{2225858A-07BA-453C-A08D-8040BA266A95}"/>
    <cellStyle name="20% - Accent2 32 2" xfId="3466" xr:uid="{7E3293DF-27C9-493C-BD08-FC1773200498}"/>
    <cellStyle name="20% - Accent2 32 2 2" xfId="3467" xr:uid="{D48FB73B-917C-4F27-BBCF-F5FE187C8D9A}"/>
    <cellStyle name="20% - Accent2 32 2 2 2" xfId="3468" xr:uid="{CB8E6A86-56CF-4C50-A89E-079E093F3EA0}"/>
    <cellStyle name="20% - Accent2 32 2 3" xfId="3469" xr:uid="{557967FB-CDA4-4595-AE77-451FDD50C630}"/>
    <cellStyle name="20% - Accent2 32 3" xfId="3470" xr:uid="{8A362FD8-B3F2-40BD-B01F-B3C61984187E}"/>
    <cellStyle name="20% - Accent2 32 3 2" xfId="3471" xr:uid="{7C79F410-AE2B-40C5-9592-D60C4F0C8161}"/>
    <cellStyle name="20% - Accent2 32 4" xfId="3472" xr:uid="{9BE2A980-71F6-4AC6-A851-8B37DACF0D1F}"/>
    <cellStyle name="20% - Accent2 33" xfId="3473" xr:uid="{4026FDA8-8551-4FEC-8468-92DD6FA1B203}"/>
    <cellStyle name="20% - Accent2 33 2" xfId="3474" xr:uid="{59B3F971-5F53-40F8-91BD-73EAC659554C}"/>
    <cellStyle name="20% - Accent2 33 2 2" xfId="3475" xr:uid="{0FAD30BD-FCB5-40F4-BBD4-913762AA2BCB}"/>
    <cellStyle name="20% - Accent2 33 3" xfId="3476" xr:uid="{033BF4F0-7EE6-4A41-A1BC-2EDCC05417CF}"/>
    <cellStyle name="20% - Accent2 34" xfId="3477" xr:uid="{EC0227C5-AA3D-4F17-9FCC-2A3EB6285181}"/>
    <cellStyle name="20% - Accent2 34 2" xfId="3478" xr:uid="{14059E81-2FAA-4755-8333-5819C31052A4}"/>
    <cellStyle name="20% - Accent2 34 2 2" xfId="3479" xr:uid="{9DC9A30F-7382-4AF4-8759-EFEBE52EA73E}"/>
    <cellStyle name="20% - Accent2 34 3" xfId="3480" xr:uid="{6CB23510-EA8A-47FE-B622-44B1B3EE7255}"/>
    <cellStyle name="20% - Accent2 35" xfId="3481" xr:uid="{27DC3F36-CA5F-4BEE-8561-8C425B6A7922}"/>
    <cellStyle name="20% - Accent2 35 2" xfId="3482" xr:uid="{53C125EE-87D3-4E2D-9BCB-F792B222E43E}"/>
    <cellStyle name="20% - Accent2 36" xfId="3483" xr:uid="{92526AFB-4DD0-4622-9531-283E1696554C}"/>
    <cellStyle name="20% - Accent2 36 2" xfId="3484" xr:uid="{6EB1198B-24BD-4643-9CE4-6EEBA766148A}"/>
    <cellStyle name="20% - Accent2 37" xfId="3485" xr:uid="{2ED0BFDD-4B70-465B-BAF2-A90DC6C4468D}"/>
    <cellStyle name="20% - Accent2 37 2" xfId="3486" xr:uid="{506396D5-8D26-417E-9753-3666F4DAB620}"/>
    <cellStyle name="20% - Accent2 38" xfId="3487" xr:uid="{1BC935BC-E2E4-47D5-954A-BEAFB67230A8}"/>
    <cellStyle name="20% - Accent2 38 2" xfId="3488" xr:uid="{776B8E5B-01C2-4F54-BD6A-EC23F04A4A42}"/>
    <cellStyle name="20% - Accent2 39" xfId="3489" xr:uid="{E52DF7E6-5CAD-4D20-BD66-B60C852954E4}"/>
    <cellStyle name="20% - Accent2 39 2" xfId="3490" xr:uid="{09C41E26-36D4-42AC-8A95-640A1438F645}"/>
    <cellStyle name="20% - Accent2 4" xfId="3491" xr:uid="{8E6A9DB2-F272-4AEC-9E82-E1830F1EBDEF}"/>
    <cellStyle name="20% - Accent2 4 2" xfId="3492" xr:uid="{D8A0EBA3-F8C6-4AAA-ADE6-B6A910862BB4}"/>
    <cellStyle name="20% - Accent2 4 2 2" xfId="3493" xr:uid="{1FAC10CA-B012-44AD-8C0A-EB7CDD4ADFA1}"/>
    <cellStyle name="20% - Accent2 4 2 2 2" xfId="3494" xr:uid="{DDBC459F-6F87-4EA0-9434-8E0CD9319CF7}"/>
    <cellStyle name="20% - Accent2 4 2 2 2 2" xfId="3495" xr:uid="{C5A46A26-A224-42F1-947F-DFCD8AFDB4DB}"/>
    <cellStyle name="20% - Accent2 4 2 2 2 2 2" xfId="3496" xr:uid="{D1796258-CC0B-41DC-A7E3-EF9FFB75BFA3}"/>
    <cellStyle name="20% - Accent2 4 2 2 2 3" xfId="3497" xr:uid="{7BBAF891-6C1C-4EAC-BE50-BE787BFA06CF}"/>
    <cellStyle name="20% - Accent2 4 2 2 3" xfId="3498" xr:uid="{6508E7F1-40EF-476A-8102-CBB3C7145C6F}"/>
    <cellStyle name="20% - Accent2 4 2 2 3 2" xfId="3499" xr:uid="{04A96999-8E13-446D-B52A-E9D0D21FA394}"/>
    <cellStyle name="20% - Accent2 4 2 2 3 2 2" xfId="3500" xr:uid="{EEEAC86F-D6A6-4F3A-A526-A924BB510FB6}"/>
    <cellStyle name="20% - Accent2 4 2 2 3 3" xfId="3501" xr:uid="{A056A596-CB2A-48C0-A4E0-170C153E1002}"/>
    <cellStyle name="20% - Accent2 4 2 2 4" xfId="3502" xr:uid="{F7CDEE5F-4274-451F-B117-1082AB45C6C2}"/>
    <cellStyle name="20% - Accent2 4 2 2 4 2" xfId="3503" xr:uid="{C9AEFD3E-8740-44C9-9AB6-EB6A1EA736FA}"/>
    <cellStyle name="20% - Accent2 4 2 2 5" xfId="3504" xr:uid="{58BB11FB-B433-4ABF-9C8C-EC9789B386D0}"/>
    <cellStyle name="20% - Accent2 4 2 3" xfId="3505" xr:uid="{44623825-C921-4CCD-96AE-560F4E5FA5C0}"/>
    <cellStyle name="20% - Accent2 4 2 3 2" xfId="3506" xr:uid="{7BBF9566-77B3-4D84-B58B-41E7E2B00BF3}"/>
    <cellStyle name="20% - Accent2 4 2 3 2 2" xfId="3507" xr:uid="{A304C253-2DB8-44FA-88E5-F4144151F75E}"/>
    <cellStyle name="20% - Accent2 4 2 3 3" xfId="3508" xr:uid="{C9DFC556-C13B-4A9D-AFFB-117E662ADF3B}"/>
    <cellStyle name="20% - Accent2 4 2 4" xfId="3509" xr:uid="{7F6E8024-A0A4-4B2B-8323-EB7CE3D9434E}"/>
    <cellStyle name="20% - Accent2 4 2 4 2" xfId="3510" xr:uid="{1A5BC5CE-4062-4AA7-A27E-65F06C274E99}"/>
    <cellStyle name="20% - Accent2 4 2 5" xfId="3511" xr:uid="{22EFFA99-58AE-4E66-B6A1-FF90855B280A}"/>
    <cellStyle name="20% - Accent2 4 2 6" xfId="3512" xr:uid="{B22E3BAE-9E9C-4CC6-9AB8-B35DADA8A497}"/>
    <cellStyle name="20% - Accent2 4 3" xfId="3513" xr:uid="{F3D32BF8-CCFE-451F-BB11-8E910FA4758D}"/>
    <cellStyle name="20% - Accent2 4 3 2" xfId="3514" xr:uid="{DB6D4834-EECE-476B-A1B3-A9E096E194A1}"/>
    <cellStyle name="20% - Accent2 4 3 2 2" xfId="3515" xr:uid="{0487CF54-D305-48A9-A57E-C524F5BC5194}"/>
    <cellStyle name="20% - Accent2 4 3 2 2 2" xfId="3516" xr:uid="{B1401C36-0A89-4EF5-A8EF-2739E496F929}"/>
    <cellStyle name="20% - Accent2 4 3 2 3" xfId="3517" xr:uid="{C10E1621-9FB3-4A8C-B90B-C015DD072C19}"/>
    <cellStyle name="20% - Accent2 4 3 3" xfId="3518" xr:uid="{32A83FE1-3368-4026-BDCC-5DF6728BD02B}"/>
    <cellStyle name="20% - Accent2 4 3 3 2" xfId="3519" xr:uid="{EEC07A63-89EB-489E-866D-01F0A5E0D234}"/>
    <cellStyle name="20% - Accent2 4 3 3 2 2" xfId="3520" xr:uid="{93DF846B-9752-45FF-B096-6BEEB6F870C8}"/>
    <cellStyle name="20% - Accent2 4 3 3 3" xfId="3521" xr:uid="{2F763422-D104-4955-8F4F-5DA6BC94EA2E}"/>
    <cellStyle name="20% - Accent2 4 3 4" xfId="3522" xr:uid="{A614AB3D-35C2-48BA-A7E8-909563BD49E3}"/>
    <cellStyle name="20% - Accent2 4 3 4 2" xfId="3523" xr:uid="{0BCD711F-B976-4061-B382-192A580ACEC7}"/>
    <cellStyle name="20% - Accent2 4 3 5" xfId="3524" xr:uid="{11DCF880-E1B9-4DBE-8CA3-55F575E79374}"/>
    <cellStyle name="20% - Accent2 4 3 6" xfId="3525" xr:uid="{27F5A615-6673-4B2B-A0F1-E38FBF5361FC}"/>
    <cellStyle name="20% - Accent2 4 4" xfId="3526" xr:uid="{6655368E-6248-4541-BE4B-14CE954F04BD}"/>
    <cellStyle name="20% - Accent2 4 4 2" xfId="3527" xr:uid="{C06CA277-CA07-408B-95C6-824455C714FE}"/>
    <cellStyle name="20% - Accent2 4 4 2 2" xfId="3528" xr:uid="{89A0E1E5-3636-4927-BF6E-4A52DA44CBD8}"/>
    <cellStyle name="20% - Accent2 4 4 3" xfId="3529" xr:uid="{36DBE223-BF74-4726-A0DB-17B13EABFCB2}"/>
    <cellStyle name="20% - Accent2 4 4 4" xfId="3530" xr:uid="{BCB9944C-5633-4EDC-BEC9-DFE010CF6CC9}"/>
    <cellStyle name="20% - Accent2 4 5" xfId="3531" xr:uid="{DE12C811-0A23-49D6-8040-D2F2C88D1018}"/>
    <cellStyle name="20% - Accent2 4 5 2" xfId="3532" xr:uid="{B97FD929-FCBC-410B-B7B4-A3EE311C02D5}"/>
    <cellStyle name="20% - Accent2 4 5 2 2" xfId="3533" xr:uid="{9C3E56C5-8F9A-4F50-8FF9-F654A814010F}"/>
    <cellStyle name="20% - Accent2 4 5 3" xfId="3534" xr:uid="{B929733C-49DF-4402-97B2-118B1651C0CA}"/>
    <cellStyle name="20% - Accent2 4 6" xfId="3535" xr:uid="{DEEBBF6C-2704-4AC0-A4BD-4530A55ACB99}"/>
    <cellStyle name="20% - Accent2 4 6 2" xfId="3536" xr:uid="{0484A84A-AC9A-4D20-AA7F-AC1CE02CC12C}"/>
    <cellStyle name="20% - Accent2 4 7" xfId="3537" xr:uid="{9B68EA8D-F252-4CFC-827B-B89E293CF3A3}"/>
    <cellStyle name="20% - Accent2 4 8" xfId="3538" xr:uid="{88C7A2F6-A3BB-46E9-8757-13779106E26F}"/>
    <cellStyle name="20% - Accent2 40" xfId="3539" xr:uid="{3D4FF2D7-59A6-4AC4-BA0F-8BC2B28AB75E}"/>
    <cellStyle name="20% - Accent2 40 2" xfId="3540" xr:uid="{C5E051A1-7BCF-4F8C-8A9F-C02880718802}"/>
    <cellStyle name="20% - Accent2 41" xfId="3541" xr:uid="{C55ECE4C-882C-45CA-BF85-085D3E4B82DA}"/>
    <cellStyle name="20% - Accent2 41 2" xfId="3542" xr:uid="{563ED296-1C49-4FD0-BFD5-926366CBF99E}"/>
    <cellStyle name="20% - Accent2 42" xfId="3543" xr:uid="{1744FE45-6E1E-4200-BA63-B15288202785}"/>
    <cellStyle name="20% - Accent2 42 2" xfId="3544" xr:uid="{2BFBA368-037F-43B0-94E4-DE4FE3C5C2BE}"/>
    <cellStyle name="20% - Accent2 43" xfId="3545" xr:uid="{5FC20590-4DF3-4A43-B3D5-E09005C740A0}"/>
    <cellStyle name="20% - Accent2 43 2" xfId="3546" xr:uid="{5F9809E3-C089-42B9-BBB3-35DE7AEF7404}"/>
    <cellStyle name="20% - Accent2 44" xfId="3547" xr:uid="{8F02E8FE-04B6-4EC3-A4B9-BFA2ACA0D101}"/>
    <cellStyle name="20% - Accent2 44 2" xfId="3548" xr:uid="{FD3E5A5D-D33D-47A2-89F7-C848824D4591}"/>
    <cellStyle name="20% - Accent2 45" xfId="3549" xr:uid="{AA8646F7-D5E6-4782-B65B-F05CBAF381A2}"/>
    <cellStyle name="20% - Accent2 45 2" xfId="3550" xr:uid="{A3940E9A-1D74-4972-9718-3BB82D66753A}"/>
    <cellStyle name="20% - Accent2 46" xfId="3551" xr:uid="{5B2AE588-6B35-420D-BC74-BAE98C04BE36}"/>
    <cellStyle name="20% - Accent2 47" xfId="3552" xr:uid="{66EB64C8-A6C9-4D6F-95D3-10D249DE535B}"/>
    <cellStyle name="20% - Accent2 48" xfId="3553" xr:uid="{8BDCE20E-CEC3-473B-8FCE-87A956FEF97C}"/>
    <cellStyle name="20% - Accent2 49" xfId="3554" xr:uid="{C72266DC-F6A7-4D90-A901-693409CF1E41}"/>
    <cellStyle name="20% - Accent2 5" xfId="3555" xr:uid="{2B7C5A44-C27C-45D4-858D-3F4DA1FB5FC2}"/>
    <cellStyle name="20% - Accent2 5 2" xfId="3556" xr:uid="{87166618-0F9F-427C-8D71-3854410EEB5B}"/>
    <cellStyle name="20% - Accent2 5 2 2" xfId="3557" xr:uid="{2A415EDA-A895-4DBC-A8F1-6CCB394271C3}"/>
    <cellStyle name="20% - Accent2 5 2 2 2" xfId="3558" xr:uid="{37D631C3-D4C8-482F-A797-19EF5D463C4D}"/>
    <cellStyle name="20% - Accent2 5 2 2 2 2" xfId="3559" xr:uid="{D4054934-18F9-4E5D-A05E-9FE65C0302BD}"/>
    <cellStyle name="20% - Accent2 5 2 2 2 2 2" xfId="3560" xr:uid="{2690E539-CDA9-4F34-9D86-DA1C410EEA84}"/>
    <cellStyle name="20% - Accent2 5 2 2 2 3" xfId="3561" xr:uid="{91B5378F-4FF6-476F-8189-392320BE5D38}"/>
    <cellStyle name="20% - Accent2 5 2 2 3" xfId="3562" xr:uid="{DACDA665-F833-4227-8FA3-E0884E1DE140}"/>
    <cellStyle name="20% - Accent2 5 2 2 3 2" xfId="3563" xr:uid="{939FAF88-07E9-4AD9-AE08-3B37B1E2BB9D}"/>
    <cellStyle name="20% - Accent2 5 2 2 3 2 2" xfId="3564" xr:uid="{C0D126C0-6B10-4FE2-8BF3-F5D9D261D0DD}"/>
    <cellStyle name="20% - Accent2 5 2 2 3 3" xfId="3565" xr:uid="{FF2BA26C-421A-4CE5-B069-58F83D4ECF5D}"/>
    <cellStyle name="20% - Accent2 5 2 2 4" xfId="3566" xr:uid="{7F56C196-4F78-4687-8F13-4F28D94100A8}"/>
    <cellStyle name="20% - Accent2 5 2 2 4 2" xfId="3567" xr:uid="{1C9EE3D9-F215-43DE-B4A9-6DE8973CDFD3}"/>
    <cellStyle name="20% - Accent2 5 2 2 5" xfId="3568" xr:uid="{A2860AA3-D1F2-4ECA-BCDD-28B6EBC51D13}"/>
    <cellStyle name="20% - Accent2 5 2 3" xfId="3569" xr:uid="{CAAC886E-72FF-4A41-932D-CE2884171F39}"/>
    <cellStyle name="20% - Accent2 5 2 3 2" xfId="3570" xr:uid="{50BDF43A-62C5-4BD8-8EF1-3AEB5397337F}"/>
    <cellStyle name="20% - Accent2 5 2 3 2 2" xfId="3571" xr:uid="{1451968C-3CEB-47D9-95E1-9D13D45FE090}"/>
    <cellStyle name="20% - Accent2 5 2 3 3" xfId="3572" xr:uid="{C6D16B27-9223-4D01-970A-966FBF64575E}"/>
    <cellStyle name="20% - Accent2 5 2 4" xfId="3573" xr:uid="{FC2B8B0E-E144-4794-8AA7-D5A90CF4C3A8}"/>
    <cellStyle name="20% - Accent2 5 2 4 2" xfId="3574" xr:uid="{9EEA5D8D-36EF-4DDA-9247-3FEBA29D61D2}"/>
    <cellStyle name="20% - Accent2 5 2 5" xfId="3575" xr:uid="{CEE56E31-D664-4228-B205-61596B24CD20}"/>
    <cellStyle name="20% - Accent2 5 2 6" xfId="3576" xr:uid="{B8F0EE24-91CA-45AD-8129-1AAD69FC459E}"/>
    <cellStyle name="20% - Accent2 5 3" xfId="3577" xr:uid="{171C1577-2CD8-4FB2-A58E-77A78EACC20F}"/>
    <cellStyle name="20% - Accent2 5 3 2" xfId="3578" xr:uid="{C1CEE153-EEE6-4F80-A382-625F533CAB1D}"/>
    <cellStyle name="20% - Accent2 5 3 2 2" xfId="3579" xr:uid="{15A25FD5-1E2B-4D18-86B7-4400ED1AE87E}"/>
    <cellStyle name="20% - Accent2 5 3 2 2 2" xfId="3580" xr:uid="{05E71BFA-EB8C-43DA-8A78-400502EDD6FC}"/>
    <cellStyle name="20% - Accent2 5 3 2 3" xfId="3581" xr:uid="{CC90EE20-6007-43DC-8949-F061C1414BF5}"/>
    <cellStyle name="20% - Accent2 5 3 3" xfId="3582" xr:uid="{CBCAD8B7-C267-4062-865C-85D41EABF273}"/>
    <cellStyle name="20% - Accent2 5 3 3 2" xfId="3583" xr:uid="{EE16A111-4889-48D9-B326-A31EA7BB4CB2}"/>
    <cellStyle name="20% - Accent2 5 3 3 2 2" xfId="3584" xr:uid="{08F29B70-078D-4323-A910-44AD88AB5F5A}"/>
    <cellStyle name="20% - Accent2 5 3 3 3" xfId="3585" xr:uid="{CC4D6768-84B7-49F7-8C20-DF47E6A7F075}"/>
    <cellStyle name="20% - Accent2 5 3 4" xfId="3586" xr:uid="{D3C54BCF-BC21-479F-AE7A-A53CE965D567}"/>
    <cellStyle name="20% - Accent2 5 3 4 2" xfId="3587" xr:uid="{E8244502-CB8E-4E98-A53F-05F09CDEA78E}"/>
    <cellStyle name="20% - Accent2 5 3 5" xfId="3588" xr:uid="{6B711D0E-FEF8-4688-BF27-9F51D04F1F54}"/>
    <cellStyle name="20% - Accent2 5 4" xfId="3589" xr:uid="{438B2A84-8A92-4650-AE24-66A246B38938}"/>
    <cellStyle name="20% - Accent2 5 4 2" xfId="3590" xr:uid="{F274A4DB-EF9D-423C-8D02-CE072B70778D}"/>
    <cellStyle name="20% - Accent2 5 4 2 2" xfId="3591" xr:uid="{0331EF2C-55DD-4F72-8E22-C57B2A13F19F}"/>
    <cellStyle name="20% - Accent2 5 4 3" xfId="3592" xr:uid="{172F5251-9BDB-4901-9A93-61D731A49D13}"/>
    <cellStyle name="20% - Accent2 5 5" xfId="3593" xr:uid="{102F6EEB-FB0F-40C2-908A-1497D3218F49}"/>
    <cellStyle name="20% - Accent2 5 5 2" xfId="3594" xr:uid="{9B3404C8-BFC3-495F-8D19-088CF78B628B}"/>
    <cellStyle name="20% - Accent2 5 5 2 2" xfId="3595" xr:uid="{9237470B-B969-41FC-BC0D-609E549E2B0D}"/>
    <cellStyle name="20% - Accent2 5 5 3" xfId="3596" xr:uid="{16E7D3FB-D4A8-4428-BFFF-1C66816C51EB}"/>
    <cellStyle name="20% - Accent2 5 6" xfId="3597" xr:uid="{01E37C3C-0589-41C0-9E69-BFA5DAE17C85}"/>
    <cellStyle name="20% - Accent2 5 6 2" xfId="3598" xr:uid="{92035BE0-DC39-4BCD-BC8C-B9C0CFA3F576}"/>
    <cellStyle name="20% - Accent2 5 7" xfId="3599" xr:uid="{A6E68E37-23A8-481B-B8CA-C117078ED83C}"/>
    <cellStyle name="20% - Accent2 5 8" xfId="3600" xr:uid="{38CB8384-1440-4D2F-A24E-1C1A8275E4B3}"/>
    <cellStyle name="20% - Accent2 50" xfId="3601" xr:uid="{6F2F4051-E070-4467-85A8-C4FA11E03DDA}"/>
    <cellStyle name="20% - Accent2 51" xfId="3602" xr:uid="{D6729D64-DEE5-44FE-B134-03C62BAAB712}"/>
    <cellStyle name="20% - Accent2 52" xfId="3603" xr:uid="{165D01FF-B92E-4D7B-8890-8824BAFA6815}"/>
    <cellStyle name="20% - Accent2 53" xfId="3604" xr:uid="{E4D1CA1A-798A-4DEB-87B0-2944809E7AB8}"/>
    <cellStyle name="20% - Accent2 54" xfId="3605" xr:uid="{45F3426E-EBA7-43EC-855B-45FDD6B42551}"/>
    <cellStyle name="20% - Accent2 6" xfId="3606" xr:uid="{56BFC375-93D3-4A45-B13A-51D59E65B9B1}"/>
    <cellStyle name="20% - Accent2 6 2" xfId="3607" xr:uid="{04422889-D3B4-4178-8460-FC78BE44C00F}"/>
    <cellStyle name="20% - Accent2 6 2 2" xfId="3608" xr:uid="{911F918C-98BE-414D-9475-A3D1FB0F239F}"/>
    <cellStyle name="20% - Accent2 6 2 2 2" xfId="3609" xr:uid="{5ABC4254-18DE-48E1-8772-05700BC5B927}"/>
    <cellStyle name="20% - Accent2 6 2 2 2 2" xfId="3610" xr:uid="{9DDDF19A-EA7F-472F-910C-014CA5818FFD}"/>
    <cellStyle name="20% - Accent2 6 2 2 2 2 2" xfId="3611" xr:uid="{57219635-B234-4442-B13C-6AFB47389CB2}"/>
    <cellStyle name="20% - Accent2 6 2 2 2 3" xfId="3612" xr:uid="{F5248BB3-F853-45BA-8295-AD894E0F3225}"/>
    <cellStyle name="20% - Accent2 6 2 2 3" xfId="3613" xr:uid="{C7A58BA3-2BC4-49ED-AECD-06B9CB12E479}"/>
    <cellStyle name="20% - Accent2 6 2 2 3 2" xfId="3614" xr:uid="{3BF842B5-D09D-41C1-8593-C3445DF77A08}"/>
    <cellStyle name="20% - Accent2 6 2 2 3 2 2" xfId="3615" xr:uid="{2752A9AB-9116-40EA-9FAB-FC6E15A6F616}"/>
    <cellStyle name="20% - Accent2 6 2 2 3 3" xfId="3616" xr:uid="{5F1B1E04-3CD7-4AD8-83D5-154CB039DF66}"/>
    <cellStyle name="20% - Accent2 6 2 2 4" xfId="3617" xr:uid="{34B97E10-4075-425D-A349-0C53D0BA83DD}"/>
    <cellStyle name="20% - Accent2 6 2 2 4 2" xfId="3618" xr:uid="{8381BAE9-5D28-41DA-A9F9-84E9F56CCA4A}"/>
    <cellStyle name="20% - Accent2 6 2 2 5" xfId="3619" xr:uid="{B6923544-EDE8-4F8E-9C63-7A0A643A050F}"/>
    <cellStyle name="20% - Accent2 6 2 3" xfId="3620" xr:uid="{1F3FB6C0-B98D-4D61-9BF1-F9810FEB89EE}"/>
    <cellStyle name="20% - Accent2 6 2 3 2" xfId="3621" xr:uid="{419C4D9C-B713-4941-BFED-162EBAB28F26}"/>
    <cellStyle name="20% - Accent2 6 2 3 2 2" xfId="3622" xr:uid="{D1158076-3F2B-46AF-A784-45AF26CEA703}"/>
    <cellStyle name="20% - Accent2 6 2 3 3" xfId="3623" xr:uid="{DED03CFE-3C28-41D0-BF78-12BC8E67BE8B}"/>
    <cellStyle name="20% - Accent2 6 2 4" xfId="3624" xr:uid="{57284BC3-E96C-442F-A36A-BBACCD5C7440}"/>
    <cellStyle name="20% - Accent2 6 2 4 2" xfId="3625" xr:uid="{77DB49BC-5CC1-44E1-99D8-CE668B57491C}"/>
    <cellStyle name="20% - Accent2 6 2 5" xfId="3626" xr:uid="{04B82445-F16C-4624-93C4-63111C770C81}"/>
    <cellStyle name="20% - Accent2 6 3" xfId="3627" xr:uid="{86C2E2A5-51CA-45D6-8ED1-4CB1CD65EE82}"/>
    <cellStyle name="20% - Accent2 6 3 2" xfId="3628" xr:uid="{1A471C50-11F2-495A-9026-B8914BCF04DC}"/>
    <cellStyle name="20% - Accent2 6 3 2 2" xfId="3629" xr:uid="{71201ACC-D97C-406B-9961-4785B99DFF46}"/>
    <cellStyle name="20% - Accent2 6 3 2 2 2" xfId="3630" xr:uid="{976FEC75-BE8C-4663-8890-A4B2867D3074}"/>
    <cellStyle name="20% - Accent2 6 3 2 3" xfId="3631" xr:uid="{5E347CF3-E229-4E93-8DB4-548DA6E4FAAA}"/>
    <cellStyle name="20% - Accent2 6 3 3" xfId="3632" xr:uid="{762D9D0A-448F-4C0F-82CA-1F50DB4472DC}"/>
    <cellStyle name="20% - Accent2 6 3 3 2" xfId="3633" xr:uid="{97AD8E4F-B247-4300-B05A-F7D6DEA6DEEC}"/>
    <cellStyle name="20% - Accent2 6 3 3 2 2" xfId="3634" xr:uid="{F074D57E-0AE2-4F82-B027-6ECD3F7AC67C}"/>
    <cellStyle name="20% - Accent2 6 3 3 3" xfId="3635" xr:uid="{721480AA-569E-469D-B74C-AEC2D87842E4}"/>
    <cellStyle name="20% - Accent2 6 3 4" xfId="3636" xr:uid="{ED5E9132-A67F-4EDE-AAEA-AAB7340BA662}"/>
    <cellStyle name="20% - Accent2 6 3 4 2" xfId="3637" xr:uid="{285A0B9A-22A4-47BD-808A-A418F88804C9}"/>
    <cellStyle name="20% - Accent2 6 3 5" xfId="3638" xr:uid="{45B403C5-75B7-4BEF-9BEE-6B7B5A671979}"/>
    <cellStyle name="20% - Accent2 6 4" xfId="3639" xr:uid="{E5CAA01E-0AF9-4C23-A234-36F78CF1CA03}"/>
    <cellStyle name="20% - Accent2 6 4 2" xfId="3640" xr:uid="{B2B1C389-AA97-4430-94B2-31A8E5558E4C}"/>
    <cellStyle name="20% - Accent2 6 4 2 2" xfId="3641" xr:uid="{C26415CA-DC21-42F7-A9E6-AD2FE325EC57}"/>
    <cellStyle name="20% - Accent2 6 4 3" xfId="3642" xr:uid="{D60DA362-BFC8-4D2E-BFB6-E947D8DB86A3}"/>
    <cellStyle name="20% - Accent2 6 5" xfId="3643" xr:uid="{06817579-A266-4740-9A14-6BE12AF2B941}"/>
    <cellStyle name="20% - Accent2 6 5 2" xfId="3644" xr:uid="{117F7EFE-0471-453D-AFFB-68F9C09D8D1B}"/>
    <cellStyle name="20% - Accent2 6 5 2 2" xfId="3645" xr:uid="{0256F5C1-87D0-4942-A551-8D2DF5EF4C3E}"/>
    <cellStyle name="20% - Accent2 6 5 3" xfId="3646" xr:uid="{7582A6A8-C708-42E2-8AA2-CD7852C13487}"/>
    <cellStyle name="20% - Accent2 6 6" xfId="3647" xr:uid="{3CC173A6-FADC-445E-97DE-75CCC91D31DE}"/>
    <cellStyle name="20% - Accent2 6 6 2" xfId="3648" xr:uid="{76712BA6-B18C-4065-96DB-898AB3C6AED2}"/>
    <cellStyle name="20% - Accent2 6 7" xfId="3649" xr:uid="{08485BBE-CD9F-4B60-8B16-EDC4F7C5761E}"/>
    <cellStyle name="20% - Accent2 6 8" xfId="3650" xr:uid="{6BF96AAB-2110-4D4F-8084-C3BCA965DD89}"/>
    <cellStyle name="20% - Accent2 7" xfId="3651" xr:uid="{D8754FD8-081F-4A0A-BFE2-E6CFA6A9EBE3}"/>
    <cellStyle name="20% - Accent2 7 2" xfId="3652" xr:uid="{D4D2CB86-7F87-4BD9-ABD7-2D32A6ED9AF8}"/>
    <cellStyle name="20% - Accent2 7 2 2" xfId="3653" xr:uid="{14BE2BFA-2BAB-4398-B104-DAB9B4907490}"/>
    <cellStyle name="20% - Accent2 7 2 2 2" xfId="3654" xr:uid="{D105AED2-6004-460A-B535-A31394357C6B}"/>
    <cellStyle name="20% - Accent2 7 2 2 2 2" xfId="3655" xr:uid="{E1C03D8F-2CD8-4EB4-B8BD-88EF6492B7FB}"/>
    <cellStyle name="20% - Accent2 7 2 2 2 2 2" xfId="3656" xr:uid="{FA16BE33-70DC-4332-A9D2-2A6AC73BFE5D}"/>
    <cellStyle name="20% - Accent2 7 2 2 2 3" xfId="3657" xr:uid="{D4D610ED-BCBF-4F31-B7AA-A06EBDBB39EF}"/>
    <cellStyle name="20% - Accent2 7 2 2 3" xfId="3658" xr:uid="{32241105-2074-4C5B-893E-1AB3A9A78E4F}"/>
    <cellStyle name="20% - Accent2 7 2 2 3 2" xfId="3659" xr:uid="{CA572A37-6CBB-4247-B451-18555146E195}"/>
    <cellStyle name="20% - Accent2 7 2 2 3 2 2" xfId="3660" xr:uid="{9A82B5F6-8F40-4AE0-B68A-E3676712E713}"/>
    <cellStyle name="20% - Accent2 7 2 2 3 3" xfId="3661" xr:uid="{466AAAF8-0C47-4A06-9B51-89FB2233A2A9}"/>
    <cellStyle name="20% - Accent2 7 2 2 4" xfId="3662" xr:uid="{721D7446-F66B-4D47-B1AF-08D4D78B0896}"/>
    <cellStyle name="20% - Accent2 7 2 2 4 2" xfId="3663" xr:uid="{4602F8EA-C6AD-4FB2-8FF9-A4BD457FDE02}"/>
    <cellStyle name="20% - Accent2 7 2 2 5" xfId="3664" xr:uid="{C532F6FD-4D70-4E28-8183-EEB4CC83BBD2}"/>
    <cellStyle name="20% - Accent2 7 2 3" xfId="3665" xr:uid="{394DFEAD-EE5C-43BB-8FCA-3A3BE8B909B6}"/>
    <cellStyle name="20% - Accent2 7 2 3 2" xfId="3666" xr:uid="{732DD037-BF2B-42D8-963C-C3682AA5CA82}"/>
    <cellStyle name="20% - Accent2 7 2 3 2 2" xfId="3667" xr:uid="{D707AFCA-2F6A-412E-A18C-CE4FF347BB2B}"/>
    <cellStyle name="20% - Accent2 7 2 3 3" xfId="3668" xr:uid="{2D43A160-543A-4F1B-B10F-84B707ED853E}"/>
    <cellStyle name="20% - Accent2 7 2 4" xfId="3669" xr:uid="{7F88D395-5F1B-4F0F-ACF5-753538BD7176}"/>
    <cellStyle name="20% - Accent2 7 2 4 2" xfId="3670" xr:uid="{F4601C6A-86AA-4088-B35E-E015F0F4A575}"/>
    <cellStyle name="20% - Accent2 7 2 5" xfId="3671" xr:uid="{02EB469F-CCD7-4D88-AF57-F1E286AE57C6}"/>
    <cellStyle name="20% - Accent2 7 3" xfId="3672" xr:uid="{80E77651-1307-42FB-86AE-0AF05DAEEB18}"/>
    <cellStyle name="20% - Accent2 7 3 2" xfId="3673" xr:uid="{4D6D13E4-025B-412B-83D5-ADF93672D097}"/>
    <cellStyle name="20% - Accent2 7 3 2 2" xfId="3674" xr:uid="{104B4318-89CA-4524-863E-870FF1769CFE}"/>
    <cellStyle name="20% - Accent2 7 3 2 2 2" xfId="3675" xr:uid="{B13EB5C5-CFEE-42E5-B67E-7A21D4B860E1}"/>
    <cellStyle name="20% - Accent2 7 3 2 3" xfId="3676" xr:uid="{83599FCF-922D-42F8-BB48-48C53538E0FA}"/>
    <cellStyle name="20% - Accent2 7 3 3" xfId="3677" xr:uid="{A2655077-2619-4909-901A-C0F5CB117BC1}"/>
    <cellStyle name="20% - Accent2 7 3 3 2" xfId="3678" xr:uid="{3BFF4AB7-5C8E-4136-A936-17AFE75FCE60}"/>
    <cellStyle name="20% - Accent2 7 3 3 2 2" xfId="3679" xr:uid="{06097EDF-0B80-45F4-8683-B846BE8FDF7C}"/>
    <cellStyle name="20% - Accent2 7 3 3 3" xfId="3680" xr:uid="{7AE88B3B-113D-42AC-A4AE-7493FF81EF08}"/>
    <cellStyle name="20% - Accent2 7 3 4" xfId="3681" xr:uid="{F2E6BEA4-2903-468E-AD0F-0D2C0C340985}"/>
    <cellStyle name="20% - Accent2 7 3 4 2" xfId="3682" xr:uid="{35186180-0481-4423-B4A0-2C4AD5468CD5}"/>
    <cellStyle name="20% - Accent2 7 3 5" xfId="3683" xr:uid="{BE7B7A4A-08C7-4258-A9C9-C6FA4CE31D31}"/>
    <cellStyle name="20% - Accent2 7 4" xfId="3684" xr:uid="{65F29781-671A-4330-B13C-8C9491367FE7}"/>
    <cellStyle name="20% - Accent2 7 4 2" xfId="3685" xr:uid="{E32A138E-8D3D-461C-BEBE-405DF2AC6DEB}"/>
    <cellStyle name="20% - Accent2 7 4 2 2" xfId="3686" xr:uid="{BD822D8A-D36D-40F5-B083-AE633B5BF2F8}"/>
    <cellStyle name="20% - Accent2 7 4 3" xfId="3687" xr:uid="{41F0580A-3E9D-499E-9F13-1716D70AB7B7}"/>
    <cellStyle name="20% - Accent2 7 5" xfId="3688" xr:uid="{BA9502BA-7EA1-428D-98A8-827E8DFBBE51}"/>
    <cellStyle name="20% - Accent2 7 5 2" xfId="3689" xr:uid="{62CCB4B4-BF27-4428-9E0B-E05F37A3848E}"/>
    <cellStyle name="20% - Accent2 7 5 2 2" xfId="3690" xr:uid="{3F267A83-69DA-49A8-ADA9-8F75C8DE0148}"/>
    <cellStyle name="20% - Accent2 7 5 3" xfId="3691" xr:uid="{6819C31B-F8E2-47C2-9DA9-E95BA6451C93}"/>
    <cellStyle name="20% - Accent2 7 6" xfId="3692" xr:uid="{C1ACE49F-70C6-4C41-9483-BBE38307CD1F}"/>
    <cellStyle name="20% - Accent2 7 6 2" xfId="3693" xr:uid="{E2C46091-D954-47E1-9A2B-424CAF2F0C4D}"/>
    <cellStyle name="20% - Accent2 7 7" xfId="3694" xr:uid="{C2E9744E-9BA2-49E0-ADE8-73DB7BE18D99}"/>
    <cellStyle name="20% - Accent2 7 8" xfId="3695" xr:uid="{45134EB1-65E4-45CB-B9C0-349E7D9EDC4E}"/>
    <cellStyle name="20% - Accent2 8" xfId="3696" xr:uid="{557044B9-44DF-49AF-B529-1BCDE156D82E}"/>
    <cellStyle name="20% - Accent2 8 2" xfId="3697" xr:uid="{E34EFF39-BC87-467F-BDB7-398C13F917F7}"/>
    <cellStyle name="20% - Accent2 8 2 2" xfId="3698" xr:uid="{5707A184-C572-4C1E-8823-94D07CD04652}"/>
    <cellStyle name="20% - Accent2 8 2 2 2" xfId="3699" xr:uid="{FC8CBA47-4A88-4122-A862-74D67977CDDC}"/>
    <cellStyle name="20% - Accent2 8 2 2 2 2" xfId="3700" xr:uid="{312BB287-6EEA-4418-9A0A-F44939359D78}"/>
    <cellStyle name="20% - Accent2 8 2 2 2 2 2" xfId="3701" xr:uid="{78A7DB05-906D-4ABC-9D71-51974B8A11CC}"/>
    <cellStyle name="20% - Accent2 8 2 2 2 3" xfId="3702" xr:uid="{76574EE0-AB89-473D-BE8F-9BD4990514F1}"/>
    <cellStyle name="20% - Accent2 8 2 2 3" xfId="3703" xr:uid="{BF4C1628-65AB-4A5C-A2AE-E467DEB18106}"/>
    <cellStyle name="20% - Accent2 8 2 2 3 2" xfId="3704" xr:uid="{935F9006-BEAC-434A-A7F3-0ECC476531FE}"/>
    <cellStyle name="20% - Accent2 8 2 2 3 2 2" xfId="3705" xr:uid="{65B32558-44F6-41D0-9971-7D56ECA6A492}"/>
    <cellStyle name="20% - Accent2 8 2 2 3 3" xfId="3706" xr:uid="{39B0192A-BFE1-4831-AD28-B9848A42D338}"/>
    <cellStyle name="20% - Accent2 8 2 2 4" xfId="3707" xr:uid="{FDF48D01-039B-4DDC-8E86-F40619F0402F}"/>
    <cellStyle name="20% - Accent2 8 2 2 4 2" xfId="3708" xr:uid="{301567AE-99D2-48E6-B655-E3E33C2139EA}"/>
    <cellStyle name="20% - Accent2 8 2 2 5" xfId="3709" xr:uid="{28DB2E8E-2C81-4010-AFF9-02645B9F1AC7}"/>
    <cellStyle name="20% - Accent2 8 2 3" xfId="3710" xr:uid="{BB9FA8B7-0299-428D-B369-A7CF7FCDC40A}"/>
    <cellStyle name="20% - Accent2 8 2 3 2" xfId="3711" xr:uid="{E0691369-E026-482A-8C97-895EEE694494}"/>
    <cellStyle name="20% - Accent2 8 2 3 2 2" xfId="3712" xr:uid="{EA62DC01-0537-46AB-957B-B8E84F7828C4}"/>
    <cellStyle name="20% - Accent2 8 2 3 3" xfId="3713" xr:uid="{002CF534-A2E4-4020-92CB-DE4017C20A1B}"/>
    <cellStyle name="20% - Accent2 8 2 4" xfId="3714" xr:uid="{265F6889-873D-47FF-874A-80041D6F6119}"/>
    <cellStyle name="20% - Accent2 8 2 4 2" xfId="3715" xr:uid="{2E822A58-46DD-4CE9-9B20-52F4F726C045}"/>
    <cellStyle name="20% - Accent2 8 2 5" xfId="3716" xr:uid="{DFEA363D-6646-4E18-87E4-C7030186F0F3}"/>
    <cellStyle name="20% - Accent2 8 3" xfId="3717" xr:uid="{593F2B27-D070-4994-A4FB-F6E3FCC9663D}"/>
    <cellStyle name="20% - Accent2 8 3 2" xfId="3718" xr:uid="{C1F44567-CE1E-45FB-BB1B-9A6297CC0EDD}"/>
    <cellStyle name="20% - Accent2 8 3 2 2" xfId="3719" xr:uid="{41528AAD-5075-425A-B7F5-87D5232BB97E}"/>
    <cellStyle name="20% - Accent2 8 3 2 2 2" xfId="3720" xr:uid="{C4F9B6BC-1919-4985-BC66-C69B6999E443}"/>
    <cellStyle name="20% - Accent2 8 3 2 3" xfId="3721" xr:uid="{A3013610-402F-4E00-9827-569EE1DA7E2B}"/>
    <cellStyle name="20% - Accent2 8 3 3" xfId="3722" xr:uid="{71DC5199-85EC-4C8A-983F-07838B0DC65D}"/>
    <cellStyle name="20% - Accent2 8 3 3 2" xfId="3723" xr:uid="{C03636B5-3ABC-4E25-BD26-C00DC70F9FA4}"/>
    <cellStyle name="20% - Accent2 8 3 3 2 2" xfId="3724" xr:uid="{9A0B16D5-A8EB-46FE-92DB-41DED2B5DB56}"/>
    <cellStyle name="20% - Accent2 8 3 3 3" xfId="3725" xr:uid="{1EC65F90-0169-428E-ABFB-5AE31B9DBCAB}"/>
    <cellStyle name="20% - Accent2 8 3 4" xfId="3726" xr:uid="{49BB62A3-C860-46A9-A2D0-3B6FF25EDBAA}"/>
    <cellStyle name="20% - Accent2 8 3 4 2" xfId="3727" xr:uid="{E72CD71C-B8A6-4FCD-A334-6813AB3A50E0}"/>
    <cellStyle name="20% - Accent2 8 3 5" xfId="3728" xr:uid="{40E64CB5-1020-43EE-BA2C-4B344575D205}"/>
    <cellStyle name="20% - Accent2 8 4" xfId="3729" xr:uid="{53F5FC51-43EC-4B82-9449-C3AF577B4163}"/>
    <cellStyle name="20% - Accent2 8 4 2" xfId="3730" xr:uid="{5475DDE1-7C70-453E-B444-BAFC5C3B9FED}"/>
    <cellStyle name="20% - Accent2 8 4 2 2" xfId="3731" xr:uid="{24AE8ED3-B8EB-41A3-8C41-006C9A419EE1}"/>
    <cellStyle name="20% - Accent2 8 4 3" xfId="3732" xr:uid="{4627F8BC-6CC3-4F62-B64C-1264135BF014}"/>
    <cellStyle name="20% - Accent2 8 5" xfId="3733" xr:uid="{34D50B61-6794-4063-AF69-C90C0A0A5B66}"/>
    <cellStyle name="20% - Accent2 8 5 2" xfId="3734" xr:uid="{528F1400-9370-4A14-9163-8837799A5F52}"/>
    <cellStyle name="20% - Accent2 8 5 2 2" xfId="3735" xr:uid="{F024598F-A798-4E42-8493-348BE404E4C4}"/>
    <cellStyle name="20% - Accent2 8 5 3" xfId="3736" xr:uid="{48057F68-CACE-4AE5-8418-E849A6A1C665}"/>
    <cellStyle name="20% - Accent2 8 6" xfId="3737" xr:uid="{B46D6A1C-9699-4BF3-ACB2-DDD4EF9CBDAD}"/>
    <cellStyle name="20% - Accent2 8 6 2" xfId="3738" xr:uid="{7D7B563F-68FB-4F41-8729-7F7C16192AE2}"/>
    <cellStyle name="20% - Accent2 8 7" xfId="3739" xr:uid="{6A823935-2143-4567-9ABA-4EF7564770A7}"/>
    <cellStyle name="20% - Accent2 8 8" xfId="3740" xr:uid="{24594CFD-7583-4711-99FA-FB9FA8A14623}"/>
    <cellStyle name="20% - Accent2 9" xfId="3741" xr:uid="{2437EA1F-E3F3-4A36-80B7-D3DABE11DAC7}"/>
    <cellStyle name="20% - Accent2 9 2" xfId="3742" xr:uid="{F18E496E-5AF4-4591-96DF-72B8CDAAC063}"/>
    <cellStyle name="20% - Accent2 9 2 2" xfId="3743" xr:uid="{67FAE484-15D5-4640-873B-AD10F8A1D45C}"/>
    <cellStyle name="20% - Accent2 9 2 2 2" xfId="3744" xr:uid="{D055D4FE-EFE8-4F33-AADE-B6CEF329F14E}"/>
    <cellStyle name="20% - Accent2 9 2 2 2 2" xfId="3745" xr:uid="{59E74842-FC6F-456B-8630-187307ECA96C}"/>
    <cellStyle name="20% - Accent2 9 2 2 2 2 2" xfId="3746" xr:uid="{0A136BBF-EE2A-4C5F-B6F3-B76A2D8C4B76}"/>
    <cellStyle name="20% - Accent2 9 2 2 2 3" xfId="3747" xr:uid="{79292B17-3E2D-464C-BCDD-302910D43708}"/>
    <cellStyle name="20% - Accent2 9 2 2 3" xfId="3748" xr:uid="{D65DEE9E-CBC0-4555-9CBD-14CE3E6128AD}"/>
    <cellStyle name="20% - Accent2 9 2 2 3 2" xfId="3749" xr:uid="{1EEE92FB-F342-4ED5-A8C6-AB37BBC6813F}"/>
    <cellStyle name="20% - Accent2 9 2 2 3 2 2" xfId="3750" xr:uid="{E82B0882-14F5-4240-B683-48C417EC9216}"/>
    <cellStyle name="20% - Accent2 9 2 2 3 3" xfId="3751" xr:uid="{C7EFBAEF-4F85-42A3-A60C-ED23A4F9F794}"/>
    <cellStyle name="20% - Accent2 9 2 2 4" xfId="3752" xr:uid="{27CB582A-9C56-4DE8-9E0E-936E7A06B8E7}"/>
    <cellStyle name="20% - Accent2 9 2 2 4 2" xfId="3753" xr:uid="{00BABE85-F6DC-42FC-AA8E-740BC5041CDF}"/>
    <cellStyle name="20% - Accent2 9 2 2 5" xfId="3754" xr:uid="{17EB6BEF-A41F-49C3-AAF3-EBD6E240065C}"/>
    <cellStyle name="20% - Accent2 9 2 3" xfId="3755" xr:uid="{35325831-BE43-4551-9181-FC321687552B}"/>
    <cellStyle name="20% - Accent2 9 2 3 2" xfId="3756" xr:uid="{C5E52B24-2B1D-496C-9A6F-99DB9014BACA}"/>
    <cellStyle name="20% - Accent2 9 2 3 2 2" xfId="3757" xr:uid="{A295674F-7F29-4A66-90FC-6A8CB7EC25D3}"/>
    <cellStyle name="20% - Accent2 9 2 3 3" xfId="3758" xr:uid="{A4DACD76-9838-44EF-AE1D-D711DB71B056}"/>
    <cellStyle name="20% - Accent2 9 2 4" xfId="3759" xr:uid="{E5AE8AD1-732C-4A4A-AB14-37FD184A263C}"/>
    <cellStyle name="20% - Accent2 9 2 4 2" xfId="3760" xr:uid="{91EBA07D-F1DD-4CEF-BFB1-86B56AF717AD}"/>
    <cellStyle name="20% - Accent2 9 2 5" xfId="3761" xr:uid="{16D43009-ABE5-4361-8099-BD8CB481C424}"/>
    <cellStyle name="20% - Accent2 9 3" xfId="3762" xr:uid="{2CEA717B-587A-43E3-8586-BA93F8BD007B}"/>
    <cellStyle name="20% - Accent2 9 3 2" xfId="3763" xr:uid="{21E149A1-5AD4-472E-B1D9-EB54316227F2}"/>
    <cellStyle name="20% - Accent2 9 3 2 2" xfId="3764" xr:uid="{E0C00D71-1D32-4FE1-8640-3309267B315B}"/>
    <cellStyle name="20% - Accent2 9 3 2 2 2" xfId="3765" xr:uid="{31168590-F352-40B9-B599-B7CFDC64B92E}"/>
    <cellStyle name="20% - Accent2 9 3 2 3" xfId="3766" xr:uid="{C16FADBB-CDEA-423F-8989-9EB690F06D8E}"/>
    <cellStyle name="20% - Accent2 9 3 3" xfId="3767" xr:uid="{E582D59A-964E-4D4C-8FE2-B37560B6F12C}"/>
    <cellStyle name="20% - Accent2 9 3 3 2" xfId="3768" xr:uid="{60B6F2C5-9BED-4380-BD84-73631CC6CB66}"/>
    <cellStyle name="20% - Accent2 9 3 3 2 2" xfId="3769" xr:uid="{57BD67AC-9234-49E0-8150-D22AD01CAB7B}"/>
    <cellStyle name="20% - Accent2 9 3 3 3" xfId="3770" xr:uid="{BA117769-63FC-4657-BB01-EDA5B509468F}"/>
    <cellStyle name="20% - Accent2 9 3 4" xfId="3771" xr:uid="{DC5973F1-904A-47B5-B37E-A4284DA7FE89}"/>
    <cellStyle name="20% - Accent2 9 3 4 2" xfId="3772" xr:uid="{9C392C07-CA05-4684-BF4D-C5E3D387EEA0}"/>
    <cellStyle name="20% - Accent2 9 3 5" xfId="3773" xr:uid="{855A3658-52B2-475F-B469-D99FEEB0870D}"/>
    <cellStyle name="20% - Accent2 9 4" xfId="3774" xr:uid="{535899A8-6D1F-45C2-8583-648E98882432}"/>
    <cellStyle name="20% - Accent2 9 4 2" xfId="3775" xr:uid="{25DC5B21-A967-4C95-A01D-09FBA9E161EA}"/>
    <cellStyle name="20% - Accent2 9 4 2 2" xfId="3776" xr:uid="{7B7F31FD-6218-4AC2-99C8-E3B91FB43026}"/>
    <cellStyle name="20% - Accent2 9 4 3" xfId="3777" xr:uid="{AA528B99-3C4F-4025-A827-0E9B1A4E47A0}"/>
    <cellStyle name="20% - Accent2 9 5" xfId="3778" xr:uid="{E32B23C9-54D6-4B9E-BB9F-3F3A53929B3D}"/>
    <cellStyle name="20% - Accent2 9 5 2" xfId="3779" xr:uid="{146744DA-13D0-4C62-9E1F-AD14CBF41717}"/>
    <cellStyle name="20% - Accent2 9 5 2 2" xfId="3780" xr:uid="{9D63F5E1-0097-45CE-9533-4AEC7EB2716D}"/>
    <cellStyle name="20% - Accent2 9 5 3" xfId="3781" xr:uid="{207CC12A-527A-4357-A84E-F2AEE80993DA}"/>
    <cellStyle name="20% - Accent2 9 6" xfId="3782" xr:uid="{C6C9344B-03E7-47FA-BC93-82A4075A76DB}"/>
    <cellStyle name="20% - Accent2 9 6 2" xfId="3783" xr:uid="{4486E285-DD36-4A92-8367-0E64C3EC4FE1}"/>
    <cellStyle name="20% - Accent2 9 7" xfId="3784" xr:uid="{04E8AC35-69A8-4BDC-B0BC-564E0B330246}"/>
    <cellStyle name="20% - Accent2 9 8" xfId="3785" xr:uid="{4EDB0990-E792-48D0-B988-DCEE754F1077}"/>
    <cellStyle name="20% - Accent3" xfId="31" builtinId="38" customBuiltin="1"/>
    <cellStyle name="20% - Accent3 10" xfId="3786" xr:uid="{242DC86E-34FE-45EB-9863-9D2B63FE470B}"/>
    <cellStyle name="20% - Accent3 10 2" xfId="3787" xr:uid="{D07BB91A-0E48-450C-972B-8C0B77F4D5D7}"/>
    <cellStyle name="20% - Accent3 10 2 2" xfId="3788" xr:uid="{838E298E-F146-4604-8211-55868233FEA9}"/>
    <cellStyle name="20% - Accent3 10 2 2 2" xfId="3789" xr:uid="{64408160-1751-47C2-ACE5-505464B96812}"/>
    <cellStyle name="20% - Accent3 10 2 2 2 2" xfId="3790" xr:uid="{65276189-62CF-4C78-9968-1D617C323CBE}"/>
    <cellStyle name="20% - Accent3 10 2 2 2 2 2" xfId="3791" xr:uid="{8E822F2E-3F15-4715-A53C-4CB4935BC2FA}"/>
    <cellStyle name="20% - Accent3 10 2 2 2 3" xfId="3792" xr:uid="{486DF3D8-D1F3-4F3C-8074-082C37438058}"/>
    <cellStyle name="20% - Accent3 10 2 2 3" xfId="3793" xr:uid="{F9D9EB39-EEDC-4B8E-85FC-95A18186406C}"/>
    <cellStyle name="20% - Accent3 10 2 2 3 2" xfId="3794" xr:uid="{05F8300A-AF24-4B12-B4CC-B01C501DF115}"/>
    <cellStyle name="20% - Accent3 10 2 2 3 2 2" xfId="3795" xr:uid="{495A4FF6-01E0-4DF1-9278-EBAC9826550A}"/>
    <cellStyle name="20% - Accent3 10 2 2 3 3" xfId="3796" xr:uid="{E9EA4D3E-A3A7-4C5D-8178-3FDF6A7AEC1D}"/>
    <cellStyle name="20% - Accent3 10 2 2 4" xfId="3797" xr:uid="{6B24B5F9-02AA-41D4-A4CD-3E88FE718A8D}"/>
    <cellStyle name="20% - Accent3 10 2 2 4 2" xfId="3798" xr:uid="{AD482174-C431-42FE-BA09-8B1FA05BBB8D}"/>
    <cellStyle name="20% - Accent3 10 2 2 5" xfId="3799" xr:uid="{E81DCB7C-1DD9-4035-AE00-730188E07D0B}"/>
    <cellStyle name="20% - Accent3 10 2 3" xfId="3800" xr:uid="{65C08548-0F96-4B8F-839B-D373ECF89DE7}"/>
    <cellStyle name="20% - Accent3 10 2 3 2" xfId="3801" xr:uid="{CA86E4AF-996F-4908-AA28-812F0BE5F819}"/>
    <cellStyle name="20% - Accent3 10 2 3 2 2" xfId="3802" xr:uid="{3E3A7EB2-0622-4F12-9268-91BF20960C98}"/>
    <cellStyle name="20% - Accent3 10 2 3 3" xfId="3803" xr:uid="{8CA55E5C-000B-4EED-AEF4-CD3936860BA5}"/>
    <cellStyle name="20% - Accent3 10 2 4" xfId="3804" xr:uid="{4A5BC024-D369-4AA5-BC05-DE9A90C79DE3}"/>
    <cellStyle name="20% - Accent3 10 2 4 2" xfId="3805" xr:uid="{056DED5D-A508-4F80-8CB1-F855E0133F7B}"/>
    <cellStyle name="20% - Accent3 10 2 5" xfId="3806" xr:uid="{CC88A9F7-F1C1-49B8-ADAF-0C50EAD64531}"/>
    <cellStyle name="20% - Accent3 10 3" xfId="3807" xr:uid="{99856B10-CC15-4CEA-BAEE-29215C8A9C08}"/>
    <cellStyle name="20% - Accent3 10 3 2" xfId="3808" xr:uid="{DEBEAD1E-49B8-4708-ACDD-67574F7F9EC3}"/>
    <cellStyle name="20% - Accent3 10 3 2 2" xfId="3809" xr:uid="{764B84A7-4E02-424B-B60C-73E26F12F69D}"/>
    <cellStyle name="20% - Accent3 10 3 2 2 2" xfId="3810" xr:uid="{09FFAADD-7927-4028-A16D-EA2C677C1999}"/>
    <cellStyle name="20% - Accent3 10 3 2 3" xfId="3811" xr:uid="{E9C72940-D26D-4518-B316-58FFDE0BEC56}"/>
    <cellStyle name="20% - Accent3 10 3 3" xfId="3812" xr:uid="{0E7397A2-0CC4-4089-BC0C-A76BC44239FF}"/>
    <cellStyle name="20% - Accent3 10 3 3 2" xfId="3813" xr:uid="{07BC2605-5EDA-4F8E-A449-59C250838F07}"/>
    <cellStyle name="20% - Accent3 10 3 3 2 2" xfId="3814" xr:uid="{5C1C42B3-DA56-4AC6-A947-71A2C207B557}"/>
    <cellStyle name="20% - Accent3 10 3 3 3" xfId="3815" xr:uid="{A265A55C-C6C5-44A8-B226-4783701F63EE}"/>
    <cellStyle name="20% - Accent3 10 3 4" xfId="3816" xr:uid="{34F42924-A1FE-49EF-850F-ABAE9DF36A1B}"/>
    <cellStyle name="20% - Accent3 10 3 4 2" xfId="3817" xr:uid="{9732B63E-96AE-4935-9656-57187D6E8B27}"/>
    <cellStyle name="20% - Accent3 10 3 5" xfId="3818" xr:uid="{781933DB-6C07-4A89-A8AB-ACA85873F39F}"/>
    <cellStyle name="20% - Accent3 10 4" xfId="3819" xr:uid="{6366D0A1-6DD7-4E1B-A705-C1BB2EDBC1DB}"/>
    <cellStyle name="20% - Accent3 10 4 2" xfId="3820" xr:uid="{9ABFA090-9A36-488C-B568-06E8F62A2676}"/>
    <cellStyle name="20% - Accent3 10 4 2 2" xfId="3821" xr:uid="{B1F66348-9B1D-45F1-9A1F-4145CF22117D}"/>
    <cellStyle name="20% - Accent3 10 4 3" xfId="3822" xr:uid="{3E3939B1-8AD1-4378-9979-ECA65BC77B54}"/>
    <cellStyle name="20% - Accent3 10 5" xfId="3823" xr:uid="{0ECCEE80-2408-41FD-8899-3103548ED6EF}"/>
    <cellStyle name="20% - Accent3 10 5 2" xfId="3824" xr:uid="{690C9378-3B7D-460D-986B-FF41646E83C3}"/>
    <cellStyle name="20% - Accent3 10 5 2 2" xfId="3825" xr:uid="{25D79834-D423-4DED-814E-AF1889D39539}"/>
    <cellStyle name="20% - Accent3 10 5 3" xfId="3826" xr:uid="{68C60899-563D-4F0C-9623-EAE40D35C2FF}"/>
    <cellStyle name="20% - Accent3 10 6" xfId="3827" xr:uid="{3A693A3F-1223-4947-878E-3D72F18D9493}"/>
    <cellStyle name="20% - Accent3 10 6 2" xfId="3828" xr:uid="{128CE164-DBD8-47F8-A19B-6B0AD6336839}"/>
    <cellStyle name="20% - Accent3 10 7" xfId="3829" xr:uid="{46AD2537-712D-4A1F-8D47-F48ED38A49CC}"/>
    <cellStyle name="20% - Accent3 10 8" xfId="3830" xr:uid="{62D261B7-D333-4D6C-98C0-845EF8F4559E}"/>
    <cellStyle name="20% - Accent3 11" xfId="3831" xr:uid="{E5F102DE-FD6E-4190-8B2B-B23208CCCE74}"/>
    <cellStyle name="20% - Accent3 11 2" xfId="3832" xr:uid="{CB8AD858-ABBC-4948-897C-84C7B9883176}"/>
    <cellStyle name="20% - Accent3 11 2 2" xfId="3833" xr:uid="{2FFC4BFA-4F6B-4F7B-A6DD-D260A0C80929}"/>
    <cellStyle name="20% - Accent3 11 2 2 2" xfId="3834" xr:uid="{F9FEF4C4-9053-4A79-A41E-4F82011DCDD5}"/>
    <cellStyle name="20% - Accent3 11 2 2 2 2" xfId="3835" xr:uid="{FBD8545D-3203-4F23-BF5C-8B20C5F5BA51}"/>
    <cellStyle name="20% - Accent3 11 2 2 2 2 2" xfId="3836" xr:uid="{6D727C9C-3998-4BB7-B03E-814B7D638D67}"/>
    <cellStyle name="20% - Accent3 11 2 2 2 3" xfId="3837" xr:uid="{A6497718-E3B7-4556-AD50-37D93616E417}"/>
    <cellStyle name="20% - Accent3 11 2 2 3" xfId="3838" xr:uid="{5050D916-603A-4663-B41B-8F6EDFBFEC99}"/>
    <cellStyle name="20% - Accent3 11 2 2 3 2" xfId="3839" xr:uid="{0BE7752C-7419-4894-92C1-53502FF37A23}"/>
    <cellStyle name="20% - Accent3 11 2 2 3 2 2" xfId="3840" xr:uid="{51DADDE5-B831-4220-9D28-894EBB32D5E2}"/>
    <cellStyle name="20% - Accent3 11 2 2 3 3" xfId="3841" xr:uid="{5E03897C-0E5B-483C-A2CF-A71883B9EB06}"/>
    <cellStyle name="20% - Accent3 11 2 2 4" xfId="3842" xr:uid="{3E34AE44-8838-4953-8352-ED51823120D7}"/>
    <cellStyle name="20% - Accent3 11 2 2 4 2" xfId="3843" xr:uid="{C4390D17-3706-4217-A660-4EED44451825}"/>
    <cellStyle name="20% - Accent3 11 2 2 5" xfId="3844" xr:uid="{51082133-7E5C-4FB7-9076-6291C2D768AF}"/>
    <cellStyle name="20% - Accent3 11 2 3" xfId="3845" xr:uid="{FE2FAF09-223C-4D47-A4C2-D5C44C136C9C}"/>
    <cellStyle name="20% - Accent3 11 2 3 2" xfId="3846" xr:uid="{91DDA876-50BE-492B-8A1F-DA1249B23B37}"/>
    <cellStyle name="20% - Accent3 11 2 3 2 2" xfId="3847" xr:uid="{C15CD9E3-A29E-4640-A8B4-701FB912F7C9}"/>
    <cellStyle name="20% - Accent3 11 2 3 3" xfId="3848" xr:uid="{6BF88666-6AB3-40C5-BFDA-15B50FF6A9A9}"/>
    <cellStyle name="20% - Accent3 11 2 4" xfId="3849" xr:uid="{30ACDCCC-57D6-40FA-8542-89CE1A8D4DB0}"/>
    <cellStyle name="20% - Accent3 11 2 4 2" xfId="3850" xr:uid="{09916354-3115-4B67-8D62-AA5A5940F6D0}"/>
    <cellStyle name="20% - Accent3 11 2 5" xfId="3851" xr:uid="{E839CA12-A5E2-4511-8543-1BF1C31394A4}"/>
    <cellStyle name="20% - Accent3 11 3" xfId="3852" xr:uid="{68089217-0CAB-4BA6-8131-D94F3BE2E7D5}"/>
    <cellStyle name="20% - Accent3 11 3 2" xfId="3853" xr:uid="{DE759599-1D5F-4550-A998-AD2C0C861D85}"/>
    <cellStyle name="20% - Accent3 11 3 2 2" xfId="3854" xr:uid="{62A38B3F-5487-4AC0-BF41-06E4D65611A9}"/>
    <cellStyle name="20% - Accent3 11 3 2 2 2" xfId="3855" xr:uid="{D5710E4B-3412-49EA-B5C3-6C16D7C2EFAF}"/>
    <cellStyle name="20% - Accent3 11 3 2 3" xfId="3856" xr:uid="{C2F11F7C-D6B7-42CD-924E-46E263069CF6}"/>
    <cellStyle name="20% - Accent3 11 3 3" xfId="3857" xr:uid="{02A31DCC-F5BD-491E-96DA-B0B88D41183B}"/>
    <cellStyle name="20% - Accent3 11 3 3 2" xfId="3858" xr:uid="{E20F7E18-CA00-42C5-9A14-985F28102EFD}"/>
    <cellStyle name="20% - Accent3 11 3 3 2 2" xfId="3859" xr:uid="{E0E3DBE6-3678-40A1-AE4C-E4EA1575618C}"/>
    <cellStyle name="20% - Accent3 11 3 3 3" xfId="3860" xr:uid="{D70948DD-F962-4A4F-8345-BDE1C9E97F6D}"/>
    <cellStyle name="20% - Accent3 11 3 4" xfId="3861" xr:uid="{78F896C0-48C9-44EB-959F-FD39F726B8E0}"/>
    <cellStyle name="20% - Accent3 11 3 4 2" xfId="3862" xr:uid="{CF65C0F5-149B-4CE0-8908-FE4AF1E7A0B2}"/>
    <cellStyle name="20% - Accent3 11 3 5" xfId="3863" xr:uid="{FAAE46DA-E7E3-49A7-AB98-14CE2D2A8E51}"/>
    <cellStyle name="20% - Accent3 11 4" xfId="3864" xr:uid="{BD82E924-B9BA-49CE-BE46-05AAEAA3825B}"/>
    <cellStyle name="20% - Accent3 11 4 2" xfId="3865" xr:uid="{AF75CD88-7A21-4364-B2F2-E63D508DF854}"/>
    <cellStyle name="20% - Accent3 11 4 2 2" xfId="3866" xr:uid="{E27FE58E-9347-4433-B819-EAF3B6F8BA48}"/>
    <cellStyle name="20% - Accent3 11 4 3" xfId="3867" xr:uid="{5D1A3FE0-C707-4ACF-B37A-C6F7AC62E47E}"/>
    <cellStyle name="20% - Accent3 11 5" xfId="3868" xr:uid="{06E16988-5FED-4DEF-8632-2627A07C7365}"/>
    <cellStyle name="20% - Accent3 11 5 2" xfId="3869" xr:uid="{0139499F-E8B9-4158-A528-E53C0047DFB9}"/>
    <cellStyle name="20% - Accent3 11 5 2 2" xfId="3870" xr:uid="{F0E2AD4D-512E-499F-9C5C-33ECD99F8DAE}"/>
    <cellStyle name="20% - Accent3 11 5 3" xfId="3871" xr:uid="{89015640-2FDB-4A5C-950C-FF7310045AA3}"/>
    <cellStyle name="20% - Accent3 11 6" xfId="3872" xr:uid="{61504B4B-7452-438B-90FB-084042473BBD}"/>
    <cellStyle name="20% - Accent3 11 6 2" xfId="3873" xr:uid="{BA97E8FE-1E39-4CF3-82B9-A133A0054B1C}"/>
    <cellStyle name="20% - Accent3 11 7" xfId="3874" xr:uid="{285C4D71-CFB3-4C6B-9321-74272D686D14}"/>
    <cellStyle name="20% - Accent3 11 8" xfId="3875" xr:uid="{F94065C5-C520-4FC8-85E6-5DC65AE55ACA}"/>
    <cellStyle name="20% - Accent3 12" xfId="3876" xr:uid="{A6699EBA-9B2F-4172-8398-98BD764B4273}"/>
    <cellStyle name="20% - Accent3 12 2" xfId="3877" xr:uid="{902C2628-04B8-456E-8BBE-9C1622FC19AD}"/>
    <cellStyle name="20% - Accent3 12 2 2" xfId="3878" xr:uid="{08A6AE16-8FC8-470F-BF25-EEED4EF28E87}"/>
    <cellStyle name="20% - Accent3 12 2 2 2" xfId="3879" xr:uid="{535AABD2-15C5-43B4-A6E3-9D98EA5237B6}"/>
    <cellStyle name="20% - Accent3 12 2 2 2 2" xfId="3880" xr:uid="{18E38197-389A-4161-B8A4-D61AD93D7A9D}"/>
    <cellStyle name="20% - Accent3 12 2 2 2 2 2" xfId="3881" xr:uid="{84883442-7B34-4EC5-AE7B-3085C142E6FB}"/>
    <cellStyle name="20% - Accent3 12 2 2 2 3" xfId="3882" xr:uid="{12E6BA5B-2449-4889-AA82-6FB6FE936898}"/>
    <cellStyle name="20% - Accent3 12 2 2 3" xfId="3883" xr:uid="{502B4157-435D-4BCD-ABE2-0A05DB7D5164}"/>
    <cellStyle name="20% - Accent3 12 2 2 3 2" xfId="3884" xr:uid="{8F410711-0EF9-46B0-A8F6-93C762351835}"/>
    <cellStyle name="20% - Accent3 12 2 2 3 2 2" xfId="3885" xr:uid="{BA4C449E-78A3-4A49-9155-3F7879CEFBAC}"/>
    <cellStyle name="20% - Accent3 12 2 2 3 3" xfId="3886" xr:uid="{E7B17A06-FFF9-4725-83B0-AC651842AEBA}"/>
    <cellStyle name="20% - Accent3 12 2 2 4" xfId="3887" xr:uid="{C485DEB8-C1F0-4525-B16C-41F0DB4F64E0}"/>
    <cellStyle name="20% - Accent3 12 2 2 4 2" xfId="3888" xr:uid="{544808E5-27D1-4956-9E72-E436DA585689}"/>
    <cellStyle name="20% - Accent3 12 2 2 5" xfId="3889" xr:uid="{066B3E73-AC37-4CB3-BF72-9EF1D70CB6C6}"/>
    <cellStyle name="20% - Accent3 12 2 3" xfId="3890" xr:uid="{2FEEAFB2-3AC5-4640-B6F3-1863F8241EAC}"/>
    <cellStyle name="20% - Accent3 12 2 3 2" xfId="3891" xr:uid="{3124C229-AC75-4E21-872A-81DCBA819AE9}"/>
    <cellStyle name="20% - Accent3 12 2 3 2 2" xfId="3892" xr:uid="{73802B59-E1CD-4D64-86E0-10F6FBB0A4F2}"/>
    <cellStyle name="20% - Accent3 12 2 3 3" xfId="3893" xr:uid="{7A239F51-6EC0-4C3D-BDD0-D1A8D4E67534}"/>
    <cellStyle name="20% - Accent3 12 2 4" xfId="3894" xr:uid="{93E0A6B7-C942-4602-AED8-19C3C2F71781}"/>
    <cellStyle name="20% - Accent3 12 2 4 2" xfId="3895" xr:uid="{2A030B29-EFAE-4FB0-8F5B-231E648AC0C5}"/>
    <cellStyle name="20% - Accent3 12 2 5" xfId="3896" xr:uid="{660C5A53-5B2D-4771-BA11-64047F45A9C2}"/>
    <cellStyle name="20% - Accent3 12 3" xfId="3897" xr:uid="{980BB7E1-95D0-47AD-B342-85FC1CDEFBCF}"/>
    <cellStyle name="20% - Accent3 12 3 2" xfId="3898" xr:uid="{A1D6B2FA-A3F8-4C21-898D-F46DFB944C96}"/>
    <cellStyle name="20% - Accent3 12 3 2 2" xfId="3899" xr:uid="{0317531C-3EE4-4F19-8D4C-0F58AB5E53CE}"/>
    <cellStyle name="20% - Accent3 12 3 2 2 2" xfId="3900" xr:uid="{6DD84D2D-C583-40CB-BCEA-6862ED8EA8DA}"/>
    <cellStyle name="20% - Accent3 12 3 2 3" xfId="3901" xr:uid="{8CFB0699-DFFC-4BA7-A1EC-3F9ECA748B7E}"/>
    <cellStyle name="20% - Accent3 12 3 3" xfId="3902" xr:uid="{DF6A63A9-B821-4DB7-8B0E-C5DF42DE301D}"/>
    <cellStyle name="20% - Accent3 12 3 3 2" xfId="3903" xr:uid="{788FB80E-FA4E-4153-81D1-4A9D322A3A12}"/>
    <cellStyle name="20% - Accent3 12 3 3 2 2" xfId="3904" xr:uid="{5BC0806D-C14B-4AC0-906D-3BC71FC902C9}"/>
    <cellStyle name="20% - Accent3 12 3 3 3" xfId="3905" xr:uid="{F52EEEEE-6F59-4A6A-812A-04A13546B5FE}"/>
    <cellStyle name="20% - Accent3 12 3 4" xfId="3906" xr:uid="{5FAD154A-1E6D-43AA-9135-F3DEE2DE95DA}"/>
    <cellStyle name="20% - Accent3 12 3 4 2" xfId="3907" xr:uid="{B7157440-9643-468D-B994-0AAD9A0B6892}"/>
    <cellStyle name="20% - Accent3 12 3 5" xfId="3908" xr:uid="{C169F06A-ECEF-430F-B098-15F020A6ACCD}"/>
    <cellStyle name="20% - Accent3 12 4" xfId="3909" xr:uid="{2D3BBDE4-6E79-4183-B6A4-B0BAEE37386B}"/>
    <cellStyle name="20% - Accent3 12 4 2" xfId="3910" xr:uid="{CE8E09B0-1496-4D83-A0B3-B29D60BEDB95}"/>
    <cellStyle name="20% - Accent3 12 4 2 2" xfId="3911" xr:uid="{1F0CA89C-190A-4801-BD2E-351626153567}"/>
    <cellStyle name="20% - Accent3 12 4 3" xfId="3912" xr:uid="{DC49EA2C-032F-4AED-A91F-B1EE68CB54BE}"/>
    <cellStyle name="20% - Accent3 12 5" xfId="3913" xr:uid="{A63CED64-3C2D-47B3-B008-DB2F633B743C}"/>
    <cellStyle name="20% - Accent3 12 5 2" xfId="3914" xr:uid="{828205CC-91EE-470E-BD4C-190E4EB0325F}"/>
    <cellStyle name="20% - Accent3 12 5 2 2" xfId="3915" xr:uid="{92A5255B-B62D-4436-BC6A-F1EE11B21929}"/>
    <cellStyle name="20% - Accent3 12 5 3" xfId="3916" xr:uid="{016F651B-70D3-4F88-9E68-57108DC8937B}"/>
    <cellStyle name="20% - Accent3 12 6" xfId="3917" xr:uid="{BE5C5BFB-C806-4000-BEFC-FE3B5635B5FB}"/>
    <cellStyle name="20% - Accent3 12 6 2" xfId="3918" xr:uid="{9D7FC889-39B4-466E-B318-270C74D6348D}"/>
    <cellStyle name="20% - Accent3 12 7" xfId="3919" xr:uid="{55D56A96-CA95-4280-87D5-FA0013BA2981}"/>
    <cellStyle name="20% - Accent3 12 8" xfId="3920" xr:uid="{FDA07187-CF50-4EBE-8863-0EA0EF4632E3}"/>
    <cellStyle name="20% - Accent3 13" xfId="3921" xr:uid="{CDBFF93C-3484-432C-B043-2E8A707B4DBB}"/>
    <cellStyle name="20% - Accent3 13 2" xfId="3922" xr:uid="{9F053E51-44CD-46B6-AAA7-CDA68C1B3142}"/>
    <cellStyle name="20% - Accent3 13 2 2" xfId="3923" xr:uid="{07D16877-9C07-47FB-BD17-9EE888F618C6}"/>
    <cellStyle name="20% - Accent3 13 2 2 2" xfId="3924" xr:uid="{CDCD93F0-D723-45A8-963D-19830141C33C}"/>
    <cellStyle name="20% - Accent3 13 2 2 2 2" xfId="3925" xr:uid="{E23A7386-5A96-4A07-9DFA-76E2F02229DE}"/>
    <cellStyle name="20% - Accent3 13 2 2 2 2 2" xfId="3926" xr:uid="{F2F2760A-FED6-44C4-BA2A-E5B7E738DB83}"/>
    <cellStyle name="20% - Accent3 13 2 2 2 3" xfId="3927" xr:uid="{EA70A78C-96DF-46C7-9437-FAE4AAE737E7}"/>
    <cellStyle name="20% - Accent3 13 2 2 3" xfId="3928" xr:uid="{FF3CADE4-BE4F-487E-A43F-D7FC880A336D}"/>
    <cellStyle name="20% - Accent3 13 2 2 3 2" xfId="3929" xr:uid="{485E09F1-7FDF-4C01-AFF4-95E590CB8496}"/>
    <cellStyle name="20% - Accent3 13 2 2 3 2 2" xfId="3930" xr:uid="{44EBD2DB-C00C-46A7-957C-6A8E067A5685}"/>
    <cellStyle name="20% - Accent3 13 2 2 3 3" xfId="3931" xr:uid="{16C4CF66-5902-4050-A4E1-BE4E5FC69091}"/>
    <cellStyle name="20% - Accent3 13 2 2 4" xfId="3932" xr:uid="{2D3CB821-1069-430C-A94C-58859035E9A8}"/>
    <cellStyle name="20% - Accent3 13 2 2 4 2" xfId="3933" xr:uid="{D64D03B4-4060-429C-8303-52D97C127B87}"/>
    <cellStyle name="20% - Accent3 13 2 2 5" xfId="3934" xr:uid="{B2C58147-D71E-4DD3-934D-351B23160B89}"/>
    <cellStyle name="20% - Accent3 13 2 3" xfId="3935" xr:uid="{DC3A37B0-62C1-422B-9E9B-3862DED18CFC}"/>
    <cellStyle name="20% - Accent3 13 2 3 2" xfId="3936" xr:uid="{36995B9B-C885-4C5B-8CC9-6D17938C47EA}"/>
    <cellStyle name="20% - Accent3 13 2 3 2 2" xfId="3937" xr:uid="{C7937148-DA6A-479A-9D96-307D461F39D7}"/>
    <cellStyle name="20% - Accent3 13 2 3 3" xfId="3938" xr:uid="{AA2F1DE5-36F6-4755-AEDB-2452E7CCFE8C}"/>
    <cellStyle name="20% - Accent3 13 2 4" xfId="3939" xr:uid="{D911E8B2-4769-4B44-96D9-BDC567C8D562}"/>
    <cellStyle name="20% - Accent3 13 2 4 2" xfId="3940" xr:uid="{7645EBC5-0F5C-41A8-BF6B-7B5921EE29E1}"/>
    <cellStyle name="20% - Accent3 13 2 5" xfId="3941" xr:uid="{6A10EFFA-F9F9-4650-BB3E-8F082BA391A5}"/>
    <cellStyle name="20% - Accent3 13 3" xfId="3942" xr:uid="{1CAC41A2-D4B1-4812-8CA4-7D220685E387}"/>
    <cellStyle name="20% - Accent3 13 3 2" xfId="3943" xr:uid="{DA0A6BE0-7A1F-4CBB-B5DC-E7444310BC0D}"/>
    <cellStyle name="20% - Accent3 13 3 2 2" xfId="3944" xr:uid="{D4FCE09C-E594-4377-B4A0-8861A476CF2D}"/>
    <cellStyle name="20% - Accent3 13 3 2 2 2" xfId="3945" xr:uid="{4F1924C4-E7FA-47FF-86F7-EAFCAD267E83}"/>
    <cellStyle name="20% - Accent3 13 3 2 3" xfId="3946" xr:uid="{9D38B5E8-175F-414C-A229-E7C3E930B15E}"/>
    <cellStyle name="20% - Accent3 13 3 3" xfId="3947" xr:uid="{7070E5BC-C510-4AF9-9861-9F091A3199D3}"/>
    <cellStyle name="20% - Accent3 13 3 3 2" xfId="3948" xr:uid="{1BAB7C4A-A5AA-4DA4-AA7A-0ACB5170CE95}"/>
    <cellStyle name="20% - Accent3 13 3 3 2 2" xfId="3949" xr:uid="{55B51EC1-47EB-4CEF-BE1E-56B4AB67BA08}"/>
    <cellStyle name="20% - Accent3 13 3 3 3" xfId="3950" xr:uid="{CADA5F52-3C8B-40CB-B6EF-FAECD7DC69A9}"/>
    <cellStyle name="20% - Accent3 13 3 4" xfId="3951" xr:uid="{8368E80A-5B6F-4B57-8707-012BF3A535CA}"/>
    <cellStyle name="20% - Accent3 13 3 4 2" xfId="3952" xr:uid="{F497D606-E8CB-4E0F-9961-94990555E6B5}"/>
    <cellStyle name="20% - Accent3 13 3 5" xfId="3953" xr:uid="{CB33680B-0CC0-490F-BCED-7E3318AF0B99}"/>
    <cellStyle name="20% - Accent3 13 4" xfId="3954" xr:uid="{8A513854-3CF3-487D-AA07-525D30C5548A}"/>
    <cellStyle name="20% - Accent3 13 4 2" xfId="3955" xr:uid="{01A8CA3F-43B5-4001-9979-5033B3C26762}"/>
    <cellStyle name="20% - Accent3 13 4 2 2" xfId="3956" xr:uid="{686F9864-6CD1-48A9-AFB3-A2166CDD55B4}"/>
    <cellStyle name="20% - Accent3 13 4 3" xfId="3957" xr:uid="{9B796233-2950-48C2-9E62-BC1CEC5864F6}"/>
    <cellStyle name="20% - Accent3 13 5" xfId="3958" xr:uid="{525B06AF-F0C2-46C1-B672-42F934024A5A}"/>
    <cellStyle name="20% - Accent3 13 5 2" xfId="3959" xr:uid="{048E99A4-D800-468A-AD6D-C6DCF1CAEC38}"/>
    <cellStyle name="20% - Accent3 13 5 2 2" xfId="3960" xr:uid="{E6CE2D0B-D694-416D-8B5B-3B6CE7D6F82F}"/>
    <cellStyle name="20% - Accent3 13 5 3" xfId="3961" xr:uid="{A54F3DAE-0167-4489-8001-9B62BBF3901B}"/>
    <cellStyle name="20% - Accent3 13 6" xfId="3962" xr:uid="{45790D36-BC74-4627-AA01-9FA13C7203AA}"/>
    <cellStyle name="20% - Accent3 13 6 2" xfId="3963" xr:uid="{49998387-032C-40EA-AF98-293EF867A5A5}"/>
    <cellStyle name="20% - Accent3 13 7" xfId="3964" xr:uid="{062DC198-55DB-4606-85BB-06BFF871D819}"/>
    <cellStyle name="20% - Accent3 13 8" xfId="3965" xr:uid="{658C99CC-2E6B-4334-B45B-3D1D933145E1}"/>
    <cellStyle name="20% - Accent3 14" xfId="3966" xr:uid="{E371661B-35BC-4DD2-9019-E8DAED972BD5}"/>
    <cellStyle name="20% - Accent3 14 2" xfId="3967" xr:uid="{524C5E2D-842D-4380-AF2C-2674872402AF}"/>
    <cellStyle name="20% - Accent3 14 2 2" xfId="3968" xr:uid="{20757043-A4CC-4AD9-98AF-CC4C51F55524}"/>
    <cellStyle name="20% - Accent3 14 2 2 2" xfId="3969" xr:uid="{38107B77-DB4C-49D3-87C8-9DC5D0B0EBB3}"/>
    <cellStyle name="20% - Accent3 14 2 2 2 2" xfId="3970" xr:uid="{F6081891-7E30-4ADE-B107-EE0EC582DF3E}"/>
    <cellStyle name="20% - Accent3 14 2 2 2 2 2" xfId="3971" xr:uid="{A5FF06C0-910D-4DD4-986B-5BCA3FBD9A06}"/>
    <cellStyle name="20% - Accent3 14 2 2 2 3" xfId="3972" xr:uid="{7292EEDB-2903-4661-ACE1-C10F52DB8C31}"/>
    <cellStyle name="20% - Accent3 14 2 2 3" xfId="3973" xr:uid="{3D0BD2BE-0ECB-4B5B-87B5-5DE2B6CFDD3B}"/>
    <cellStyle name="20% - Accent3 14 2 2 3 2" xfId="3974" xr:uid="{087DE369-8585-4267-A951-EF63E6E1B9CC}"/>
    <cellStyle name="20% - Accent3 14 2 2 3 2 2" xfId="3975" xr:uid="{F1BC350E-79B3-4640-905B-A7FD7CEB3D40}"/>
    <cellStyle name="20% - Accent3 14 2 2 3 3" xfId="3976" xr:uid="{E36F0DAB-1B3E-4316-A3C1-C2C532DFAC18}"/>
    <cellStyle name="20% - Accent3 14 2 2 4" xfId="3977" xr:uid="{DCFFA7B4-ADF6-4428-B9A7-6E810CD0530F}"/>
    <cellStyle name="20% - Accent3 14 2 2 4 2" xfId="3978" xr:uid="{0C18C9DD-E2B3-4E2C-8579-CCF2AB3F987B}"/>
    <cellStyle name="20% - Accent3 14 2 2 5" xfId="3979" xr:uid="{367033B5-996C-499A-B1BA-01D526202698}"/>
    <cellStyle name="20% - Accent3 14 2 3" xfId="3980" xr:uid="{43DB31DE-5BAD-438F-B6F2-B34345522A46}"/>
    <cellStyle name="20% - Accent3 14 2 3 2" xfId="3981" xr:uid="{95BA4AC0-73BA-4DFF-8140-1E1D8EA5115A}"/>
    <cellStyle name="20% - Accent3 14 2 3 2 2" xfId="3982" xr:uid="{36EBF0E3-C8DB-4AC6-834B-55400578B7D0}"/>
    <cellStyle name="20% - Accent3 14 2 3 3" xfId="3983" xr:uid="{39239F56-C074-4ACB-A70B-2EF259A77095}"/>
    <cellStyle name="20% - Accent3 14 2 4" xfId="3984" xr:uid="{842F6092-35C7-4D13-BE18-4E36795B8B74}"/>
    <cellStyle name="20% - Accent3 14 2 4 2" xfId="3985" xr:uid="{FBE10051-3CB7-4F0B-B85C-0457A2F26FE1}"/>
    <cellStyle name="20% - Accent3 14 2 5" xfId="3986" xr:uid="{AD9B14AF-DD96-4780-9E32-83DF8414353C}"/>
    <cellStyle name="20% - Accent3 14 3" xfId="3987" xr:uid="{044BEB0F-C4E8-4A10-82B2-F868351ADFC2}"/>
    <cellStyle name="20% - Accent3 14 3 2" xfId="3988" xr:uid="{8F01CA45-35D6-4ACD-842A-187D1654164B}"/>
    <cellStyle name="20% - Accent3 14 3 2 2" xfId="3989" xr:uid="{9BD389B3-8023-4FFE-A647-379F2D92EEB1}"/>
    <cellStyle name="20% - Accent3 14 3 2 2 2" xfId="3990" xr:uid="{7526ED4C-BDF9-4735-9394-208A0FCD3DE7}"/>
    <cellStyle name="20% - Accent3 14 3 2 3" xfId="3991" xr:uid="{D574CC13-AD6B-45B7-B995-6F7E4074EA8C}"/>
    <cellStyle name="20% - Accent3 14 3 3" xfId="3992" xr:uid="{CDA561DE-66F0-46D6-BF67-7579DF13927D}"/>
    <cellStyle name="20% - Accent3 14 3 3 2" xfId="3993" xr:uid="{5A85C64A-A7EC-4334-AFE9-C95FC869D089}"/>
    <cellStyle name="20% - Accent3 14 3 3 2 2" xfId="3994" xr:uid="{8A31E0CC-97BF-40B7-9F00-6E1F40704DED}"/>
    <cellStyle name="20% - Accent3 14 3 3 3" xfId="3995" xr:uid="{5727053F-6AAC-4D8A-BDD0-F3745A2CADC7}"/>
    <cellStyle name="20% - Accent3 14 3 4" xfId="3996" xr:uid="{9207FD99-DEA1-492E-BEE3-05D1FCB08C88}"/>
    <cellStyle name="20% - Accent3 14 3 4 2" xfId="3997" xr:uid="{34E37828-34DB-47DF-9333-51A5D98976EF}"/>
    <cellStyle name="20% - Accent3 14 3 5" xfId="3998" xr:uid="{340A61DA-E08F-4D38-8A3E-A5A4965C352C}"/>
    <cellStyle name="20% - Accent3 14 4" xfId="3999" xr:uid="{28D75931-FF1A-407B-8CF3-29C276C0D921}"/>
    <cellStyle name="20% - Accent3 14 4 2" xfId="4000" xr:uid="{1B518CB3-B86E-462C-BF51-A1D5E0092C10}"/>
    <cellStyle name="20% - Accent3 14 4 2 2" xfId="4001" xr:uid="{1D704F88-7EE1-4648-AE8C-2C63609F1A7E}"/>
    <cellStyle name="20% - Accent3 14 4 3" xfId="4002" xr:uid="{56368A08-A8C3-456C-8BA3-F8382B86F562}"/>
    <cellStyle name="20% - Accent3 14 5" xfId="4003" xr:uid="{3CA9AEBC-9432-4470-B605-5D9D8C2E7956}"/>
    <cellStyle name="20% - Accent3 14 5 2" xfId="4004" xr:uid="{EE583D63-5B31-4C4E-A427-7FB317525005}"/>
    <cellStyle name="20% - Accent3 14 5 2 2" xfId="4005" xr:uid="{FD01E583-C458-4693-8889-1226CC9C54AF}"/>
    <cellStyle name="20% - Accent3 14 5 3" xfId="4006" xr:uid="{8B2D1B7E-A660-45CC-83E0-FC21292993AF}"/>
    <cellStyle name="20% - Accent3 14 6" xfId="4007" xr:uid="{7F8403A2-BC6F-4869-877C-A4C143EF1B6F}"/>
    <cellStyle name="20% - Accent3 14 6 2" xfId="4008" xr:uid="{9AC8761A-6215-4F3B-B484-0D2F90773039}"/>
    <cellStyle name="20% - Accent3 14 7" xfId="4009" xr:uid="{2D659370-0EFD-4B55-92AC-49FF182A06D6}"/>
    <cellStyle name="20% - Accent3 14 8" xfId="4010" xr:uid="{DC2B2982-77FC-4C7B-B187-8D573D0701E1}"/>
    <cellStyle name="20% - Accent3 15" xfId="4011" xr:uid="{99E558B9-A5CB-4FE2-A21D-7DE289B75F55}"/>
    <cellStyle name="20% - Accent3 15 2" xfId="4012" xr:uid="{C89C7A3A-5F2C-4F4F-B06A-33A46A232CC4}"/>
    <cellStyle name="20% - Accent3 15 2 2" xfId="4013" xr:uid="{9CDBBD4C-4678-4710-9991-51697C9C7601}"/>
    <cellStyle name="20% - Accent3 15 2 2 2" xfId="4014" xr:uid="{315075DC-D15B-4C5D-B792-87B5172A3449}"/>
    <cellStyle name="20% - Accent3 15 2 2 2 2" xfId="4015" xr:uid="{2A7C5452-F27D-4B27-A631-DF1D1971811D}"/>
    <cellStyle name="20% - Accent3 15 2 2 2 2 2" xfId="4016" xr:uid="{CFD95123-B0F7-4B70-95F4-A8F4FC6DE119}"/>
    <cellStyle name="20% - Accent3 15 2 2 2 3" xfId="4017" xr:uid="{4617AAE1-859E-41EE-BEDD-568265D49C95}"/>
    <cellStyle name="20% - Accent3 15 2 2 3" xfId="4018" xr:uid="{249B4D1C-0E62-472B-960C-034FA485F4C2}"/>
    <cellStyle name="20% - Accent3 15 2 2 3 2" xfId="4019" xr:uid="{5E71B786-A264-4030-AAF0-B8D1871021A5}"/>
    <cellStyle name="20% - Accent3 15 2 2 3 2 2" xfId="4020" xr:uid="{35265569-D802-430F-8DD0-3F20F9524552}"/>
    <cellStyle name="20% - Accent3 15 2 2 3 3" xfId="4021" xr:uid="{A8DA0C67-14EF-4CDA-B7F6-15F5C5DA7FBE}"/>
    <cellStyle name="20% - Accent3 15 2 2 4" xfId="4022" xr:uid="{9F3EA71A-B601-4E75-89DC-5F7AD4FBC47E}"/>
    <cellStyle name="20% - Accent3 15 2 2 4 2" xfId="4023" xr:uid="{4ECA968E-B99E-4445-A0C8-371DF6F57000}"/>
    <cellStyle name="20% - Accent3 15 2 2 5" xfId="4024" xr:uid="{FB464D97-1F6C-41BA-AAC4-9B58BBC36B86}"/>
    <cellStyle name="20% - Accent3 15 2 3" xfId="4025" xr:uid="{8B642F5E-AD54-4628-A6D1-0880591B1E46}"/>
    <cellStyle name="20% - Accent3 15 2 3 2" xfId="4026" xr:uid="{448BC53E-7C4E-42D3-8EBB-8AD4FBA25CD7}"/>
    <cellStyle name="20% - Accent3 15 2 3 2 2" xfId="4027" xr:uid="{87B944AD-8CF0-4FC4-9348-FBA95C1CF1B5}"/>
    <cellStyle name="20% - Accent3 15 2 3 3" xfId="4028" xr:uid="{855F853B-FFF5-4572-87DF-E36BB45751A4}"/>
    <cellStyle name="20% - Accent3 15 2 4" xfId="4029" xr:uid="{878FBCEC-7B7C-4EC8-9E0B-65C13AF9DBE2}"/>
    <cellStyle name="20% - Accent3 15 2 4 2" xfId="4030" xr:uid="{9B99CC49-98F4-402D-AA8B-C75277CAD992}"/>
    <cellStyle name="20% - Accent3 15 2 5" xfId="4031" xr:uid="{4F586C5F-04F0-4721-BDE7-CEC48797872A}"/>
    <cellStyle name="20% - Accent3 15 3" xfId="4032" xr:uid="{247894F5-89C0-4044-AD30-6C72F0B01815}"/>
    <cellStyle name="20% - Accent3 15 3 2" xfId="4033" xr:uid="{B92D1B4B-D6AD-4ED2-8DA2-BEEE5F9E5155}"/>
    <cellStyle name="20% - Accent3 15 3 2 2" xfId="4034" xr:uid="{B2FC09B5-2A28-4479-9C4D-18407377A11B}"/>
    <cellStyle name="20% - Accent3 15 3 2 2 2" xfId="4035" xr:uid="{DBB47998-50FC-4369-9B14-C90B82AA4D30}"/>
    <cellStyle name="20% - Accent3 15 3 2 3" xfId="4036" xr:uid="{497790A7-359C-42D3-A476-99C0E0E97775}"/>
    <cellStyle name="20% - Accent3 15 3 3" xfId="4037" xr:uid="{E0ED7E87-B6F8-4690-BF04-1A3B24210D3D}"/>
    <cellStyle name="20% - Accent3 15 3 3 2" xfId="4038" xr:uid="{2F46F25E-3F7F-4ABF-9A19-6AB09CA778DA}"/>
    <cellStyle name="20% - Accent3 15 3 3 2 2" xfId="4039" xr:uid="{24AD7083-B776-4E80-9A8D-789E3A8E46BC}"/>
    <cellStyle name="20% - Accent3 15 3 3 3" xfId="4040" xr:uid="{B8B41840-6335-4F7C-920B-8BE2AB803DD0}"/>
    <cellStyle name="20% - Accent3 15 3 4" xfId="4041" xr:uid="{B17E306C-E65A-4623-BCAA-D346818D57F5}"/>
    <cellStyle name="20% - Accent3 15 3 4 2" xfId="4042" xr:uid="{4596CC0B-3B9E-4F4B-BF69-BD0AC9CE61E8}"/>
    <cellStyle name="20% - Accent3 15 3 5" xfId="4043" xr:uid="{7AFA821A-448F-49E3-9CA6-9D247BDAC583}"/>
    <cellStyle name="20% - Accent3 15 4" xfId="4044" xr:uid="{9437B2EA-ED07-41AF-9926-1DA9E908AD2C}"/>
    <cellStyle name="20% - Accent3 15 4 2" xfId="4045" xr:uid="{51FCFBFF-E646-45A6-AB73-905A90C9DBCA}"/>
    <cellStyle name="20% - Accent3 15 4 2 2" xfId="4046" xr:uid="{A12D5157-0945-4D11-B49B-3EEC4B772F2F}"/>
    <cellStyle name="20% - Accent3 15 4 3" xfId="4047" xr:uid="{123C1897-3D1F-45F3-B3AD-9D9607264DB7}"/>
    <cellStyle name="20% - Accent3 15 5" xfId="4048" xr:uid="{FF4A772B-B1F8-495E-8EF1-3DE92FE07BD7}"/>
    <cellStyle name="20% - Accent3 15 5 2" xfId="4049" xr:uid="{D8C35D58-F03D-4DCD-B38F-C73A5666EE4D}"/>
    <cellStyle name="20% - Accent3 15 5 2 2" xfId="4050" xr:uid="{16CC48F1-2082-43FC-8CBE-C9741FE7AE11}"/>
    <cellStyle name="20% - Accent3 15 5 3" xfId="4051" xr:uid="{01924B6C-41C7-4F78-9D74-BEDA49B3CDD1}"/>
    <cellStyle name="20% - Accent3 15 6" xfId="4052" xr:uid="{3F0534A6-67D5-44F9-B96E-60CC9E68812A}"/>
    <cellStyle name="20% - Accent3 15 6 2" xfId="4053" xr:uid="{5F6ED205-B6F4-4F90-8902-F51FFAA64A4E}"/>
    <cellStyle name="20% - Accent3 15 7" xfId="4054" xr:uid="{4F2FDFF1-5E50-4AA6-8A87-B5172A212B80}"/>
    <cellStyle name="20% - Accent3 15 8" xfId="4055" xr:uid="{70354A44-AE28-487B-B37E-49445D923454}"/>
    <cellStyle name="20% - Accent3 16" xfId="4056" xr:uid="{55970921-4A55-4671-8DAF-5A12D18A2554}"/>
    <cellStyle name="20% - Accent3 16 2" xfId="4057" xr:uid="{89707BD9-C22E-41AB-AB5F-BA4D4568D534}"/>
    <cellStyle name="20% - Accent3 16 2 2" xfId="4058" xr:uid="{8671DAC6-7043-450A-9E38-FD3600B3DF71}"/>
    <cellStyle name="20% - Accent3 16 2 2 2" xfId="4059" xr:uid="{73467059-9358-4AAE-B2DA-FBCF50F1B151}"/>
    <cellStyle name="20% - Accent3 16 2 2 2 2" xfId="4060" xr:uid="{2C07766A-AA47-48EA-8722-A8E6219E6CC4}"/>
    <cellStyle name="20% - Accent3 16 2 2 3" xfId="4061" xr:uid="{77A3E59E-EB6F-423F-868C-CF3B37B72CFC}"/>
    <cellStyle name="20% - Accent3 16 2 3" xfId="4062" xr:uid="{CFE724E9-DD7C-43D2-BCEF-2521C8E981A6}"/>
    <cellStyle name="20% - Accent3 16 2 3 2" xfId="4063" xr:uid="{7BDD2CC4-6DBD-4A0A-B286-31499BE07A44}"/>
    <cellStyle name="20% - Accent3 16 2 3 2 2" xfId="4064" xr:uid="{28EAF1A5-19D0-4373-9BBD-5C0675A01A21}"/>
    <cellStyle name="20% - Accent3 16 2 3 3" xfId="4065" xr:uid="{3CA753B3-7AEA-4D15-BE05-1BEE8C8D62A5}"/>
    <cellStyle name="20% - Accent3 16 2 4" xfId="4066" xr:uid="{ECE78098-B26C-414E-BC21-4EEACADB8831}"/>
    <cellStyle name="20% - Accent3 16 2 4 2" xfId="4067" xr:uid="{6C073F81-1763-4C66-9698-1EB95D274890}"/>
    <cellStyle name="20% - Accent3 16 2 5" xfId="4068" xr:uid="{BD6DB028-5774-4233-8B5A-A9D5F8565F9C}"/>
    <cellStyle name="20% - Accent3 16 3" xfId="4069" xr:uid="{25490E53-89CE-45BC-8762-7AA0464D398A}"/>
    <cellStyle name="20% - Accent3 16 3 2" xfId="4070" xr:uid="{22E27F5D-6EE5-45E9-89E3-2679AC8B6D0B}"/>
    <cellStyle name="20% - Accent3 16 3 2 2" xfId="4071" xr:uid="{409EA539-2481-4B3D-8EEB-E4D0D23583EB}"/>
    <cellStyle name="20% - Accent3 16 3 2 2 2" xfId="4072" xr:uid="{CAF7A0B2-328C-4189-8F36-2637D5843895}"/>
    <cellStyle name="20% - Accent3 16 3 2 3" xfId="4073" xr:uid="{8E048F00-A332-415A-A614-DB83CCCBCC9C}"/>
    <cellStyle name="20% - Accent3 16 3 3" xfId="4074" xr:uid="{9D986D3D-F29A-43D7-AB83-4B6335A3491F}"/>
    <cellStyle name="20% - Accent3 16 3 3 2" xfId="4075" xr:uid="{703B8151-1C35-4B9F-90B6-65EBFFDD5D4B}"/>
    <cellStyle name="20% - Accent3 16 3 3 2 2" xfId="4076" xr:uid="{E1663131-9B70-4871-A043-9BC3A936839A}"/>
    <cellStyle name="20% - Accent3 16 3 3 3" xfId="4077" xr:uid="{DBFC06BA-75D7-466B-B0F0-083CF4696D14}"/>
    <cellStyle name="20% - Accent3 16 3 4" xfId="4078" xr:uid="{7652E250-253F-446C-9CB0-3EDC26161DA2}"/>
    <cellStyle name="20% - Accent3 16 3 4 2" xfId="4079" xr:uid="{D22EEE67-5243-4BE1-A344-4006B744E33A}"/>
    <cellStyle name="20% - Accent3 16 3 5" xfId="4080" xr:uid="{2DB6CE27-80F8-47A3-98F8-E0FD80992625}"/>
    <cellStyle name="20% - Accent3 16 4" xfId="4081" xr:uid="{642D358C-59BA-4D0A-9C34-6B08DD444FB4}"/>
    <cellStyle name="20% - Accent3 16 4 2" xfId="4082" xr:uid="{DA6040F0-AF50-4CD2-A69E-C57CFCDEEE93}"/>
    <cellStyle name="20% - Accent3 16 4 2 2" xfId="4083" xr:uid="{A1F65ED6-9E9A-436D-BCD1-B965597F103C}"/>
    <cellStyle name="20% - Accent3 16 4 3" xfId="4084" xr:uid="{40B3CAB5-21AB-470A-BC83-02A9005DE1F0}"/>
    <cellStyle name="20% - Accent3 16 5" xfId="4085" xr:uid="{FCE1AE5E-D4A2-459B-ABBA-ECD156560B85}"/>
    <cellStyle name="20% - Accent3 16 5 2" xfId="4086" xr:uid="{26199748-B820-44AF-B689-668E93C782F3}"/>
    <cellStyle name="20% - Accent3 16 6" xfId="4087" xr:uid="{CB84B46B-C304-4302-B0E7-22727B87E569}"/>
    <cellStyle name="20% - Accent3 17" xfId="4088" xr:uid="{8984EFFF-4ACB-4AAB-B45F-E333BDE0ABC7}"/>
    <cellStyle name="20% - Accent3 17 2" xfId="4089" xr:uid="{567239D7-FD73-4A8F-AAC4-A86F010D51D0}"/>
    <cellStyle name="20% - Accent3 17 2 2" xfId="4090" xr:uid="{ECFAED85-1406-4BD2-9EC9-6719E67ABA01}"/>
    <cellStyle name="20% - Accent3 17 2 2 2" xfId="4091" xr:uid="{F5678697-4FBB-4EB8-85BC-47DA87100DDE}"/>
    <cellStyle name="20% - Accent3 17 2 2 2 2" xfId="4092" xr:uid="{CA99A538-203C-4E9B-91D7-3A2A2BDC7E4E}"/>
    <cellStyle name="20% - Accent3 17 2 2 3" xfId="4093" xr:uid="{F841CB73-0568-454A-AEA9-FFCC6895976C}"/>
    <cellStyle name="20% - Accent3 17 2 3" xfId="4094" xr:uid="{B74FC2F3-9842-45E3-9537-FABF1021B730}"/>
    <cellStyle name="20% - Accent3 17 2 3 2" xfId="4095" xr:uid="{5672FA8C-8757-4C57-B864-6A52A05F1E66}"/>
    <cellStyle name="20% - Accent3 17 2 3 2 2" xfId="4096" xr:uid="{9EDC4110-0DF8-460F-A85C-692AA3E74923}"/>
    <cellStyle name="20% - Accent3 17 2 3 3" xfId="4097" xr:uid="{E2A9025C-59C2-4CC0-8C7E-BA075E97EE25}"/>
    <cellStyle name="20% - Accent3 17 2 4" xfId="4098" xr:uid="{C1967FB7-AC27-40A2-8750-93D487EFBB8D}"/>
    <cellStyle name="20% - Accent3 17 2 4 2" xfId="4099" xr:uid="{43D33F96-1236-4C12-A08E-27469AB6FCB0}"/>
    <cellStyle name="20% - Accent3 17 2 5" xfId="4100" xr:uid="{DE5B2DEE-0722-4ED1-B6AC-158C3669E90A}"/>
    <cellStyle name="20% - Accent3 17 3" xfId="4101" xr:uid="{9B891A24-8E32-442A-A461-6A35406CF612}"/>
    <cellStyle name="20% - Accent3 17 3 2" xfId="4102" xr:uid="{9CF1D6F0-0A46-4F25-8456-441E4D23E39F}"/>
    <cellStyle name="20% - Accent3 17 3 2 2" xfId="4103" xr:uid="{9357C4B3-943B-4330-8EB6-E0FE272C2A86}"/>
    <cellStyle name="20% - Accent3 17 3 2 2 2" xfId="4104" xr:uid="{1A1FD6EF-1744-43BA-927E-BB763477C8A2}"/>
    <cellStyle name="20% - Accent3 17 3 2 3" xfId="4105" xr:uid="{528D53D2-1A91-46EF-A007-F9D059BB2EE6}"/>
    <cellStyle name="20% - Accent3 17 3 3" xfId="4106" xr:uid="{FACC899B-55B7-46DD-BBF6-8BD6EEA9E97A}"/>
    <cellStyle name="20% - Accent3 17 3 3 2" xfId="4107" xr:uid="{A98698E9-6040-464A-AF42-74E9CA5F92FA}"/>
    <cellStyle name="20% - Accent3 17 3 3 2 2" xfId="4108" xr:uid="{B4450CCE-C748-4174-B94A-553CD2A21948}"/>
    <cellStyle name="20% - Accent3 17 3 3 3" xfId="4109" xr:uid="{A7BDF37A-991D-4EFD-97F8-5991EC6D0398}"/>
    <cellStyle name="20% - Accent3 17 3 4" xfId="4110" xr:uid="{236EF358-9220-4914-824F-78EF81323960}"/>
    <cellStyle name="20% - Accent3 17 3 4 2" xfId="4111" xr:uid="{5F2BDC07-240F-4D4D-9C29-F34892B67797}"/>
    <cellStyle name="20% - Accent3 17 3 5" xfId="4112" xr:uid="{2A53C2B1-82CC-4122-A0FE-9862B54C5B7F}"/>
    <cellStyle name="20% - Accent3 17 4" xfId="4113" xr:uid="{B9676F8A-AD9C-4CFE-B8D0-4FB75F9DE820}"/>
    <cellStyle name="20% - Accent3 17 4 2" xfId="4114" xr:uid="{AAF3CE52-B92C-49E4-AF15-D351FE0CEEA9}"/>
    <cellStyle name="20% - Accent3 17 4 2 2" xfId="4115" xr:uid="{BDC44B32-E91C-4143-B993-707D1C55F3C2}"/>
    <cellStyle name="20% - Accent3 17 4 3" xfId="4116" xr:uid="{C62C0F6C-2D89-401B-9E98-D56A7B176B88}"/>
    <cellStyle name="20% - Accent3 17 5" xfId="4117" xr:uid="{F03C887D-D268-4D2E-942E-A4F25C4948CB}"/>
    <cellStyle name="20% - Accent3 17 5 2" xfId="4118" xr:uid="{A99DA405-A2FD-43B9-86F4-A397CC10748A}"/>
    <cellStyle name="20% - Accent3 17 6" xfId="4119" xr:uid="{3420B6A2-0C54-4169-BD0F-677994EA3E80}"/>
    <cellStyle name="20% - Accent3 18" xfId="4120" xr:uid="{4B26C333-116C-4E9E-9E9E-9186F266101F}"/>
    <cellStyle name="20% - Accent3 18 2" xfId="4121" xr:uid="{D9999F1A-7839-4E40-AA38-01FF412FBA7C}"/>
    <cellStyle name="20% - Accent3 18 2 2" xfId="4122" xr:uid="{36253735-B521-4633-A101-0A2DD7BC7475}"/>
    <cellStyle name="20% - Accent3 18 2 2 2" xfId="4123" xr:uid="{9A70D7C5-2307-4A9F-947B-A98122ACFC53}"/>
    <cellStyle name="20% - Accent3 18 2 2 2 2" xfId="4124" xr:uid="{3875D711-9B38-4FA2-84CA-106402410F06}"/>
    <cellStyle name="20% - Accent3 18 2 2 3" xfId="4125" xr:uid="{3B1325F8-8187-4229-9742-AD0EAAEB557B}"/>
    <cellStyle name="20% - Accent3 18 2 3" xfId="4126" xr:uid="{EC7C2D1C-8956-4A1C-9076-EE2805F7E9B8}"/>
    <cellStyle name="20% - Accent3 18 2 3 2" xfId="4127" xr:uid="{EA316F12-D3C5-43E4-8722-89826F64EC4B}"/>
    <cellStyle name="20% - Accent3 18 2 3 2 2" xfId="4128" xr:uid="{EC7E7902-2398-432E-90A2-A2E68DD8DA53}"/>
    <cellStyle name="20% - Accent3 18 2 3 3" xfId="4129" xr:uid="{36088289-51AC-4EE0-8B19-1D3A6285EBE9}"/>
    <cellStyle name="20% - Accent3 18 2 4" xfId="4130" xr:uid="{8ED4E359-D98A-45C8-9733-A3DFC95D1537}"/>
    <cellStyle name="20% - Accent3 18 2 4 2" xfId="4131" xr:uid="{758216F9-E27B-495F-8141-AD9802B4B29D}"/>
    <cellStyle name="20% - Accent3 18 2 5" xfId="4132" xr:uid="{9696359A-A7E8-4ABB-8B90-CCD80C3261A2}"/>
    <cellStyle name="20% - Accent3 18 3" xfId="4133" xr:uid="{FB9A1A52-B418-4B29-8146-CB914018D129}"/>
    <cellStyle name="20% - Accent3 18 3 2" xfId="4134" xr:uid="{C30B55CC-675D-4F6B-B18D-CCD79382D8A7}"/>
    <cellStyle name="20% - Accent3 18 3 2 2" xfId="4135" xr:uid="{D22B0453-A032-4387-B0A7-BFC471BBE7E2}"/>
    <cellStyle name="20% - Accent3 18 3 2 2 2" xfId="4136" xr:uid="{014F2E52-62E5-41D5-B335-90DE0B65E4FC}"/>
    <cellStyle name="20% - Accent3 18 3 2 3" xfId="4137" xr:uid="{305BF3F7-AC7F-4296-97A0-4C390CB315AA}"/>
    <cellStyle name="20% - Accent3 18 3 3" xfId="4138" xr:uid="{E6C410AA-F46A-43A9-A7C8-F97986F49960}"/>
    <cellStyle name="20% - Accent3 18 3 3 2" xfId="4139" xr:uid="{1D9A39C7-55B2-4309-9EE4-003CB9C0A12B}"/>
    <cellStyle name="20% - Accent3 18 3 3 2 2" xfId="4140" xr:uid="{735E2C65-C8E7-46B8-BF19-FF4623269C53}"/>
    <cellStyle name="20% - Accent3 18 3 3 3" xfId="4141" xr:uid="{4D46165F-035A-4A8B-A8D6-F949964875E1}"/>
    <cellStyle name="20% - Accent3 18 3 4" xfId="4142" xr:uid="{AF910960-445B-4059-957C-B307DFF91D28}"/>
    <cellStyle name="20% - Accent3 18 3 4 2" xfId="4143" xr:uid="{ADA2D839-6D9E-4F11-98A7-11649BFCF3EC}"/>
    <cellStyle name="20% - Accent3 18 3 5" xfId="4144" xr:uid="{C7038987-AA16-407F-B3CF-647456491F14}"/>
    <cellStyle name="20% - Accent3 18 4" xfId="4145" xr:uid="{BA8C8F5B-C799-4E9C-B27B-984410933900}"/>
    <cellStyle name="20% - Accent3 18 4 2" xfId="4146" xr:uid="{3EDB84D0-A8EF-4105-8E98-99118CAD7310}"/>
    <cellStyle name="20% - Accent3 18 4 2 2" xfId="4147" xr:uid="{A7562B97-ACB8-43D9-BD1F-74E253078D98}"/>
    <cellStyle name="20% - Accent3 18 4 3" xfId="4148" xr:uid="{60C6F1ED-BB7F-4869-B156-20261463B41F}"/>
    <cellStyle name="20% - Accent3 18 5" xfId="4149" xr:uid="{6DF6B7EF-9AAD-4451-84C1-2E38F2C5EE8C}"/>
    <cellStyle name="20% - Accent3 18 5 2" xfId="4150" xr:uid="{71BC11A7-35C1-4136-9F5F-9B0228878E6A}"/>
    <cellStyle name="20% - Accent3 18 6" xfId="4151" xr:uid="{CFF76902-E1B6-4888-9994-884A99939DCD}"/>
    <cellStyle name="20% - Accent3 19" xfId="4152" xr:uid="{F6708179-9881-4473-9982-7F09A8D41D93}"/>
    <cellStyle name="20% - Accent3 19 2" xfId="4153" xr:uid="{F2C19836-7687-4866-AC37-9917E53B0AAB}"/>
    <cellStyle name="20% - Accent3 19 2 2" xfId="4154" xr:uid="{10122818-A070-4EEA-A023-0E82E9E769EC}"/>
    <cellStyle name="20% - Accent3 19 2 2 2" xfId="4155" xr:uid="{4B94FF63-F790-4AEF-9928-4E1BC100A01D}"/>
    <cellStyle name="20% - Accent3 19 2 2 2 2" xfId="4156" xr:uid="{614140AE-DC56-473E-A361-19E4ECA61A06}"/>
    <cellStyle name="20% - Accent3 19 2 2 3" xfId="4157" xr:uid="{CA39B4C4-A045-43FB-9436-E7EFDDC2CC90}"/>
    <cellStyle name="20% - Accent3 19 2 3" xfId="4158" xr:uid="{F66316C8-9D59-49B4-8050-D5B8DC776952}"/>
    <cellStyle name="20% - Accent3 19 2 3 2" xfId="4159" xr:uid="{EAF5224A-EABC-4D88-BD93-A5AC39454450}"/>
    <cellStyle name="20% - Accent3 19 2 3 2 2" xfId="4160" xr:uid="{29F235B8-B821-435A-8792-50BC26857062}"/>
    <cellStyle name="20% - Accent3 19 2 3 3" xfId="4161" xr:uid="{22AB0867-33F5-45B2-A8CB-5F5F8EB2AA89}"/>
    <cellStyle name="20% - Accent3 19 2 4" xfId="4162" xr:uid="{63E44556-F55D-4B27-85A3-750305683F2D}"/>
    <cellStyle name="20% - Accent3 19 2 4 2" xfId="4163" xr:uid="{48278C54-1597-4AE8-AE94-7009D1954F74}"/>
    <cellStyle name="20% - Accent3 19 2 5" xfId="4164" xr:uid="{8E68CB5E-139E-4D35-8108-EBC9D8E8EE98}"/>
    <cellStyle name="20% - Accent3 19 3" xfId="4165" xr:uid="{B8D7F4B1-150E-4839-A2AF-6C1DDE982549}"/>
    <cellStyle name="20% - Accent3 19 3 2" xfId="4166" xr:uid="{F133146B-A5D9-4486-896F-D0EDABAE8135}"/>
    <cellStyle name="20% - Accent3 19 3 2 2" xfId="4167" xr:uid="{469E913C-49A4-453C-8517-9C88C1B319EA}"/>
    <cellStyle name="20% - Accent3 19 3 2 2 2" xfId="4168" xr:uid="{B603FF7C-2D61-4F48-A9EF-FAA6303386CD}"/>
    <cellStyle name="20% - Accent3 19 3 2 3" xfId="4169" xr:uid="{66F25C4C-E4A8-4BBE-86F6-3B09794D7444}"/>
    <cellStyle name="20% - Accent3 19 3 3" xfId="4170" xr:uid="{FB2A6AB3-AAEA-401D-BAF2-B832165AF883}"/>
    <cellStyle name="20% - Accent3 19 3 3 2" xfId="4171" xr:uid="{07D04ACD-AC1E-4DEE-949C-95F0A146ABE7}"/>
    <cellStyle name="20% - Accent3 19 3 3 2 2" xfId="4172" xr:uid="{E894F710-D93D-4422-B82C-8463F995762F}"/>
    <cellStyle name="20% - Accent3 19 3 3 3" xfId="4173" xr:uid="{7280A10E-D528-4A6F-99BD-00E8F068749E}"/>
    <cellStyle name="20% - Accent3 19 3 4" xfId="4174" xr:uid="{FC8919CE-8793-4536-8D22-F8FB291D0B1F}"/>
    <cellStyle name="20% - Accent3 19 3 4 2" xfId="4175" xr:uid="{0735AB18-13DA-4E83-8F19-0E6AB72574E1}"/>
    <cellStyle name="20% - Accent3 19 3 5" xfId="4176" xr:uid="{998723AA-4127-4480-BB93-893406485865}"/>
    <cellStyle name="20% - Accent3 19 4" xfId="4177" xr:uid="{E57E4E86-20E8-4CA3-A532-FABBAE9FC291}"/>
    <cellStyle name="20% - Accent3 19 4 2" xfId="4178" xr:uid="{BAE236D0-8B0A-4DC3-8DBD-B075A76F5BA0}"/>
    <cellStyle name="20% - Accent3 19 4 2 2" xfId="4179" xr:uid="{99FFB92B-014D-4D1F-8556-C8ED18535ECD}"/>
    <cellStyle name="20% - Accent3 19 4 3" xfId="4180" xr:uid="{BB2F1661-BF6B-49B4-A00E-D4A9F9C39C03}"/>
    <cellStyle name="20% - Accent3 19 5" xfId="4181" xr:uid="{8B32FF5D-6589-4896-92FF-C7A6E6546374}"/>
    <cellStyle name="20% - Accent3 19 5 2" xfId="4182" xr:uid="{532B4125-8B2E-476C-8C46-C3EFA14DE246}"/>
    <cellStyle name="20% - Accent3 19 6" xfId="4183" xr:uid="{F84521BA-0248-46A2-BFFD-6BFA708E1CBF}"/>
    <cellStyle name="20% - Accent3 2" xfId="4184" xr:uid="{F30633D2-D430-442F-932D-C0C7628DF39A}"/>
    <cellStyle name="20% - Accent3 2 10" xfId="4185" xr:uid="{082FC0CF-83B0-4065-B6E9-A672DB2EFF40}"/>
    <cellStyle name="20% - Accent3 2 2" xfId="4186" xr:uid="{9916314F-8207-48C4-96C3-E5A5D3638C39}"/>
    <cellStyle name="20% - Accent3 2 2 2" xfId="4187" xr:uid="{A8A3D724-88B0-4866-895A-2FFB1D963F79}"/>
    <cellStyle name="20% - Accent3 2 2 2 2" xfId="4188" xr:uid="{526BD546-A30F-401F-A21C-FF992A085608}"/>
    <cellStyle name="20% - Accent3 2 2 2 2 2" xfId="4189" xr:uid="{4D7B401F-7E72-4806-ACE8-13F57A6F7DDD}"/>
    <cellStyle name="20% - Accent3 2 2 2 2 2 2" xfId="4190" xr:uid="{A8A946C7-5A22-4D56-A810-3775D5C7E3F4}"/>
    <cellStyle name="20% - Accent3 2 2 2 2 2 2 2" xfId="4191" xr:uid="{09934726-5815-4045-955D-E424FEFA17D8}"/>
    <cellStyle name="20% - Accent3 2 2 2 2 2 3" xfId="4192" xr:uid="{DFE06FCD-475D-40B7-8436-3117CFE01FB2}"/>
    <cellStyle name="20% - Accent3 2 2 2 2 3" xfId="4193" xr:uid="{6AC75A0F-15BF-4D98-9C8A-36B1512E244C}"/>
    <cellStyle name="20% - Accent3 2 2 2 2 3 2" xfId="4194" xr:uid="{F827EF90-2EAD-424D-B800-E27DA7B2CFE7}"/>
    <cellStyle name="20% - Accent3 2 2 2 2 3 2 2" xfId="4195" xr:uid="{868CE30A-A931-40BB-A0EC-33C45834CC2C}"/>
    <cellStyle name="20% - Accent3 2 2 2 2 3 3" xfId="4196" xr:uid="{17DCF3B2-3769-4316-9424-4AD3F5FFDFA6}"/>
    <cellStyle name="20% - Accent3 2 2 2 2 4" xfId="4197" xr:uid="{4856DF09-2615-4356-969E-5A36239F2681}"/>
    <cellStyle name="20% - Accent3 2 2 2 2 4 2" xfId="4198" xr:uid="{AD62343D-705F-4C78-ADF1-25BCFE0047A4}"/>
    <cellStyle name="20% - Accent3 2 2 2 2 5" xfId="4199" xr:uid="{2940FCB9-67E1-4B1B-8CE7-0F223FB3D9E8}"/>
    <cellStyle name="20% - Accent3 2 2 2 3" xfId="4200" xr:uid="{E76C1E84-AFD4-4378-BDE6-966161247586}"/>
    <cellStyle name="20% - Accent3 2 2 2 3 2" xfId="4201" xr:uid="{CA77D9BF-4E05-42B3-83C2-47024BBCDA64}"/>
    <cellStyle name="20% - Accent3 2 2 2 3 2 2" xfId="4202" xr:uid="{679B2DCA-EC81-491C-950C-4D728C944463}"/>
    <cellStyle name="20% - Accent3 2 2 2 3 3" xfId="4203" xr:uid="{C89C3F7C-271D-4FF8-BF54-F3953D439396}"/>
    <cellStyle name="20% - Accent3 2 2 2 4" xfId="4204" xr:uid="{116490E9-B7DE-4E1C-BCF0-7EEB36729182}"/>
    <cellStyle name="20% - Accent3 2 2 2 4 2" xfId="4205" xr:uid="{225D67C8-3C28-445C-9F83-8B5C6AA5D73F}"/>
    <cellStyle name="20% - Accent3 2 2 2 5" xfId="4206" xr:uid="{DEF12481-A060-4A0B-9D8E-61B254F0624E}"/>
    <cellStyle name="20% - Accent3 2 2 2 6" xfId="4207" xr:uid="{0723D2DA-15A8-4E66-BA13-16089C05C898}"/>
    <cellStyle name="20% - Accent3 2 2 3" xfId="4208" xr:uid="{68ABE1AC-BFA5-4900-9690-AAAE0458BC64}"/>
    <cellStyle name="20% - Accent3 2 2 3 2" xfId="4209" xr:uid="{37082882-8AAA-4B7D-BA35-A87B52DD0D96}"/>
    <cellStyle name="20% - Accent3 2 2 3 2 2" xfId="4210" xr:uid="{B24853E7-9F04-40E7-8766-81C35F57A936}"/>
    <cellStyle name="20% - Accent3 2 2 3 2 2 2" xfId="4211" xr:uid="{AE4A4574-61DF-4566-8466-314DB4FC677F}"/>
    <cellStyle name="20% - Accent3 2 2 3 2 3" xfId="4212" xr:uid="{8F55B5F7-40CC-4DD2-95F9-5BD7AE559AB7}"/>
    <cellStyle name="20% - Accent3 2 2 3 3" xfId="4213" xr:uid="{5C60B8E7-8F07-4999-A68F-65E5D94F7604}"/>
    <cellStyle name="20% - Accent3 2 2 3 3 2" xfId="4214" xr:uid="{BE2C39C0-8D28-413A-BE68-672F3CCDF051}"/>
    <cellStyle name="20% - Accent3 2 2 3 3 2 2" xfId="4215" xr:uid="{754B5CFB-458F-4DA3-A780-8A70A1D45808}"/>
    <cellStyle name="20% - Accent3 2 2 3 3 3" xfId="4216" xr:uid="{BD6F54AC-AB99-4F6D-A6BB-5CBB0FB6E416}"/>
    <cellStyle name="20% - Accent3 2 2 3 4" xfId="4217" xr:uid="{EB718DCC-660F-409D-8172-C9594ACBEDD6}"/>
    <cellStyle name="20% - Accent3 2 2 3 4 2" xfId="4218" xr:uid="{DA333121-26BC-40E2-AEDC-BDD9914C3F6E}"/>
    <cellStyle name="20% - Accent3 2 2 3 5" xfId="4219" xr:uid="{28E24507-2AC7-4795-B336-7EACC74EE6E8}"/>
    <cellStyle name="20% - Accent3 2 2 3 6" xfId="4220" xr:uid="{D6A98861-9842-42F9-906E-6DE8D3FBB965}"/>
    <cellStyle name="20% - Accent3 2 2 4" xfId="4221" xr:uid="{36615C17-DFAE-40B5-A0EC-5665AFE51594}"/>
    <cellStyle name="20% - Accent3 2 2 4 2" xfId="4222" xr:uid="{5BEECC28-206E-4A83-8E4E-48B36B92B48C}"/>
    <cellStyle name="20% - Accent3 2 2 4 2 2" xfId="4223" xr:uid="{F8AD442E-5B94-46D7-88AA-2690403EA71D}"/>
    <cellStyle name="20% - Accent3 2 2 4 2 2 2" xfId="4224" xr:uid="{72B66FCE-672E-4682-B756-C0521F45654D}"/>
    <cellStyle name="20% - Accent3 2 2 4 2 3" xfId="4225" xr:uid="{11CDA7B0-1241-421C-8238-C3728981A69D}"/>
    <cellStyle name="20% - Accent3 2 2 4 3" xfId="4226" xr:uid="{B35D42CE-8BDA-46F6-ADE3-D2B2D3D59BD8}"/>
    <cellStyle name="20% - Accent3 2 2 4 3 2" xfId="4227" xr:uid="{941D3AFD-795F-410D-99BC-6EA3D7DE4E81}"/>
    <cellStyle name="20% - Accent3 2 2 4 4" xfId="4228" xr:uid="{9DA4A23F-100E-465E-935C-028CF6280520}"/>
    <cellStyle name="20% - Accent3 2 2 4 5" xfId="4229" xr:uid="{278B9790-3F8F-4BE3-AA4F-EC4CD9A0CBEC}"/>
    <cellStyle name="20% - Accent3 2 2 5" xfId="4230" xr:uid="{208591B4-0D48-4EE0-B381-6C21A0D81089}"/>
    <cellStyle name="20% - Accent3 2 2 5 2" xfId="4231" xr:uid="{C6AAFF36-6BDF-4E06-9BAF-A8102B50AF4C}"/>
    <cellStyle name="20% - Accent3 2 2 5 2 2" xfId="4232" xr:uid="{971B8742-6B28-4905-9095-A76CBFF097A6}"/>
    <cellStyle name="20% - Accent3 2 2 5 3" xfId="4233" xr:uid="{EEAE96D5-8FE8-4344-996C-7FC7868056FA}"/>
    <cellStyle name="20% - Accent3 2 2 6" xfId="4234" xr:uid="{98804EA3-118E-4278-AD42-FE85D50B5D4C}"/>
    <cellStyle name="20% - Accent3 2 2 6 2" xfId="4235" xr:uid="{8E65F116-A0FB-43EB-8E3A-B1363B9C11C8}"/>
    <cellStyle name="20% - Accent3 2 2 7" xfId="4236" xr:uid="{EDEC78B3-AD42-4A0D-AA1B-0CA372310519}"/>
    <cellStyle name="20% - Accent3 2 2 8" xfId="4237" xr:uid="{1FE4C800-4AB7-4151-B7A2-324C2303469A}"/>
    <cellStyle name="20% - Accent3 2 3" xfId="4238" xr:uid="{DD097CFC-A643-4E21-8690-FB1C81AED4DA}"/>
    <cellStyle name="20% - Accent3 2 3 2" xfId="4239" xr:uid="{141323A9-60E5-48B8-899A-B72DD7F51134}"/>
    <cellStyle name="20% - Accent3 2 3 2 2" xfId="4240" xr:uid="{79A1CF73-689F-41D9-89D3-9B69BD88FF41}"/>
    <cellStyle name="20% - Accent3 2 3 2 2 2" xfId="4241" xr:uid="{C0C979D5-E035-404D-8B53-C07C5B5FFD95}"/>
    <cellStyle name="20% - Accent3 2 3 2 2 2 2" xfId="4242" xr:uid="{84A5289D-2242-42E4-B980-0C21036ADEF7}"/>
    <cellStyle name="20% - Accent3 2 3 2 2 2 2 2" xfId="4243" xr:uid="{97B4811D-4172-4533-AEB9-F1F1F8569D00}"/>
    <cellStyle name="20% - Accent3 2 3 2 2 2 3" xfId="4244" xr:uid="{5B5C5FF9-4297-4406-969A-C0F0971DC757}"/>
    <cellStyle name="20% - Accent3 2 3 2 2 3" xfId="4245" xr:uid="{DC92D57C-CD0C-4737-A122-031FCA7F89AD}"/>
    <cellStyle name="20% - Accent3 2 3 2 2 3 2" xfId="4246" xr:uid="{7D5BB21E-3492-4108-97D6-A81B29E6E562}"/>
    <cellStyle name="20% - Accent3 2 3 2 2 3 2 2" xfId="4247" xr:uid="{7A4B0E18-4F05-44DE-AA89-1A265A9274BB}"/>
    <cellStyle name="20% - Accent3 2 3 2 2 3 3" xfId="4248" xr:uid="{DB59CBA2-9527-43C3-B4FE-E57A13C2B8C9}"/>
    <cellStyle name="20% - Accent3 2 3 2 2 4" xfId="4249" xr:uid="{F7260CF7-6D53-4186-B4AC-623B8E5334CB}"/>
    <cellStyle name="20% - Accent3 2 3 2 2 4 2" xfId="4250" xr:uid="{687315D4-5D79-4FB7-8392-A786B60F4AB3}"/>
    <cellStyle name="20% - Accent3 2 3 2 2 5" xfId="4251" xr:uid="{7A21E9C5-7F85-4B36-9C22-8659BCC97561}"/>
    <cellStyle name="20% - Accent3 2 3 2 3" xfId="4252" xr:uid="{34D6A407-B30F-4ADE-AFDC-FB14175573E3}"/>
    <cellStyle name="20% - Accent3 2 3 2 3 2" xfId="4253" xr:uid="{982AAA44-75CD-488C-9984-75168DF3B684}"/>
    <cellStyle name="20% - Accent3 2 3 2 3 2 2" xfId="4254" xr:uid="{6067A6A6-59F3-4B02-963E-44A432E6A44B}"/>
    <cellStyle name="20% - Accent3 2 3 2 3 3" xfId="4255" xr:uid="{CC7F7925-3413-47F0-98A6-A52AFE178112}"/>
    <cellStyle name="20% - Accent3 2 3 2 4" xfId="4256" xr:uid="{05B53BC0-5FA4-441C-BA80-36B6AD7FB0B3}"/>
    <cellStyle name="20% - Accent3 2 3 2 4 2" xfId="4257" xr:uid="{4DCFCAC6-FBF1-46C4-8AEC-625E94206A36}"/>
    <cellStyle name="20% - Accent3 2 3 2 5" xfId="4258" xr:uid="{AE80D215-186D-4B8B-9EEB-6E3D3A5864FE}"/>
    <cellStyle name="20% - Accent3 2 3 2 6" xfId="4259" xr:uid="{9C83A06C-95FA-45E5-BB7B-200E1D5DED02}"/>
    <cellStyle name="20% - Accent3 2 3 3" xfId="4260" xr:uid="{8B599227-A117-4F83-B5DE-9D383D9FE6B2}"/>
    <cellStyle name="20% - Accent3 2 3 3 2" xfId="4261" xr:uid="{F07CCA14-9537-4669-B6C2-9CFD49431E40}"/>
    <cellStyle name="20% - Accent3 2 3 3 2 2" xfId="4262" xr:uid="{C5A5AB17-F653-4679-8FB7-A628138C48BD}"/>
    <cellStyle name="20% - Accent3 2 3 3 2 2 2" xfId="4263" xr:uid="{2969977B-653F-4D6B-BCB2-ED686F51278E}"/>
    <cellStyle name="20% - Accent3 2 3 3 2 3" xfId="4264" xr:uid="{B3189188-DECF-4DC6-8B25-D81132BED980}"/>
    <cellStyle name="20% - Accent3 2 3 3 3" xfId="4265" xr:uid="{C92FE362-99E5-435F-AFE8-3982D90CE19B}"/>
    <cellStyle name="20% - Accent3 2 3 3 3 2" xfId="4266" xr:uid="{956DEC2B-4BF7-48C2-8AC1-4ABFB698D314}"/>
    <cellStyle name="20% - Accent3 2 3 3 3 2 2" xfId="4267" xr:uid="{DD8BA67C-5B83-4086-91A3-32A4D25E91F8}"/>
    <cellStyle name="20% - Accent3 2 3 3 3 3" xfId="4268" xr:uid="{372936B9-66BF-4218-90C0-51B9362DA11B}"/>
    <cellStyle name="20% - Accent3 2 3 3 4" xfId="4269" xr:uid="{F58689B1-745A-4ECD-9AE7-D294A591F288}"/>
    <cellStyle name="20% - Accent3 2 3 3 4 2" xfId="4270" xr:uid="{83BA5DD0-9635-4256-8CD0-2EDD3528DBB1}"/>
    <cellStyle name="20% - Accent3 2 3 3 5" xfId="4271" xr:uid="{F711AD0B-39BA-49E9-B709-331E35FBB154}"/>
    <cellStyle name="20% - Accent3 2 3 4" xfId="4272" xr:uid="{32A4FCC4-986F-4746-9CE3-C25382CE0322}"/>
    <cellStyle name="20% - Accent3 2 3 4 2" xfId="4273" xr:uid="{951C4BB6-F7DB-4A94-941C-47D53595830A}"/>
    <cellStyle name="20% - Accent3 2 3 4 2 2" xfId="4274" xr:uid="{4EA30436-89DC-48B9-84CF-AF9634E682FB}"/>
    <cellStyle name="20% - Accent3 2 3 4 3" xfId="4275" xr:uid="{03D65F7B-BABB-4FFC-BA45-30A3E8B192ED}"/>
    <cellStyle name="20% - Accent3 2 3 5" xfId="4276" xr:uid="{EBF070D8-4FEE-47C5-BCB7-A91AF56F3DE9}"/>
    <cellStyle name="20% - Accent3 2 3 5 2" xfId="4277" xr:uid="{3B50717F-ACF1-4347-BDE5-23430100EB70}"/>
    <cellStyle name="20% - Accent3 2 3 5 2 2" xfId="4278" xr:uid="{243C7314-34FD-469C-8253-3B13A3CCDA97}"/>
    <cellStyle name="20% - Accent3 2 3 5 3" xfId="4279" xr:uid="{4DE1E4C7-B4AD-45A2-9B6F-5CBE0C6C3B9A}"/>
    <cellStyle name="20% - Accent3 2 3 6" xfId="4280" xr:uid="{1B1C5589-321B-445E-ABB7-577F9E22EBE8}"/>
    <cellStyle name="20% - Accent3 2 3 6 2" xfId="4281" xr:uid="{B1D7EF08-BB71-46B5-B180-9FE2FAE50FDE}"/>
    <cellStyle name="20% - Accent3 2 3 7" xfId="4282" xr:uid="{50E289DC-2625-4E44-9E66-FDB411862567}"/>
    <cellStyle name="20% - Accent3 2 3 8" xfId="4283" xr:uid="{1710B64E-E317-4658-B1F9-4AF418B1A417}"/>
    <cellStyle name="20% - Accent3 2 4" xfId="4284" xr:uid="{98B045C6-855D-48A5-B6C3-3ACE48636CCC}"/>
    <cellStyle name="20% - Accent3 2 4 2" xfId="4285" xr:uid="{D6DAD086-B9FD-4219-88B3-7A8C92CE49A0}"/>
    <cellStyle name="20% - Accent3 2 4 2 2" xfId="4286" xr:uid="{6F6BE702-0EC6-453F-B5A9-CACF8B3182E7}"/>
    <cellStyle name="20% - Accent3 2 4 2 2 2" xfId="4287" xr:uid="{52EBE0EF-0E75-498A-8D94-5004B2E0EA07}"/>
    <cellStyle name="20% - Accent3 2 4 2 2 2 2" xfId="4288" xr:uid="{76B7A187-844C-4774-AD72-D0F650AD10D5}"/>
    <cellStyle name="20% - Accent3 2 4 2 2 3" xfId="4289" xr:uid="{DC0DFD43-B227-4D3C-84E4-1B74E7EC9736}"/>
    <cellStyle name="20% - Accent3 2 4 2 3" xfId="4290" xr:uid="{EC70CC80-0596-4488-B91B-2720349EA74E}"/>
    <cellStyle name="20% - Accent3 2 4 2 3 2" xfId="4291" xr:uid="{284FDE15-FD86-4E19-8248-DA60FB9EE265}"/>
    <cellStyle name="20% - Accent3 2 4 2 3 2 2" xfId="4292" xr:uid="{C93FDCDB-B806-415C-8422-5966BB7BE57B}"/>
    <cellStyle name="20% - Accent3 2 4 2 3 3" xfId="4293" xr:uid="{7CFB46EB-6B8D-41A9-B379-3F426F602003}"/>
    <cellStyle name="20% - Accent3 2 4 2 4" xfId="4294" xr:uid="{0D190541-744E-4DE0-A2F6-325E62E62CEC}"/>
    <cellStyle name="20% - Accent3 2 4 2 4 2" xfId="4295" xr:uid="{576970BA-8951-4576-BCE3-117AACE9BC23}"/>
    <cellStyle name="20% - Accent3 2 4 2 5" xfId="4296" xr:uid="{927DF89D-A3BB-4F09-9753-574386F75CEB}"/>
    <cellStyle name="20% - Accent3 2 4 3" xfId="4297" xr:uid="{C14AF742-3BBD-4948-8EEF-6FFD40C3E66F}"/>
    <cellStyle name="20% - Accent3 2 4 3 2" xfId="4298" xr:uid="{7C6B757C-129C-4267-B260-6979B7CD4046}"/>
    <cellStyle name="20% - Accent3 2 4 3 2 2" xfId="4299" xr:uid="{E1A33A8E-FCF9-45D2-B27A-1C7DD1A436A9}"/>
    <cellStyle name="20% - Accent3 2 4 3 3" xfId="4300" xr:uid="{5796709A-86C1-4D44-A28C-A0DF66DE9E96}"/>
    <cellStyle name="20% - Accent3 2 4 4" xfId="4301" xr:uid="{33CAD24F-4B2B-4E4D-ACA4-DAC19EA6824C}"/>
    <cellStyle name="20% - Accent3 2 4 4 2" xfId="4302" xr:uid="{4787F8C8-35B7-4066-BB5B-8E2462AC0692}"/>
    <cellStyle name="20% - Accent3 2 4 5" xfId="4303" xr:uid="{1B6D6339-0753-4713-9D69-C0FAFDB5417F}"/>
    <cellStyle name="20% - Accent3 2 4 6" xfId="4304" xr:uid="{8C27990E-6D7B-4851-BAFE-27780639C26C}"/>
    <cellStyle name="20% - Accent3 2 5" xfId="4305" xr:uid="{B1CE3344-933C-43FE-BF18-E70967D64B25}"/>
    <cellStyle name="20% - Accent3 2 5 2" xfId="4306" xr:uid="{718FE35E-705E-4600-A1F2-5BEABC451F5E}"/>
    <cellStyle name="20% - Accent3 2 5 2 2" xfId="4307" xr:uid="{F9D77A98-ACC4-43AA-9BED-55C2179BD843}"/>
    <cellStyle name="20% - Accent3 2 5 2 2 2" xfId="4308" xr:uid="{9823B1AF-A498-40EA-A788-A88040765565}"/>
    <cellStyle name="20% - Accent3 2 5 2 3" xfId="4309" xr:uid="{59EC8079-00C0-4950-91B4-2D003D5F4FD0}"/>
    <cellStyle name="20% - Accent3 2 5 3" xfId="4310" xr:uid="{83F80F67-1781-4FD9-984C-B59BA1C6C126}"/>
    <cellStyle name="20% - Accent3 2 5 3 2" xfId="4311" xr:uid="{0F13CE80-EAA6-4D69-AB2E-256D089867F4}"/>
    <cellStyle name="20% - Accent3 2 5 3 2 2" xfId="4312" xr:uid="{94F598BF-7F14-437C-957F-C130C8919024}"/>
    <cellStyle name="20% - Accent3 2 5 3 3" xfId="4313" xr:uid="{56F6C111-3320-4F17-9B6B-1C773C636E23}"/>
    <cellStyle name="20% - Accent3 2 5 4" xfId="4314" xr:uid="{D12038E1-552C-489B-BDEC-8A7389BCF668}"/>
    <cellStyle name="20% - Accent3 2 5 4 2" xfId="4315" xr:uid="{D8E20D56-2770-4AFC-8FC6-87CFBEF86FA4}"/>
    <cellStyle name="20% - Accent3 2 5 5" xfId="4316" xr:uid="{BD511EFF-03D1-4E29-A308-381B91EACC24}"/>
    <cellStyle name="20% - Accent3 2 5 6" xfId="4317" xr:uid="{AEFD4D99-456B-4BEF-81C8-61BFDD964CC7}"/>
    <cellStyle name="20% - Accent3 2 6" xfId="4318" xr:uid="{DF815F51-0547-467B-9CFF-7F5DFA2AAEA0}"/>
    <cellStyle name="20% - Accent3 2 6 2" xfId="4319" xr:uid="{A00ED396-429D-4D3C-99D4-0DBC9E3FEC2A}"/>
    <cellStyle name="20% - Accent3 2 6 2 2" xfId="4320" xr:uid="{70471B7D-D55F-42F8-9E1E-A99990273795}"/>
    <cellStyle name="20% - Accent3 2 6 2 2 2" xfId="4321" xr:uid="{B4915D35-95D9-43BA-AF78-A90396EEC17A}"/>
    <cellStyle name="20% - Accent3 2 6 2 3" xfId="4322" xr:uid="{122E45D7-58EA-4788-9BF1-110C91F4D24F}"/>
    <cellStyle name="20% - Accent3 2 6 3" xfId="4323" xr:uid="{AC2C63EF-E160-4344-9D6E-A0F2A5AB2814}"/>
    <cellStyle name="20% - Accent3 2 6 3 2" xfId="4324" xr:uid="{4A39CF18-EE87-42D8-A0FD-984825F08EF6}"/>
    <cellStyle name="20% - Accent3 2 6 4" xfId="4325" xr:uid="{62671B9F-0C52-4761-969A-AE5B3FEBF3CE}"/>
    <cellStyle name="20% - Accent3 2 6 5" xfId="4326" xr:uid="{DE0F1408-90B2-4B8F-9BCC-6ACD813985BE}"/>
    <cellStyle name="20% - Accent3 2 7" xfId="4327" xr:uid="{4560BB86-1565-4153-8209-2E71E4C1163F}"/>
    <cellStyle name="20% - Accent3 2 7 2" xfId="4328" xr:uid="{9FB88D93-C46D-45EB-A69C-BE43131CAD7D}"/>
    <cellStyle name="20% - Accent3 2 7 2 2" xfId="4329" xr:uid="{1604F33F-FA13-48EA-914E-23A67E1D5594}"/>
    <cellStyle name="20% - Accent3 2 7 3" xfId="4330" xr:uid="{155B68D6-4D7B-4EA0-9CCF-DEBD74E5DA91}"/>
    <cellStyle name="20% - Accent3 2 8" xfId="4331" xr:uid="{9F42C247-2928-42F3-96D6-C7CD110A5170}"/>
    <cellStyle name="20% - Accent3 2 8 2" xfId="4332" xr:uid="{EBDAC48B-43D2-4CAE-B0DC-A8A9D5BEF99C}"/>
    <cellStyle name="20% - Accent3 2 9" xfId="4333" xr:uid="{75BBA17B-9801-40E7-B206-8F7F181636F3}"/>
    <cellStyle name="20% - Accent3 20" xfId="4334" xr:uid="{690D3660-D50E-49FE-9847-56BFA842DD71}"/>
    <cellStyle name="20% - Accent3 20 2" xfId="4335" xr:uid="{732D3977-C908-4121-933E-313CD867EF95}"/>
    <cellStyle name="20% - Accent3 20 2 2" xfId="4336" xr:uid="{F0BB7A4E-C372-495B-907B-251BF0FA2466}"/>
    <cellStyle name="20% - Accent3 20 2 2 2" xfId="4337" xr:uid="{134CBBC9-B024-480D-BF9B-19984D51FDF1}"/>
    <cellStyle name="20% - Accent3 20 2 2 2 2" xfId="4338" xr:uid="{A17108D2-E94A-4CFB-8C6F-A83E53340062}"/>
    <cellStyle name="20% - Accent3 20 2 2 3" xfId="4339" xr:uid="{95790A6D-F19E-431A-94EE-32821F6D5090}"/>
    <cellStyle name="20% - Accent3 20 2 3" xfId="4340" xr:uid="{AD02B4C0-BC26-456A-A331-57E8D58205E8}"/>
    <cellStyle name="20% - Accent3 20 2 3 2" xfId="4341" xr:uid="{8769CB9D-037B-4F19-A653-E8250CBAFC63}"/>
    <cellStyle name="20% - Accent3 20 2 3 2 2" xfId="4342" xr:uid="{4AFC797E-16AA-4BB1-BD2B-610B26D54344}"/>
    <cellStyle name="20% - Accent3 20 2 3 3" xfId="4343" xr:uid="{90D69967-4F35-4E73-ACD3-26B217D22710}"/>
    <cellStyle name="20% - Accent3 20 2 4" xfId="4344" xr:uid="{57FDCFA5-6D62-4108-B95C-7C580323D6FD}"/>
    <cellStyle name="20% - Accent3 20 2 4 2" xfId="4345" xr:uid="{C2000AB3-8D84-4668-BE37-051DC614DFA9}"/>
    <cellStyle name="20% - Accent3 20 2 5" xfId="4346" xr:uid="{5830FA78-55C3-499C-B134-A2EEE61E73EC}"/>
    <cellStyle name="20% - Accent3 20 3" xfId="4347" xr:uid="{16C34495-C0A6-4454-91BA-A7493621E6B3}"/>
    <cellStyle name="20% - Accent3 20 3 2" xfId="4348" xr:uid="{8A2046E4-FE1D-42BA-90FC-BB33D8D86CA0}"/>
    <cellStyle name="20% - Accent3 20 3 2 2" xfId="4349" xr:uid="{68502E1F-67E2-4E2C-A4BF-156E1E3B7A0E}"/>
    <cellStyle name="20% - Accent3 20 3 2 2 2" xfId="4350" xr:uid="{77CF8798-1A26-4E23-9D62-5EAC959E8642}"/>
    <cellStyle name="20% - Accent3 20 3 2 3" xfId="4351" xr:uid="{1CE4BF12-4283-48A5-9170-AF283241C155}"/>
    <cellStyle name="20% - Accent3 20 3 3" xfId="4352" xr:uid="{4676FA8C-FDBD-4265-9110-38B5769893E6}"/>
    <cellStyle name="20% - Accent3 20 3 3 2" xfId="4353" xr:uid="{86DE9A99-7E44-4791-947E-9E1F2DB88F6F}"/>
    <cellStyle name="20% - Accent3 20 3 3 2 2" xfId="4354" xr:uid="{4A8A4434-B2C6-4274-9CFD-88039B8CB829}"/>
    <cellStyle name="20% - Accent3 20 3 3 3" xfId="4355" xr:uid="{36518142-7A43-4881-B0E9-164D881FD276}"/>
    <cellStyle name="20% - Accent3 20 3 4" xfId="4356" xr:uid="{C3A469D2-60EC-46F5-B89F-A8E329BE32CC}"/>
    <cellStyle name="20% - Accent3 20 3 4 2" xfId="4357" xr:uid="{B6745A18-8C87-4CD2-9949-89AEA1DA7DE2}"/>
    <cellStyle name="20% - Accent3 20 3 5" xfId="4358" xr:uid="{1CF5D4D4-6284-4524-8369-0CE5B908664A}"/>
    <cellStyle name="20% - Accent3 20 4" xfId="4359" xr:uid="{752339C5-AFAF-481F-A731-D104BDAE8A6F}"/>
    <cellStyle name="20% - Accent3 20 4 2" xfId="4360" xr:uid="{B9B32A3E-A7A1-47D6-90E1-544C6DFBBA3E}"/>
    <cellStyle name="20% - Accent3 20 4 2 2" xfId="4361" xr:uid="{1956DBBC-B0F2-4210-808B-4C1F794E14CA}"/>
    <cellStyle name="20% - Accent3 20 4 3" xfId="4362" xr:uid="{5723DC6E-CFB6-405A-9B57-0A582EE31D48}"/>
    <cellStyle name="20% - Accent3 20 5" xfId="4363" xr:uid="{C64A856B-F9B5-4AE9-AF61-3D234B6BBB92}"/>
    <cellStyle name="20% - Accent3 20 5 2" xfId="4364" xr:uid="{C4C9CED6-646C-4FAB-B410-B1AAB6DDC7E9}"/>
    <cellStyle name="20% - Accent3 20 6" xfId="4365" xr:uid="{9F2F7461-EEB7-48C2-9004-641E7C094E58}"/>
    <cellStyle name="20% - Accent3 21" xfId="4366" xr:uid="{73F994EC-1EBD-4FA0-B406-1360CD380CB7}"/>
    <cellStyle name="20% - Accent3 21 2" xfId="4367" xr:uid="{E5731BC8-C498-49BC-9233-72F6970EBF44}"/>
    <cellStyle name="20% - Accent3 21 2 2" xfId="4368" xr:uid="{C0DB1DDD-4661-4202-8848-7837D1101D84}"/>
    <cellStyle name="20% - Accent3 21 2 2 2" xfId="4369" xr:uid="{ADEA9079-39BC-4AE7-B590-672A01FF04AD}"/>
    <cellStyle name="20% - Accent3 21 2 2 2 2" xfId="4370" xr:uid="{F2282DC0-70F3-4D39-B4DE-A3E017A313FC}"/>
    <cellStyle name="20% - Accent3 21 2 2 3" xfId="4371" xr:uid="{2E62CD13-3E77-4C1A-B42A-80FBAF74D8CD}"/>
    <cellStyle name="20% - Accent3 21 2 3" xfId="4372" xr:uid="{5B193979-3418-4A2B-8978-69839A0D426F}"/>
    <cellStyle name="20% - Accent3 21 2 3 2" xfId="4373" xr:uid="{27D2DF45-BE4C-47B8-B7E1-73038F3C99EE}"/>
    <cellStyle name="20% - Accent3 21 2 3 2 2" xfId="4374" xr:uid="{11EB0299-4476-4E42-A522-50C8A1FBB01E}"/>
    <cellStyle name="20% - Accent3 21 2 3 3" xfId="4375" xr:uid="{B47B798D-F298-4030-92C6-8A929DD444F6}"/>
    <cellStyle name="20% - Accent3 21 2 4" xfId="4376" xr:uid="{1DD51055-1701-4BE8-9614-702FE5026716}"/>
    <cellStyle name="20% - Accent3 21 2 4 2" xfId="4377" xr:uid="{D54A4BC5-7A5F-4675-98F8-704B168C4D48}"/>
    <cellStyle name="20% - Accent3 21 2 5" xfId="4378" xr:uid="{5F84ECA2-2F4E-479B-B4E5-4AE3A6DFB1E7}"/>
    <cellStyle name="20% - Accent3 21 3" xfId="4379" xr:uid="{D0FB0304-2E72-436A-9C5D-4AFB501512AF}"/>
    <cellStyle name="20% - Accent3 21 3 2" xfId="4380" xr:uid="{99C6FF92-17FE-4B8E-8CBE-150791631940}"/>
    <cellStyle name="20% - Accent3 21 3 2 2" xfId="4381" xr:uid="{1AF13A51-F56C-4792-A691-16D5DB51E0BB}"/>
    <cellStyle name="20% - Accent3 21 3 2 2 2" xfId="4382" xr:uid="{1FC34AF9-444D-45F8-A00D-081FDA56D355}"/>
    <cellStyle name="20% - Accent3 21 3 2 3" xfId="4383" xr:uid="{6585815B-DDFB-4F20-B8F7-02152FE1DD4E}"/>
    <cellStyle name="20% - Accent3 21 3 3" xfId="4384" xr:uid="{BD37C524-9C17-489C-A159-85ECCA9ECA90}"/>
    <cellStyle name="20% - Accent3 21 3 3 2" xfId="4385" xr:uid="{BF8707C8-3444-4035-B94D-74965EAFDD44}"/>
    <cellStyle name="20% - Accent3 21 3 3 2 2" xfId="4386" xr:uid="{47FDC959-62BC-4BB6-876B-0E61DC47044A}"/>
    <cellStyle name="20% - Accent3 21 3 3 3" xfId="4387" xr:uid="{82AC3FB5-F7BC-4BC5-A7D3-E8B682989C98}"/>
    <cellStyle name="20% - Accent3 21 3 4" xfId="4388" xr:uid="{45365932-E57A-43AC-A79A-597EABAFAB37}"/>
    <cellStyle name="20% - Accent3 21 3 4 2" xfId="4389" xr:uid="{7281B98B-BDF7-4DAB-9F4A-91361823DA60}"/>
    <cellStyle name="20% - Accent3 21 3 5" xfId="4390" xr:uid="{B546E8FB-368D-49AC-A64A-E988A89E9341}"/>
    <cellStyle name="20% - Accent3 21 4" xfId="4391" xr:uid="{FAAF49C8-6385-43B3-AC7A-FF815DBD1B31}"/>
    <cellStyle name="20% - Accent3 21 4 2" xfId="4392" xr:uid="{2594AB6F-3050-4832-8B20-507E5012A451}"/>
    <cellStyle name="20% - Accent3 21 4 2 2" xfId="4393" xr:uid="{50D33025-0D11-41B1-A6F1-F69B06769192}"/>
    <cellStyle name="20% - Accent3 21 4 3" xfId="4394" xr:uid="{E63CD077-0A16-4FEC-809B-96FAF5BB9E84}"/>
    <cellStyle name="20% - Accent3 21 5" xfId="4395" xr:uid="{E21B17F7-39F0-4D4B-B00F-5D984B7134B9}"/>
    <cellStyle name="20% - Accent3 21 5 2" xfId="4396" xr:uid="{7680DA2A-D027-42A2-B3C6-0F8E310635D0}"/>
    <cellStyle name="20% - Accent3 21 6" xfId="4397" xr:uid="{7FB8D0E8-536A-454E-8F6E-E89865651EAE}"/>
    <cellStyle name="20% - Accent3 22" xfId="4398" xr:uid="{D2FA2781-F0A4-47F7-9BCC-FA8262EF0758}"/>
    <cellStyle name="20% - Accent3 22 2" xfId="4399" xr:uid="{87DB8CE1-C70A-4EFD-A781-A4219720CF21}"/>
    <cellStyle name="20% - Accent3 22 2 2" xfId="4400" xr:uid="{2AA9F820-FFE3-4B26-B206-747D68BDB51E}"/>
    <cellStyle name="20% - Accent3 22 2 2 2" xfId="4401" xr:uid="{A8A9E1BC-96C7-438B-8248-AD032A676A43}"/>
    <cellStyle name="20% - Accent3 22 2 2 2 2" xfId="4402" xr:uid="{49053ACE-A9B8-46A8-8565-D55832EB6920}"/>
    <cellStyle name="20% - Accent3 22 2 2 3" xfId="4403" xr:uid="{6743C418-D812-4409-B81E-DC7A8F6F8832}"/>
    <cellStyle name="20% - Accent3 22 2 3" xfId="4404" xr:uid="{3053675B-C1D9-449F-B9D0-1069CE633A6C}"/>
    <cellStyle name="20% - Accent3 22 2 3 2" xfId="4405" xr:uid="{4714DD10-6AA8-4D4E-B21E-C452F3985851}"/>
    <cellStyle name="20% - Accent3 22 2 3 2 2" xfId="4406" xr:uid="{A222348F-39FD-4E06-BC19-B7508D6A5240}"/>
    <cellStyle name="20% - Accent3 22 2 3 3" xfId="4407" xr:uid="{3E56FFEC-C4D7-4C01-BB61-F8A00684B384}"/>
    <cellStyle name="20% - Accent3 22 2 4" xfId="4408" xr:uid="{0A898DD1-1DFE-4825-93C9-9A2F6DF069A7}"/>
    <cellStyle name="20% - Accent3 22 2 4 2" xfId="4409" xr:uid="{1FFFFFC5-D688-4CEE-B3D3-F4AFBA4975E3}"/>
    <cellStyle name="20% - Accent3 22 2 5" xfId="4410" xr:uid="{B98B7C02-5A10-4A54-8842-7A1AEC303847}"/>
    <cellStyle name="20% - Accent3 22 3" xfId="4411" xr:uid="{451ABE7C-DB3A-433B-84F0-5B6FFC2B1394}"/>
    <cellStyle name="20% - Accent3 22 3 2" xfId="4412" xr:uid="{2EA55F8B-04A9-432C-8CE6-D2AD2342EEE8}"/>
    <cellStyle name="20% - Accent3 22 3 2 2" xfId="4413" xr:uid="{A0CB5EE1-2416-4CAE-B71E-52D2E8C965E0}"/>
    <cellStyle name="20% - Accent3 22 3 2 2 2" xfId="4414" xr:uid="{5179D827-32A3-4FF0-85A1-AB2566C01817}"/>
    <cellStyle name="20% - Accent3 22 3 2 3" xfId="4415" xr:uid="{799A5488-D878-4063-89FB-5A6C74645C57}"/>
    <cellStyle name="20% - Accent3 22 3 3" xfId="4416" xr:uid="{6A12A53E-C352-41AB-A4D0-F82E832276E2}"/>
    <cellStyle name="20% - Accent3 22 3 3 2" xfId="4417" xr:uid="{755F5E4F-500C-49F1-B4D6-32C464ED6E76}"/>
    <cellStyle name="20% - Accent3 22 3 3 2 2" xfId="4418" xr:uid="{BE100C05-FC86-4E0C-B846-878557B681B5}"/>
    <cellStyle name="20% - Accent3 22 3 3 3" xfId="4419" xr:uid="{1DCCC0B1-AE3D-493B-8A6B-69968C36FD4A}"/>
    <cellStyle name="20% - Accent3 22 3 4" xfId="4420" xr:uid="{75E9A3C9-2070-4E32-B7AD-B138DC04F665}"/>
    <cellStyle name="20% - Accent3 22 3 4 2" xfId="4421" xr:uid="{4E7420BA-285A-428B-A63A-CC5BCAA5F57B}"/>
    <cellStyle name="20% - Accent3 22 3 5" xfId="4422" xr:uid="{D9993DC3-B268-4F11-9CFD-8D8AA2CAF1AE}"/>
    <cellStyle name="20% - Accent3 22 4" xfId="4423" xr:uid="{BBDD7BC3-8165-4959-91FD-88F958B08324}"/>
    <cellStyle name="20% - Accent3 22 4 2" xfId="4424" xr:uid="{8E2A1285-810B-47B8-A4FA-4163625B15D3}"/>
    <cellStyle name="20% - Accent3 22 4 2 2" xfId="4425" xr:uid="{878990AF-8B07-4A23-8E4B-D2A72BD535FB}"/>
    <cellStyle name="20% - Accent3 22 4 3" xfId="4426" xr:uid="{5392EC41-AF94-4F0B-90EE-FA6D62D4F9AA}"/>
    <cellStyle name="20% - Accent3 22 5" xfId="4427" xr:uid="{A08DE95F-5473-4BB0-8445-8DC33AF633C2}"/>
    <cellStyle name="20% - Accent3 22 5 2" xfId="4428" xr:uid="{67D124D7-3FEB-4168-AF0C-92189326DC36}"/>
    <cellStyle name="20% - Accent3 22 6" xfId="4429" xr:uid="{32727B1C-50AD-4C7A-9719-56E0BC7B3ABB}"/>
    <cellStyle name="20% - Accent3 23" xfId="4430" xr:uid="{8BD90BAC-4254-4CFA-B0D7-3725CD22D554}"/>
    <cellStyle name="20% - Accent3 23 2" xfId="4431" xr:uid="{A8AFE151-B196-4A54-8B3B-BE094ACCB86D}"/>
    <cellStyle name="20% - Accent3 23 2 2" xfId="4432" xr:uid="{BFF9845E-EA84-4EAA-942B-DD984998286C}"/>
    <cellStyle name="20% - Accent3 23 2 2 2" xfId="4433" xr:uid="{8F0D93E0-95E7-48F6-A1B1-8303D0D4CF9B}"/>
    <cellStyle name="20% - Accent3 23 2 2 2 2" xfId="4434" xr:uid="{CFFA802C-5839-47A4-BA4E-8C99019AEA14}"/>
    <cellStyle name="20% - Accent3 23 2 2 3" xfId="4435" xr:uid="{3654280A-D02A-49DE-BB96-8FBF6F0B9AA8}"/>
    <cellStyle name="20% - Accent3 23 2 3" xfId="4436" xr:uid="{7D1C5ECF-1400-46F2-A68C-75CB0F640ECF}"/>
    <cellStyle name="20% - Accent3 23 2 3 2" xfId="4437" xr:uid="{533CEEA5-18ED-4540-B6FB-DACC8B67464E}"/>
    <cellStyle name="20% - Accent3 23 2 3 2 2" xfId="4438" xr:uid="{BB12ED19-8B1E-44E7-B600-A233F7D5D7A4}"/>
    <cellStyle name="20% - Accent3 23 2 3 3" xfId="4439" xr:uid="{7F13B5C8-C869-47EF-B473-9BF7A8D5255E}"/>
    <cellStyle name="20% - Accent3 23 2 4" xfId="4440" xr:uid="{58788B54-B4F9-4198-B5A6-8C8DE84021E7}"/>
    <cellStyle name="20% - Accent3 23 2 4 2" xfId="4441" xr:uid="{0A9EFC50-7DF7-4CD7-A675-B9B44D969DF2}"/>
    <cellStyle name="20% - Accent3 23 2 5" xfId="4442" xr:uid="{63E52DAD-A176-4A05-BEAF-520655A60A69}"/>
    <cellStyle name="20% - Accent3 23 3" xfId="4443" xr:uid="{1A2BB469-E250-4A7F-992C-519165EE830B}"/>
    <cellStyle name="20% - Accent3 23 3 2" xfId="4444" xr:uid="{BA0EF3D2-1AC5-4868-AAD9-8F37D9916161}"/>
    <cellStyle name="20% - Accent3 23 3 2 2" xfId="4445" xr:uid="{1851294E-3E22-4192-87ED-026DDA83B007}"/>
    <cellStyle name="20% - Accent3 23 3 2 2 2" xfId="4446" xr:uid="{DC4F8B2D-C569-44A7-A33E-DA7CD5F96450}"/>
    <cellStyle name="20% - Accent3 23 3 2 3" xfId="4447" xr:uid="{73448A43-AD26-414F-9A78-FEAA9FC2AAF8}"/>
    <cellStyle name="20% - Accent3 23 3 3" xfId="4448" xr:uid="{0EEABDE7-7B54-4441-809F-1245DB6F8304}"/>
    <cellStyle name="20% - Accent3 23 3 3 2" xfId="4449" xr:uid="{5E17FD0B-183E-42E9-ADAC-54F60A2016AE}"/>
    <cellStyle name="20% - Accent3 23 3 3 2 2" xfId="4450" xr:uid="{7A785495-C31E-46C5-A33A-37C3E86C7D1B}"/>
    <cellStyle name="20% - Accent3 23 3 3 3" xfId="4451" xr:uid="{0B017971-6E74-47D0-8CB7-0AAB5543B27D}"/>
    <cellStyle name="20% - Accent3 23 3 4" xfId="4452" xr:uid="{E11A116A-11E4-47F2-953A-E60CB29127F4}"/>
    <cellStyle name="20% - Accent3 23 3 4 2" xfId="4453" xr:uid="{838FB471-DF4F-4DB3-8B29-A8AAF7708DE0}"/>
    <cellStyle name="20% - Accent3 23 3 5" xfId="4454" xr:uid="{CFD54F18-1744-4417-8D04-8B80221528FA}"/>
    <cellStyle name="20% - Accent3 23 4" xfId="4455" xr:uid="{6C2FF152-03E4-4B8D-804C-E145F44F92E7}"/>
    <cellStyle name="20% - Accent3 23 4 2" xfId="4456" xr:uid="{4449263B-5935-4699-89BD-66B471C8E443}"/>
    <cellStyle name="20% - Accent3 23 4 2 2" xfId="4457" xr:uid="{FCBBF71E-FE7F-4A8F-B484-19030B4C0DCA}"/>
    <cellStyle name="20% - Accent3 23 4 3" xfId="4458" xr:uid="{2A98C0CC-E279-4600-99E7-9FE0347D6048}"/>
    <cellStyle name="20% - Accent3 23 5" xfId="4459" xr:uid="{98A45B73-734B-4923-8786-9125DA8F4F82}"/>
    <cellStyle name="20% - Accent3 23 5 2" xfId="4460" xr:uid="{A9981281-7521-4A6F-A43D-C53AB5193AF5}"/>
    <cellStyle name="20% - Accent3 23 6" xfId="4461" xr:uid="{0A1168F7-9B74-4BB6-AFE9-A0438F05EEDE}"/>
    <cellStyle name="20% - Accent3 24" xfId="4462" xr:uid="{4F4D97E4-0100-4223-939E-08394ADEC13F}"/>
    <cellStyle name="20% - Accent3 24 2" xfId="4463" xr:uid="{DB339033-13F0-4082-A8DE-373E0BE601F8}"/>
    <cellStyle name="20% - Accent3 24 2 2" xfId="4464" xr:uid="{75906250-C081-468C-8C7F-5D3E425564BE}"/>
    <cellStyle name="20% - Accent3 24 2 2 2" xfId="4465" xr:uid="{244DE457-A9C4-4B66-9697-923D9187AE2F}"/>
    <cellStyle name="20% - Accent3 24 2 2 2 2" xfId="4466" xr:uid="{0002AE45-7B25-40B2-817B-A3470D4FA557}"/>
    <cellStyle name="20% - Accent3 24 2 2 3" xfId="4467" xr:uid="{35030C42-DAF8-4B06-83B9-FF85D7623C17}"/>
    <cellStyle name="20% - Accent3 24 2 3" xfId="4468" xr:uid="{C3EE0B35-19EB-42F5-960C-6EF28DB77A6E}"/>
    <cellStyle name="20% - Accent3 24 2 3 2" xfId="4469" xr:uid="{3F64459E-0FC6-4777-A9B9-B303083D3C8F}"/>
    <cellStyle name="20% - Accent3 24 2 3 2 2" xfId="4470" xr:uid="{1EF7017E-F750-45C6-8E2D-C3DB50C6E3D2}"/>
    <cellStyle name="20% - Accent3 24 2 3 3" xfId="4471" xr:uid="{B1479410-CCC3-4C86-9D4C-6373A4534436}"/>
    <cellStyle name="20% - Accent3 24 2 4" xfId="4472" xr:uid="{900FF341-6C52-4F23-BBC8-C03DAF5D1BAC}"/>
    <cellStyle name="20% - Accent3 24 2 4 2" xfId="4473" xr:uid="{EF6035CF-4A61-4DE9-8A8C-239F621F01A5}"/>
    <cellStyle name="20% - Accent3 24 2 5" xfId="4474" xr:uid="{67800900-0AD8-41BB-9D00-8687DADC5271}"/>
    <cellStyle name="20% - Accent3 24 3" xfId="4475" xr:uid="{C5E0CE0C-284F-41CA-B891-06BA27B45030}"/>
    <cellStyle name="20% - Accent3 24 3 2" xfId="4476" xr:uid="{D8F77B14-3E83-4514-A475-167337D61255}"/>
    <cellStyle name="20% - Accent3 24 3 2 2" xfId="4477" xr:uid="{C7178A84-B51C-4293-BAEE-4F4936B92388}"/>
    <cellStyle name="20% - Accent3 24 3 2 2 2" xfId="4478" xr:uid="{9A355501-1A1D-453B-B586-75074479F20F}"/>
    <cellStyle name="20% - Accent3 24 3 2 3" xfId="4479" xr:uid="{E13A19F2-719D-4199-90B1-C7F28DF99389}"/>
    <cellStyle name="20% - Accent3 24 3 3" xfId="4480" xr:uid="{CE5C066F-B841-4D80-B18D-594DB567F000}"/>
    <cellStyle name="20% - Accent3 24 3 3 2" xfId="4481" xr:uid="{4EAA8207-4007-4436-97FC-A2B224E0D37B}"/>
    <cellStyle name="20% - Accent3 24 3 3 2 2" xfId="4482" xr:uid="{C7BE93CA-547E-4872-9763-A989D098F696}"/>
    <cellStyle name="20% - Accent3 24 3 3 3" xfId="4483" xr:uid="{728DB7ED-0100-4371-AFD3-62F0B6B40847}"/>
    <cellStyle name="20% - Accent3 24 3 4" xfId="4484" xr:uid="{CB13D53C-D468-4E2C-A1F4-37F451AD5040}"/>
    <cellStyle name="20% - Accent3 24 3 4 2" xfId="4485" xr:uid="{5362D06E-3E63-4BF7-A1EE-10112CA90915}"/>
    <cellStyle name="20% - Accent3 24 3 5" xfId="4486" xr:uid="{FEFF1880-3BCC-4B5B-9F8C-ADC864B0B1D7}"/>
    <cellStyle name="20% - Accent3 24 4" xfId="4487" xr:uid="{38D7BDB6-7DF1-4A5B-9D96-5ADE3D68E4D8}"/>
    <cellStyle name="20% - Accent3 24 4 2" xfId="4488" xr:uid="{E53B1AB6-9FD8-4794-AD74-1DD518E8AFEE}"/>
    <cellStyle name="20% - Accent3 24 4 2 2" xfId="4489" xr:uid="{1AD10A2C-0FD0-4E32-B3D2-BEB5AA77F377}"/>
    <cellStyle name="20% - Accent3 24 4 3" xfId="4490" xr:uid="{AF7E6B72-BBB7-44D6-A55B-B2CC4E49D9FB}"/>
    <cellStyle name="20% - Accent3 24 5" xfId="4491" xr:uid="{15D35619-C90A-4D09-8390-3F17C24C5DD0}"/>
    <cellStyle name="20% - Accent3 24 5 2" xfId="4492" xr:uid="{37404505-BC19-4EF6-983D-2013F3E0FB4B}"/>
    <cellStyle name="20% - Accent3 24 6" xfId="4493" xr:uid="{66C94070-3EE6-4F46-9407-F7B7B56E840A}"/>
    <cellStyle name="20% - Accent3 25" xfId="4494" xr:uid="{D867371C-BF5A-4CCF-A2F0-34992A5CE00A}"/>
    <cellStyle name="20% - Accent3 25 2" xfId="4495" xr:uid="{7FC3EE7F-B44F-4F7D-BC25-6BB9790D2595}"/>
    <cellStyle name="20% - Accent3 25 2 2" xfId="4496" xr:uid="{E8641539-07E2-4DAC-8292-F4CB07804443}"/>
    <cellStyle name="20% - Accent3 25 2 2 2" xfId="4497" xr:uid="{D87F9720-8F9D-45C2-B9F7-051C318E85A2}"/>
    <cellStyle name="20% - Accent3 25 2 2 2 2" xfId="4498" xr:uid="{B41C560D-A721-4101-94A0-6B2B768C623B}"/>
    <cellStyle name="20% - Accent3 25 2 2 3" xfId="4499" xr:uid="{CA16F163-011D-4CB5-9304-70403D743F46}"/>
    <cellStyle name="20% - Accent3 25 2 3" xfId="4500" xr:uid="{12CA3B92-4D6C-457D-8018-9FDF1784C85F}"/>
    <cellStyle name="20% - Accent3 25 2 3 2" xfId="4501" xr:uid="{3BDDED74-DF58-4426-B08C-F5CD6AF3F27D}"/>
    <cellStyle name="20% - Accent3 25 2 3 2 2" xfId="4502" xr:uid="{3F3D7C3A-4B6D-4060-9358-2933C9063621}"/>
    <cellStyle name="20% - Accent3 25 2 3 3" xfId="4503" xr:uid="{704BB90A-5BFA-426A-A904-863436E1D933}"/>
    <cellStyle name="20% - Accent3 25 2 4" xfId="4504" xr:uid="{F369A893-CCE2-4863-8CF0-090D6B5A0D10}"/>
    <cellStyle name="20% - Accent3 25 2 4 2" xfId="4505" xr:uid="{87D47951-349F-4CD2-8AEC-D47FA945AC6C}"/>
    <cellStyle name="20% - Accent3 25 2 5" xfId="4506" xr:uid="{5DF9126E-F845-4D84-B730-1140602D701D}"/>
    <cellStyle name="20% - Accent3 25 3" xfId="4507" xr:uid="{3737AF62-FD11-4232-B7B3-DFA17BA8B137}"/>
    <cellStyle name="20% - Accent3 25 3 2" xfId="4508" xr:uid="{472066E4-D625-43B0-A0C2-55AE286781F6}"/>
    <cellStyle name="20% - Accent3 25 3 2 2" xfId="4509" xr:uid="{3DE6D89F-6E49-4991-ACE8-8D6477FD7AE7}"/>
    <cellStyle name="20% - Accent3 25 3 2 2 2" xfId="4510" xr:uid="{64B22735-6B89-4B9F-A987-121AFC32695C}"/>
    <cellStyle name="20% - Accent3 25 3 2 3" xfId="4511" xr:uid="{E149541D-0685-4906-91F6-47767A7FCD51}"/>
    <cellStyle name="20% - Accent3 25 3 3" xfId="4512" xr:uid="{390925B8-B8F0-4951-BAED-F3442292A6E8}"/>
    <cellStyle name="20% - Accent3 25 3 3 2" xfId="4513" xr:uid="{ED04A7D1-7B74-4D8F-8D7B-A7B0FE7D0B58}"/>
    <cellStyle name="20% - Accent3 25 3 3 2 2" xfId="4514" xr:uid="{695FABBA-AED3-467E-A139-BC388D753B5D}"/>
    <cellStyle name="20% - Accent3 25 3 3 3" xfId="4515" xr:uid="{F2B2A229-464D-4610-9F6E-9F3BA715EC31}"/>
    <cellStyle name="20% - Accent3 25 3 4" xfId="4516" xr:uid="{5DBF3251-D2DF-4ED6-8379-E734D99B2985}"/>
    <cellStyle name="20% - Accent3 25 3 4 2" xfId="4517" xr:uid="{2720C09E-18E7-4410-9A7E-71ED0E39F4DF}"/>
    <cellStyle name="20% - Accent3 25 3 5" xfId="4518" xr:uid="{BEB39B08-C030-4950-A1E8-3D407FC9A086}"/>
    <cellStyle name="20% - Accent3 25 4" xfId="4519" xr:uid="{1A7EB49B-7182-446F-B25B-13860EEEE0AA}"/>
    <cellStyle name="20% - Accent3 25 4 2" xfId="4520" xr:uid="{FC55C686-08E4-4F3E-BBA7-DB2245DA401B}"/>
    <cellStyle name="20% - Accent3 25 4 2 2" xfId="4521" xr:uid="{1A14F481-F17A-4534-B5AA-C97E77B7F8A6}"/>
    <cellStyle name="20% - Accent3 25 4 3" xfId="4522" xr:uid="{892D9B95-FF88-4883-B4B3-B63D23C8D96C}"/>
    <cellStyle name="20% - Accent3 25 5" xfId="4523" xr:uid="{AA20C4CF-6182-4E8F-B5F9-544E0691BF9B}"/>
    <cellStyle name="20% - Accent3 25 5 2" xfId="4524" xr:uid="{7B3FE4F0-DB8A-4C3F-AFEE-8C1250BF1E49}"/>
    <cellStyle name="20% - Accent3 25 6" xfId="4525" xr:uid="{E0ACA31C-60A3-4488-9484-B437A5FE2B31}"/>
    <cellStyle name="20% - Accent3 26" xfId="4526" xr:uid="{AAAF898D-6A32-4691-8CF3-CD55B157CF2E}"/>
    <cellStyle name="20% - Accent3 26 2" xfId="4527" xr:uid="{15E2268B-A5B7-412C-8361-77D1251BE031}"/>
    <cellStyle name="20% - Accent3 26 2 2" xfId="4528" xr:uid="{A8152438-1556-42F1-841E-2428615CC40A}"/>
    <cellStyle name="20% - Accent3 26 2 2 2" xfId="4529" xr:uid="{0BCBA046-8C79-4723-BA38-FF10D81A8BEB}"/>
    <cellStyle name="20% - Accent3 26 2 2 2 2" xfId="4530" xr:uid="{D979DD16-6201-4946-A3F1-E25557E49628}"/>
    <cellStyle name="20% - Accent3 26 2 2 3" xfId="4531" xr:uid="{00D80AF0-6ACF-4F11-A9F0-7B8723DE795E}"/>
    <cellStyle name="20% - Accent3 26 2 3" xfId="4532" xr:uid="{0BBFE801-CDAF-4A2B-B05B-140E87414C14}"/>
    <cellStyle name="20% - Accent3 26 2 3 2" xfId="4533" xr:uid="{B000306D-EB9C-4E55-AB70-C7E6055B387A}"/>
    <cellStyle name="20% - Accent3 26 2 3 2 2" xfId="4534" xr:uid="{FECB38A3-5A29-44FC-9ABB-3EFB903C0FFE}"/>
    <cellStyle name="20% - Accent3 26 2 3 3" xfId="4535" xr:uid="{9D19B7CF-5B75-4D84-BE2D-E7EFD3617AA6}"/>
    <cellStyle name="20% - Accent3 26 2 4" xfId="4536" xr:uid="{9BB5FDD1-0DF6-465F-A4C3-430E7994C15D}"/>
    <cellStyle name="20% - Accent3 26 2 4 2" xfId="4537" xr:uid="{79C55157-49D5-4461-81DE-A5AA7D2D5A0D}"/>
    <cellStyle name="20% - Accent3 26 2 5" xfId="4538" xr:uid="{D2D90C50-09FA-42A3-8701-CF51417A3EFE}"/>
    <cellStyle name="20% - Accent3 26 3" xfId="4539" xr:uid="{E3CBEE08-A9FE-4FF8-B921-2AA763AC54DC}"/>
    <cellStyle name="20% - Accent3 26 3 2" xfId="4540" xr:uid="{B564EF50-5660-4CBC-B8B6-D4FC8FC8F1C2}"/>
    <cellStyle name="20% - Accent3 26 3 2 2" xfId="4541" xr:uid="{C5D3553E-2F59-4B1C-A9D9-D9AC1E9C728C}"/>
    <cellStyle name="20% - Accent3 26 3 2 2 2" xfId="4542" xr:uid="{E177E3C4-48CC-4668-B2A0-0A751BC94837}"/>
    <cellStyle name="20% - Accent3 26 3 2 3" xfId="4543" xr:uid="{3CA4FEBD-E4E9-4085-9848-A1A17B707EB8}"/>
    <cellStyle name="20% - Accent3 26 3 3" xfId="4544" xr:uid="{B245458E-7AA5-40FC-B0F4-049890747D66}"/>
    <cellStyle name="20% - Accent3 26 3 3 2" xfId="4545" xr:uid="{04306928-95DC-4B5A-A9E7-F715A8B2FBBE}"/>
    <cellStyle name="20% - Accent3 26 3 3 2 2" xfId="4546" xr:uid="{76D0BC68-73A3-4833-8040-E437CA273AFA}"/>
    <cellStyle name="20% - Accent3 26 3 3 3" xfId="4547" xr:uid="{94AF83A4-5FAA-4755-959E-6DD32641C631}"/>
    <cellStyle name="20% - Accent3 26 3 4" xfId="4548" xr:uid="{BBA01BD3-96D6-4CC6-B159-8DA507974ADF}"/>
    <cellStyle name="20% - Accent3 26 3 4 2" xfId="4549" xr:uid="{DA9AF288-0E16-432B-87F0-A9798465089E}"/>
    <cellStyle name="20% - Accent3 26 3 5" xfId="4550" xr:uid="{00D87332-FA10-4D19-B0BE-81DAF89BD0B0}"/>
    <cellStyle name="20% - Accent3 26 4" xfId="4551" xr:uid="{9AA3E11C-F3AE-40C2-A5BE-0831024BD7DD}"/>
    <cellStyle name="20% - Accent3 26 4 2" xfId="4552" xr:uid="{9E260C65-0727-4A10-B65D-8D0DD13C5464}"/>
    <cellStyle name="20% - Accent3 26 4 2 2" xfId="4553" xr:uid="{D5811E43-8505-4DA8-A369-0AE72CF6FE1B}"/>
    <cellStyle name="20% - Accent3 26 4 3" xfId="4554" xr:uid="{0A8405E8-BE50-4A01-B20F-A87C3282B91A}"/>
    <cellStyle name="20% - Accent3 26 5" xfId="4555" xr:uid="{6697B6E5-48EE-4967-AFE5-42F6D02F4512}"/>
    <cellStyle name="20% - Accent3 26 5 2" xfId="4556" xr:uid="{FB879528-F828-461A-B2A5-6EEA4D60BCA4}"/>
    <cellStyle name="20% - Accent3 26 6" xfId="4557" xr:uid="{2D386788-7D4D-40CA-AAA9-C86CEFEB75AE}"/>
    <cellStyle name="20% - Accent3 27" xfId="4558" xr:uid="{3BD03523-A42C-4E23-BFF8-3420F0DA00E2}"/>
    <cellStyle name="20% - Accent3 27 2" xfId="4559" xr:uid="{80AD612D-F389-460A-8DA7-E19AE0259FAB}"/>
    <cellStyle name="20% - Accent3 27 2 2" xfId="4560" xr:uid="{9E654735-2E1C-4EBD-8315-070FCE3933A7}"/>
    <cellStyle name="20% - Accent3 27 2 2 2" xfId="4561" xr:uid="{9406BC07-511D-442D-9B88-1400D9A73849}"/>
    <cellStyle name="20% - Accent3 27 2 2 2 2" xfId="4562" xr:uid="{56B391D3-53D9-44DC-9244-A8D9DCD28229}"/>
    <cellStyle name="20% - Accent3 27 2 2 3" xfId="4563" xr:uid="{42371275-6A2D-4966-AD00-C2C65D62DC78}"/>
    <cellStyle name="20% - Accent3 27 2 3" xfId="4564" xr:uid="{0FDEFFAC-4BAA-48F1-8371-DCF5EB188C54}"/>
    <cellStyle name="20% - Accent3 27 2 3 2" xfId="4565" xr:uid="{559975D5-59D7-49B5-B8BC-11A7B4A7DB1B}"/>
    <cellStyle name="20% - Accent3 27 2 3 2 2" xfId="4566" xr:uid="{F551C292-944D-4D22-AD03-8C9EB990B2E6}"/>
    <cellStyle name="20% - Accent3 27 2 3 3" xfId="4567" xr:uid="{39032EC0-6E18-44D5-81E4-27DBAE8127CD}"/>
    <cellStyle name="20% - Accent3 27 2 4" xfId="4568" xr:uid="{5700240C-DF49-4637-BFE5-D4279648CE96}"/>
    <cellStyle name="20% - Accent3 27 2 4 2" xfId="4569" xr:uid="{EAB21166-B30D-4D7C-BB5D-3AE164EE18FD}"/>
    <cellStyle name="20% - Accent3 27 2 5" xfId="4570" xr:uid="{330C76C3-E4E8-4F00-A2C0-9FAFB1CA1C71}"/>
    <cellStyle name="20% - Accent3 27 3" xfId="4571" xr:uid="{16F2A67E-BC96-4673-9108-04F338CB8801}"/>
    <cellStyle name="20% - Accent3 27 3 2" xfId="4572" xr:uid="{F0767B55-016C-4608-94E9-4826ECFDD42A}"/>
    <cellStyle name="20% - Accent3 27 3 2 2" xfId="4573" xr:uid="{6C0C84F3-9E41-40A9-B56A-EDA73A2F5E5F}"/>
    <cellStyle name="20% - Accent3 27 3 2 2 2" xfId="4574" xr:uid="{449A659B-3468-4BF7-9D38-7605A12BB984}"/>
    <cellStyle name="20% - Accent3 27 3 2 3" xfId="4575" xr:uid="{2BB89508-ED79-4D09-A26E-41C4556C7648}"/>
    <cellStyle name="20% - Accent3 27 3 3" xfId="4576" xr:uid="{BB526E74-AC1F-4FFB-BFF5-220D093DAD13}"/>
    <cellStyle name="20% - Accent3 27 3 3 2" xfId="4577" xr:uid="{2CFD9A8A-EAEA-4D8E-A9D4-D9C9764FD50C}"/>
    <cellStyle name="20% - Accent3 27 3 3 2 2" xfId="4578" xr:uid="{541B9D46-3644-4631-9646-FF20CF79B642}"/>
    <cellStyle name="20% - Accent3 27 3 3 3" xfId="4579" xr:uid="{0B8ED70E-37CA-424F-938A-CD1AB63290A7}"/>
    <cellStyle name="20% - Accent3 27 3 4" xfId="4580" xr:uid="{1574CF4E-71CA-4076-990E-41E59C5723BE}"/>
    <cellStyle name="20% - Accent3 27 3 4 2" xfId="4581" xr:uid="{47F2D78E-E4BE-4FAA-AA12-65298D1AC1D1}"/>
    <cellStyle name="20% - Accent3 27 3 5" xfId="4582" xr:uid="{6A26738B-7089-45F4-BDF6-79D33113BE7A}"/>
    <cellStyle name="20% - Accent3 27 4" xfId="4583" xr:uid="{252C1618-CC16-4171-80E4-3F09598F3138}"/>
    <cellStyle name="20% - Accent3 27 4 2" xfId="4584" xr:uid="{FF13E1E2-A55A-4B04-8F61-1A1F5483E91C}"/>
    <cellStyle name="20% - Accent3 27 4 2 2" xfId="4585" xr:uid="{93683620-E00F-475F-AEBB-82C1C455BF91}"/>
    <cellStyle name="20% - Accent3 27 4 3" xfId="4586" xr:uid="{B3FF4743-BDD0-4D51-AB01-0F8F381A1E2F}"/>
    <cellStyle name="20% - Accent3 27 5" xfId="4587" xr:uid="{FDE17BD9-CD61-468F-9D2B-DDFA7A0AAB40}"/>
    <cellStyle name="20% - Accent3 27 5 2" xfId="4588" xr:uid="{916CCBC9-8B5C-4223-A41A-5EA4710243F5}"/>
    <cellStyle name="20% - Accent3 27 6" xfId="4589" xr:uid="{BD5F6100-26C9-4F32-B642-07C7A0802D52}"/>
    <cellStyle name="20% - Accent3 28" xfId="4590" xr:uid="{ECC33E1C-6B47-49AF-960D-C2BDA90DBABB}"/>
    <cellStyle name="20% - Accent3 28 2" xfId="4591" xr:uid="{273F708D-EF14-4050-810F-05F2AA89CDA0}"/>
    <cellStyle name="20% - Accent3 28 2 2" xfId="4592" xr:uid="{1616E680-69F7-4F85-8A2F-7B9472008186}"/>
    <cellStyle name="20% - Accent3 28 2 2 2" xfId="4593" xr:uid="{DB369037-3B62-4761-8B43-89441453B13A}"/>
    <cellStyle name="20% - Accent3 28 2 2 2 2" xfId="4594" xr:uid="{182F450F-9A3E-4503-9E75-609A390B5130}"/>
    <cellStyle name="20% - Accent3 28 2 2 3" xfId="4595" xr:uid="{4CC48F72-0B25-4B70-B8AE-82D61B8CA4A4}"/>
    <cellStyle name="20% - Accent3 28 2 3" xfId="4596" xr:uid="{F4D19067-708B-4335-B2F6-9EAC0140FF2B}"/>
    <cellStyle name="20% - Accent3 28 2 3 2" xfId="4597" xr:uid="{D5BAEB71-5415-4CA9-A147-2E16652B9AEA}"/>
    <cellStyle name="20% - Accent3 28 2 3 2 2" xfId="4598" xr:uid="{7EA83623-1BF0-449F-9E12-62AEF978C221}"/>
    <cellStyle name="20% - Accent3 28 2 3 3" xfId="4599" xr:uid="{FF5CA784-8F14-4C38-85EE-1318A0741501}"/>
    <cellStyle name="20% - Accent3 28 2 4" xfId="4600" xr:uid="{0D8AA5BE-3031-4135-937B-9E5B0A0B0868}"/>
    <cellStyle name="20% - Accent3 28 2 4 2" xfId="4601" xr:uid="{42A2A867-C0D5-4601-90DA-BD33119F312D}"/>
    <cellStyle name="20% - Accent3 28 2 5" xfId="4602" xr:uid="{53E8ECF8-CC8D-4008-9793-AB8A5AEA89E4}"/>
    <cellStyle name="20% - Accent3 28 3" xfId="4603" xr:uid="{3F15AC85-EC9B-403E-880D-79B048B0B03B}"/>
    <cellStyle name="20% - Accent3 28 3 2" xfId="4604" xr:uid="{E6620CEF-66AE-40C0-94D1-2740B901E156}"/>
    <cellStyle name="20% - Accent3 28 3 2 2" xfId="4605" xr:uid="{567D7AD5-CC51-4B5C-978B-6D94A699B594}"/>
    <cellStyle name="20% - Accent3 28 3 3" xfId="4606" xr:uid="{3352F45B-D51E-4BBC-AD1D-19604D0EF695}"/>
    <cellStyle name="20% - Accent3 28 4" xfId="4607" xr:uid="{C46B2AED-3DB1-435E-BEA6-167C9B16BF1C}"/>
    <cellStyle name="20% - Accent3 28 4 2" xfId="4608" xr:uid="{39C5797A-F913-410C-99AD-BA6F0C611D4E}"/>
    <cellStyle name="20% - Accent3 28 5" xfId="4609" xr:uid="{7B8C241F-2579-4602-B7FB-AED3E26D56B8}"/>
    <cellStyle name="20% - Accent3 29" xfId="4610" xr:uid="{51AF3BB6-EB3F-411E-9651-AF257E2FF98B}"/>
    <cellStyle name="20% - Accent3 29 2" xfId="4611" xr:uid="{89B94006-07DE-4158-837F-90196643EE35}"/>
    <cellStyle name="20% - Accent3 29 2 2" xfId="4612" xr:uid="{76C9D695-F67B-4B80-BA91-1C9A8164019A}"/>
    <cellStyle name="20% - Accent3 29 2 2 2" xfId="4613" xr:uid="{E4788056-96EC-4FF0-B686-BF9020E0F574}"/>
    <cellStyle name="20% - Accent3 29 2 2 2 2" xfId="4614" xr:uid="{0E848954-E3EA-45C0-9724-2CD766AE94E9}"/>
    <cellStyle name="20% - Accent3 29 2 2 3" xfId="4615" xr:uid="{824162FB-1860-4AF8-846D-FC770C70F481}"/>
    <cellStyle name="20% - Accent3 29 2 3" xfId="4616" xr:uid="{20E711F2-66A0-4284-AA37-CC78AACA4AE5}"/>
    <cellStyle name="20% - Accent3 29 2 3 2" xfId="4617" xr:uid="{95E2F525-181E-4A5C-914C-61EE5AFF41AB}"/>
    <cellStyle name="20% - Accent3 29 2 3 2 2" xfId="4618" xr:uid="{7D625A71-3AF8-4FD8-AF9D-B3B53EAB61E5}"/>
    <cellStyle name="20% - Accent3 29 2 3 3" xfId="4619" xr:uid="{AB5AAE46-A842-4628-95B2-2CFFBCC5EA93}"/>
    <cellStyle name="20% - Accent3 29 2 4" xfId="4620" xr:uid="{4CAED932-F6E6-4449-AE99-2A44874BCBF7}"/>
    <cellStyle name="20% - Accent3 29 2 4 2" xfId="4621" xr:uid="{EEE148CF-4EBF-42B8-9025-8390F8E277DB}"/>
    <cellStyle name="20% - Accent3 29 2 5" xfId="4622" xr:uid="{9BBAB599-4C05-44AC-985A-8E49CA4B59D1}"/>
    <cellStyle name="20% - Accent3 29 3" xfId="4623" xr:uid="{96216042-53CF-45D4-AC4E-3E0B7A9232B2}"/>
    <cellStyle name="20% - Accent3 29 3 2" xfId="4624" xr:uid="{28D0916E-91B1-4825-9FFB-31B37ABF436D}"/>
    <cellStyle name="20% - Accent3 29 3 2 2" xfId="4625" xr:uid="{974BEE2E-7607-4819-8058-78D627D3D9A4}"/>
    <cellStyle name="20% - Accent3 29 3 3" xfId="4626" xr:uid="{F580D167-BDFB-45BD-AC47-DB69762435A3}"/>
    <cellStyle name="20% - Accent3 29 4" xfId="4627" xr:uid="{B5B9B234-1042-4C62-BECF-CEA82E10EE3E}"/>
    <cellStyle name="20% - Accent3 29 4 2" xfId="4628" xr:uid="{011D3230-B6E3-4734-BD47-6514911FA6D7}"/>
    <cellStyle name="20% - Accent3 29 5" xfId="4629" xr:uid="{B730E3AB-A9F3-48A9-9B5D-0190CFD948B3}"/>
    <cellStyle name="20% - Accent3 3" xfId="4630" xr:uid="{75291530-13FD-433A-9D3C-96E471474740}"/>
    <cellStyle name="20% - Accent3 3 2" xfId="4631" xr:uid="{F6498FC3-4216-4E23-A7DD-C87AF934583E}"/>
    <cellStyle name="20% - Accent3 3 2 2" xfId="4632" xr:uid="{35586AB5-CB1C-4BE1-9965-62874664976B}"/>
    <cellStyle name="20% - Accent3 3 2 3" xfId="52968" xr:uid="{129A041F-4FA8-4BDA-BFD9-CF3570DDD760}"/>
    <cellStyle name="20% - Accent3 3 3" xfId="4633" xr:uid="{238EECBC-C9EB-48A2-9BD9-35AD585AAAB7}"/>
    <cellStyle name="20% - Accent3 3 3 2" xfId="4634" xr:uid="{8DDFA9D8-7352-4D87-86E0-6B2CE8DBEF40}"/>
    <cellStyle name="20% - Accent3 3 3 2 2" xfId="4635" xr:uid="{496A82C3-A0A1-467A-B7AA-1A4E698A582D}"/>
    <cellStyle name="20% - Accent3 3 3 3" xfId="4636" xr:uid="{27A56CC1-6D17-4905-A493-EDDC91364357}"/>
    <cellStyle name="20% - Accent3 3 3 4" xfId="4637" xr:uid="{068007F8-0394-49CC-8E6E-67D582A0EF51}"/>
    <cellStyle name="20% - Accent3 3 4" xfId="4638" xr:uid="{C190F07E-C0F1-496F-A7E8-ABDABC75717D}"/>
    <cellStyle name="20% - Accent3 3 4 2" xfId="4639" xr:uid="{977AC9CE-8C8D-458E-B82F-5BFC01BD72CD}"/>
    <cellStyle name="20% - Accent3 3 4 2 2" xfId="4640" xr:uid="{52DF8C26-575D-40C0-AAE9-E6E725139976}"/>
    <cellStyle name="20% - Accent3 3 4 3" xfId="4641" xr:uid="{5E6AFD8D-E5C8-47D9-A76F-973B010B92E5}"/>
    <cellStyle name="20% - Accent3 3 4 4" xfId="4642" xr:uid="{1EDB8A68-1951-4F17-BACB-2A5B41EE5F35}"/>
    <cellStyle name="20% - Accent3 3 5" xfId="52969" xr:uid="{4310FA16-9E3C-422A-9276-EA8029A99A9E}"/>
    <cellStyle name="20% - Accent3 30" xfId="4643" xr:uid="{CD6A8B23-340C-4578-9A13-64DB85C6665F}"/>
    <cellStyle name="20% - Accent3 30 2" xfId="4644" xr:uid="{5715290A-7DAE-470F-BBBB-427E462809E6}"/>
    <cellStyle name="20% - Accent3 30 2 2" xfId="4645" xr:uid="{08BCD3B5-B91D-47BF-841B-AC911C7F9B1C}"/>
    <cellStyle name="20% - Accent3 30 2 2 2" xfId="4646" xr:uid="{173ED3AB-684C-46ED-8A71-30F3FEC9E5D7}"/>
    <cellStyle name="20% - Accent3 30 2 2 2 2" xfId="4647" xr:uid="{71BB1730-5BCE-4350-8588-CD969991BB93}"/>
    <cellStyle name="20% - Accent3 30 2 2 3" xfId="4648" xr:uid="{24B5D2D7-D6AE-4CE4-A4AC-7C71DD0629B4}"/>
    <cellStyle name="20% - Accent3 30 2 3" xfId="4649" xr:uid="{74BD6969-97C6-4147-A028-66F71020EAB9}"/>
    <cellStyle name="20% - Accent3 30 2 3 2" xfId="4650" xr:uid="{BBD69CBE-6582-4A3A-A438-30EBD0E15816}"/>
    <cellStyle name="20% - Accent3 30 2 3 2 2" xfId="4651" xr:uid="{2DB9D02A-57D3-4BDF-9065-2B2327301E4A}"/>
    <cellStyle name="20% - Accent3 30 2 3 3" xfId="4652" xr:uid="{7377838E-08FF-42D7-99C1-CA3D7430038F}"/>
    <cellStyle name="20% - Accent3 30 2 4" xfId="4653" xr:uid="{3D22384B-88E9-4294-8A5E-E7819ED44402}"/>
    <cellStyle name="20% - Accent3 30 2 4 2" xfId="4654" xr:uid="{238C9DFD-57C6-46B4-A9A7-E48FB105035C}"/>
    <cellStyle name="20% - Accent3 30 2 5" xfId="4655" xr:uid="{CD736CA0-B8CB-4345-B01E-CF8C0BD4B7D7}"/>
    <cellStyle name="20% - Accent3 30 3" xfId="4656" xr:uid="{FD4E20F4-7CBF-46CF-9BD7-1E9D9D7DA754}"/>
    <cellStyle name="20% - Accent3 30 3 2" xfId="4657" xr:uid="{BDAA776B-EBA3-437C-B25A-50A424FC89F2}"/>
    <cellStyle name="20% - Accent3 30 3 2 2" xfId="4658" xr:uid="{A5A51269-6FC3-4519-95CC-57D5C30B3550}"/>
    <cellStyle name="20% - Accent3 30 3 3" xfId="4659" xr:uid="{F57E797F-C36A-4CB4-AC0C-264ECB8F2AF7}"/>
    <cellStyle name="20% - Accent3 30 4" xfId="4660" xr:uid="{718E292F-BBA7-4993-B094-4C8510E63A29}"/>
    <cellStyle name="20% - Accent3 30 4 2" xfId="4661" xr:uid="{E0DDF706-EE81-49AA-9E65-F47D93AEEA8D}"/>
    <cellStyle name="20% - Accent3 30 4 2 2" xfId="4662" xr:uid="{2F0F0D5E-EDBE-4718-91AD-5784B26D2470}"/>
    <cellStyle name="20% - Accent3 30 4 3" xfId="4663" xr:uid="{C61EE8A7-2CB6-47ED-84D1-9B64B2C3346E}"/>
    <cellStyle name="20% - Accent3 30 5" xfId="4664" xr:uid="{E009F7C0-2A3A-4828-AB2D-427F94ED558A}"/>
    <cellStyle name="20% - Accent3 30 5 2" xfId="4665" xr:uid="{00F466CF-5B40-445C-A431-FD8103359B98}"/>
    <cellStyle name="20% - Accent3 30 6" xfId="4666" xr:uid="{AEA7BA58-60DD-4245-9826-93157A1AF3C9}"/>
    <cellStyle name="20% - Accent3 31" xfId="4667" xr:uid="{E2320F48-4AE4-4515-A682-808A1E969AF1}"/>
    <cellStyle name="20% - Accent3 31 2" xfId="4668" xr:uid="{409516DA-3D99-47A3-8CEB-C95F96F7D4BC}"/>
    <cellStyle name="20% - Accent3 31 2 2" xfId="4669" xr:uid="{5B697230-C317-4218-B146-73D759089AEB}"/>
    <cellStyle name="20% - Accent3 31 2 2 2" xfId="4670" xr:uid="{1BE29BA6-472A-4129-A9AA-08F25E9E97E5}"/>
    <cellStyle name="20% - Accent3 31 2 3" xfId="4671" xr:uid="{4AC53EAE-ECB0-4E34-8D40-3FEB8BB1740B}"/>
    <cellStyle name="20% - Accent3 31 3" xfId="4672" xr:uid="{4D30AD70-1086-4D88-8708-F5D7A0849D2A}"/>
    <cellStyle name="20% - Accent3 31 3 2" xfId="4673" xr:uid="{942EF39F-0F34-4854-8DFD-A1755C909A0D}"/>
    <cellStyle name="20% - Accent3 31 3 2 2" xfId="4674" xr:uid="{0478132F-BD33-4273-9952-9C8EE5B19609}"/>
    <cellStyle name="20% - Accent3 31 3 3" xfId="4675" xr:uid="{FDC25D28-6179-44FF-A2EA-DB47585EE43C}"/>
    <cellStyle name="20% - Accent3 31 4" xfId="4676" xr:uid="{44C943D5-5EF2-436E-A5D4-F2977523737F}"/>
    <cellStyle name="20% - Accent3 31 4 2" xfId="4677" xr:uid="{475DE568-F115-4CC8-A34F-CF58627F17EF}"/>
    <cellStyle name="20% - Accent3 31 5" xfId="4678" xr:uid="{D273332A-4FFC-4F24-8C16-3733139B4637}"/>
    <cellStyle name="20% - Accent3 32" xfId="4679" xr:uid="{AF9B97A7-2370-44A8-A940-100A755FB50F}"/>
    <cellStyle name="20% - Accent3 32 2" xfId="4680" xr:uid="{2C657408-15B3-471D-8C2E-676AE80B67CE}"/>
    <cellStyle name="20% - Accent3 32 2 2" xfId="4681" xr:uid="{F928F79A-4420-4E8B-9D19-E3B116D75B04}"/>
    <cellStyle name="20% - Accent3 32 2 2 2" xfId="4682" xr:uid="{63D21ED9-2B09-42FB-91BC-DC65BE401C87}"/>
    <cellStyle name="20% - Accent3 32 2 3" xfId="4683" xr:uid="{FB60825E-78F8-4CF5-9CCA-3FD3A69D62B5}"/>
    <cellStyle name="20% - Accent3 32 3" xfId="4684" xr:uid="{0BDA2720-FFBB-48FF-B3D0-A1F85B823D8F}"/>
    <cellStyle name="20% - Accent3 32 3 2" xfId="4685" xr:uid="{A0A3FA5E-FD7B-47FC-AEDE-FD8A514875F1}"/>
    <cellStyle name="20% - Accent3 32 4" xfId="4686" xr:uid="{9A0D3B02-613E-43DD-93EF-D4D8CA4D5E39}"/>
    <cellStyle name="20% - Accent3 33" xfId="4687" xr:uid="{494B0A81-5353-4734-8A65-46B13535A6E8}"/>
    <cellStyle name="20% - Accent3 33 2" xfId="4688" xr:uid="{CD975126-DAC7-4243-AB27-37CB44D14A5E}"/>
    <cellStyle name="20% - Accent3 33 2 2" xfId="4689" xr:uid="{4C7A5381-C377-43B6-9EA1-38C90E4C1FD0}"/>
    <cellStyle name="20% - Accent3 33 3" xfId="4690" xr:uid="{51283B6E-555B-4F84-AFD8-591E2DBB7A0E}"/>
    <cellStyle name="20% - Accent3 34" xfId="4691" xr:uid="{DC43D20D-1B72-4D44-B0B2-ADFC0DAEB2C8}"/>
    <cellStyle name="20% - Accent3 34 2" xfId="4692" xr:uid="{A2C8A0E2-D508-4902-B878-9547E2E72A3E}"/>
    <cellStyle name="20% - Accent3 34 2 2" xfId="4693" xr:uid="{85A0B4C2-3573-44BB-AB21-F9DF66D19A1E}"/>
    <cellStyle name="20% - Accent3 34 3" xfId="4694" xr:uid="{C36B2CA1-BE0F-48DC-AD68-B8D24D8AE040}"/>
    <cellStyle name="20% - Accent3 35" xfId="4695" xr:uid="{5EF24CBE-15E2-4F14-8362-6CAB83F598DD}"/>
    <cellStyle name="20% - Accent3 35 2" xfId="4696" xr:uid="{7B431BBF-C160-4E84-BB53-21BA5CBC2B3B}"/>
    <cellStyle name="20% - Accent3 36" xfId="4697" xr:uid="{E37DE348-5DAF-44A5-9D79-DD4E361CD268}"/>
    <cellStyle name="20% - Accent3 36 2" xfId="4698" xr:uid="{5AB887D2-67D0-41F1-BF40-FE046955C40F}"/>
    <cellStyle name="20% - Accent3 37" xfId="4699" xr:uid="{1AD119ED-169B-4552-B786-1EB8DAB3DD59}"/>
    <cellStyle name="20% - Accent3 37 2" xfId="4700" xr:uid="{1A00794D-0A3D-4471-81D3-EB781148C5A7}"/>
    <cellStyle name="20% - Accent3 38" xfId="4701" xr:uid="{18ECE366-74B4-4728-AFED-E7B437493C06}"/>
    <cellStyle name="20% - Accent3 38 2" xfId="4702" xr:uid="{D3C940F7-BF88-4D6B-BC2D-83CC14CED05F}"/>
    <cellStyle name="20% - Accent3 39" xfId="4703" xr:uid="{8D95D50F-02AA-4296-B162-B61460E9CADC}"/>
    <cellStyle name="20% - Accent3 39 2" xfId="4704" xr:uid="{3E4EFC6D-2873-4791-BC9F-68AD1B955E94}"/>
    <cellStyle name="20% - Accent3 4" xfId="4705" xr:uid="{5912FFF2-813F-44C2-AC29-1CBC2872CF62}"/>
    <cellStyle name="20% - Accent3 4 2" xfId="4706" xr:uid="{E13C07A0-B9B8-42D1-8437-48CDDA20153F}"/>
    <cellStyle name="20% - Accent3 4 2 2" xfId="4707" xr:uid="{E952E16B-1E4C-4079-A5EB-20DF550C6597}"/>
    <cellStyle name="20% - Accent3 4 2 2 2" xfId="4708" xr:uid="{D9E3CF84-DE12-4DFA-A2E8-5E0B34AE2F4C}"/>
    <cellStyle name="20% - Accent3 4 2 2 2 2" xfId="4709" xr:uid="{944F1F09-0DC5-4532-98B5-0A8E17E4A7B6}"/>
    <cellStyle name="20% - Accent3 4 2 2 2 2 2" xfId="4710" xr:uid="{8CB81171-AB7B-44BE-A8B8-C83761BA095E}"/>
    <cellStyle name="20% - Accent3 4 2 2 2 3" xfId="4711" xr:uid="{3AC5C6A6-B958-4F16-892D-8B929F1E02CD}"/>
    <cellStyle name="20% - Accent3 4 2 2 3" xfId="4712" xr:uid="{3A31A75E-1782-48EA-994B-33559E436AAE}"/>
    <cellStyle name="20% - Accent3 4 2 2 3 2" xfId="4713" xr:uid="{FDD14172-9B78-4201-8FED-FF3B446B77A8}"/>
    <cellStyle name="20% - Accent3 4 2 2 3 2 2" xfId="4714" xr:uid="{87D00013-97A2-4886-9E0F-67C273C972CF}"/>
    <cellStyle name="20% - Accent3 4 2 2 3 3" xfId="4715" xr:uid="{93357C87-5705-46BC-AD73-22EC733D3073}"/>
    <cellStyle name="20% - Accent3 4 2 2 4" xfId="4716" xr:uid="{234F2A42-0047-43F8-A0E7-6098A9C0FA18}"/>
    <cellStyle name="20% - Accent3 4 2 2 4 2" xfId="4717" xr:uid="{8D96FD47-0AD1-4F1B-8A9E-DBBB1C269164}"/>
    <cellStyle name="20% - Accent3 4 2 2 5" xfId="4718" xr:uid="{81799E18-63DF-4458-948C-C42FB5CFF89C}"/>
    <cellStyle name="20% - Accent3 4 2 3" xfId="4719" xr:uid="{3F8D175E-E82E-4E52-A9D6-B74E00D06313}"/>
    <cellStyle name="20% - Accent3 4 2 3 2" xfId="4720" xr:uid="{533BE840-BCE5-4556-9C73-C624308F3633}"/>
    <cellStyle name="20% - Accent3 4 2 3 2 2" xfId="4721" xr:uid="{87FB4312-F536-4488-A775-D49DF06F8072}"/>
    <cellStyle name="20% - Accent3 4 2 3 3" xfId="4722" xr:uid="{AC2CB3D9-FDA2-4CA2-A20D-89B05717ACAF}"/>
    <cellStyle name="20% - Accent3 4 2 4" xfId="4723" xr:uid="{1477FE8C-9C45-4504-B0EB-993711F7E8DF}"/>
    <cellStyle name="20% - Accent3 4 2 4 2" xfId="4724" xr:uid="{BC2D1DBB-2505-4B75-AC81-7BF02C649BE5}"/>
    <cellStyle name="20% - Accent3 4 2 5" xfId="4725" xr:uid="{1B66D11B-FDB5-431F-8234-900652500C46}"/>
    <cellStyle name="20% - Accent3 4 2 6" xfId="4726" xr:uid="{36AF605C-C204-4DD7-A946-71BBF69CF40B}"/>
    <cellStyle name="20% - Accent3 4 3" xfId="4727" xr:uid="{7D26D3B6-C9FC-4902-9BA2-69F11C254705}"/>
    <cellStyle name="20% - Accent3 4 3 2" xfId="4728" xr:uid="{B86DBA94-89C2-49E7-ABFE-30C4C5B12D54}"/>
    <cellStyle name="20% - Accent3 4 3 2 2" xfId="4729" xr:uid="{7536C5BE-0C59-49E5-9388-D467F0F0682C}"/>
    <cellStyle name="20% - Accent3 4 3 2 2 2" xfId="4730" xr:uid="{480FDCC3-DDDD-4728-87DD-027E541B749F}"/>
    <cellStyle name="20% - Accent3 4 3 2 3" xfId="4731" xr:uid="{C422DF40-5051-4ADF-AB20-178B0A21D4CF}"/>
    <cellStyle name="20% - Accent3 4 3 3" xfId="4732" xr:uid="{7AFCD12D-19C3-4EA8-978D-023DB2739C22}"/>
    <cellStyle name="20% - Accent3 4 3 3 2" xfId="4733" xr:uid="{AFEE5558-BE59-4E52-9ECF-87F4EBC5ADF0}"/>
    <cellStyle name="20% - Accent3 4 3 3 2 2" xfId="4734" xr:uid="{FB412EAB-D7EF-41C9-9FE2-CBCF90EB01FE}"/>
    <cellStyle name="20% - Accent3 4 3 3 3" xfId="4735" xr:uid="{317388F8-4C2A-4B39-9F71-DD2173759EFE}"/>
    <cellStyle name="20% - Accent3 4 3 4" xfId="4736" xr:uid="{42640407-35F2-4E7E-888F-18E1E112EAB1}"/>
    <cellStyle name="20% - Accent3 4 3 4 2" xfId="4737" xr:uid="{7173FDE8-DFEE-4F58-8D71-54EACA0ED26E}"/>
    <cellStyle name="20% - Accent3 4 3 5" xfId="4738" xr:uid="{945837ED-860C-495E-9902-091D03887505}"/>
    <cellStyle name="20% - Accent3 4 3 6" xfId="4739" xr:uid="{03717636-0BF7-4173-8980-864A80B50632}"/>
    <cellStyle name="20% - Accent3 4 4" xfId="4740" xr:uid="{C7B0C604-3E1E-479E-B7F8-4A75CC25A575}"/>
    <cellStyle name="20% - Accent3 4 4 2" xfId="4741" xr:uid="{CB58FD0E-195E-4FE2-917C-51B99C4CDE91}"/>
    <cellStyle name="20% - Accent3 4 4 2 2" xfId="4742" xr:uid="{746E1875-ABD5-4661-9116-2888C628219F}"/>
    <cellStyle name="20% - Accent3 4 4 3" xfId="4743" xr:uid="{4C12F769-C8D8-42A5-BED9-1F08D3B1C161}"/>
    <cellStyle name="20% - Accent3 4 4 4" xfId="4744" xr:uid="{F0C78C0C-A92F-4768-9981-7E00BA8D0D01}"/>
    <cellStyle name="20% - Accent3 4 5" xfId="4745" xr:uid="{490A413B-CEC3-4B4F-B287-31AC2108316F}"/>
    <cellStyle name="20% - Accent3 4 5 2" xfId="4746" xr:uid="{6361AF21-0AAE-418E-870D-E1F3799E5AA2}"/>
    <cellStyle name="20% - Accent3 4 5 2 2" xfId="4747" xr:uid="{EEC5F6C0-A63A-4F9F-B1BA-50B5C915E135}"/>
    <cellStyle name="20% - Accent3 4 5 3" xfId="4748" xr:uid="{BD362B37-6E34-4842-ABEC-5103BA45905C}"/>
    <cellStyle name="20% - Accent3 4 6" xfId="4749" xr:uid="{281A26AC-956A-4FD9-A798-4F38FA7E758E}"/>
    <cellStyle name="20% - Accent3 4 6 2" xfId="4750" xr:uid="{F4D15ADB-0A7C-4729-8147-5AD329CA6B82}"/>
    <cellStyle name="20% - Accent3 4 7" xfId="4751" xr:uid="{B66ACF30-DCBB-432B-B9A8-B4C3D9FA6567}"/>
    <cellStyle name="20% - Accent3 4 8" xfId="4752" xr:uid="{85E6FBB9-ADF7-4C7B-8408-EE1E7590B351}"/>
    <cellStyle name="20% - Accent3 40" xfId="4753" xr:uid="{0FB30355-FCE8-4206-BF2E-38FEB66487D0}"/>
    <cellStyle name="20% - Accent3 40 2" xfId="4754" xr:uid="{515AC82B-3159-4FC0-AD73-2FA839776394}"/>
    <cellStyle name="20% - Accent3 41" xfId="4755" xr:uid="{52C003F6-8D66-4755-9CA0-07A52D059F30}"/>
    <cellStyle name="20% - Accent3 41 2" xfId="4756" xr:uid="{52F3C42B-E133-40E7-8FCF-C1C45B8C18F5}"/>
    <cellStyle name="20% - Accent3 42" xfId="4757" xr:uid="{1C19E45C-1AA9-4E76-8FCB-30A79CEC3F1E}"/>
    <cellStyle name="20% - Accent3 42 2" xfId="4758" xr:uid="{ECEA0B70-B376-4B30-BC7A-6BB64AA406C3}"/>
    <cellStyle name="20% - Accent3 43" xfId="4759" xr:uid="{12D84826-053E-43F4-90AA-18FD7FBDF975}"/>
    <cellStyle name="20% - Accent3 43 2" xfId="4760" xr:uid="{948B59C7-8027-4A97-9F29-41CEABDEC98B}"/>
    <cellStyle name="20% - Accent3 44" xfId="4761" xr:uid="{940EFEE9-7E46-40B5-A977-BBB061651A62}"/>
    <cellStyle name="20% - Accent3 44 2" xfId="4762" xr:uid="{5BC2BC2F-8820-48AD-9725-8C7F36782B85}"/>
    <cellStyle name="20% - Accent3 45" xfId="4763" xr:uid="{8533B60E-FE54-4EBC-8036-819EA0CE3BAA}"/>
    <cellStyle name="20% - Accent3 45 2" xfId="4764" xr:uid="{D561A554-BE91-4DBD-A428-A2C59754F1CE}"/>
    <cellStyle name="20% - Accent3 46" xfId="4765" xr:uid="{A8C8CBC0-2E49-45E2-B4F8-49630B1C3BFB}"/>
    <cellStyle name="20% - Accent3 47" xfId="4766" xr:uid="{626F4886-CA35-488D-89CF-77C52CE9F930}"/>
    <cellStyle name="20% - Accent3 48" xfId="4767" xr:uid="{8D4EFDEA-7C0A-460A-9483-AD49D5566A91}"/>
    <cellStyle name="20% - Accent3 49" xfId="4768" xr:uid="{DFD0E7A1-C3DF-4D08-8C0F-F151EA4873E5}"/>
    <cellStyle name="20% - Accent3 5" xfId="4769" xr:uid="{CAC8FAC1-B119-450D-80EF-92B5C75B0844}"/>
    <cellStyle name="20% - Accent3 5 2" xfId="4770" xr:uid="{8C56BD94-19D2-4BB2-A2DD-6A35A1FCCB82}"/>
    <cellStyle name="20% - Accent3 5 2 2" xfId="4771" xr:uid="{40F53681-E6E0-491D-887E-677C37C6AA42}"/>
    <cellStyle name="20% - Accent3 5 2 2 2" xfId="4772" xr:uid="{B92F919B-BCBA-454D-97BD-C2BF2F81D07F}"/>
    <cellStyle name="20% - Accent3 5 2 2 2 2" xfId="4773" xr:uid="{EEFAD9A8-2FBA-4193-A092-B3912BD5A966}"/>
    <cellStyle name="20% - Accent3 5 2 2 2 2 2" xfId="4774" xr:uid="{79BCDC4D-46A2-4820-B874-AE787332C95F}"/>
    <cellStyle name="20% - Accent3 5 2 2 2 3" xfId="4775" xr:uid="{5DC63AD1-BF5A-42E6-9A29-2E1BD42E4E2C}"/>
    <cellStyle name="20% - Accent3 5 2 2 3" xfId="4776" xr:uid="{2E1DFCE7-74A2-49D6-96BB-150404D1322A}"/>
    <cellStyle name="20% - Accent3 5 2 2 3 2" xfId="4777" xr:uid="{70FB245F-CC6B-4312-8897-8CA8F3D3DE31}"/>
    <cellStyle name="20% - Accent3 5 2 2 3 2 2" xfId="4778" xr:uid="{5801042B-7F8C-4368-A36E-061FA5DCB650}"/>
    <cellStyle name="20% - Accent3 5 2 2 3 3" xfId="4779" xr:uid="{312712EA-F7B2-4773-A6E9-FBE8832DB0D1}"/>
    <cellStyle name="20% - Accent3 5 2 2 4" xfId="4780" xr:uid="{956670B1-6FE1-4AA9-8BA8-8D4FC465A910}"/>
    <cellStyle name="20% - Accent3 5 2 2 4 2" xfId="4781" xr:uid="{280B2A9E-30A1-4672-BCFA-8F0AD93E1372}"/>
    <cellStyle name="20% - Accent3 5 2 2 5" xfId="4782" xr:uid="{50C446ED-B7DF-4B21-A0C7-F6B0B99AC084}"/>
    <cellStyle name="20% - Accent3 5 2 3" xfId="4783" xr:uid="{B68F45CC-5DBF-4804-ADE9-53F83CDEEDEF}"/>
    <cellStyle name="20% - Accent3 5 2 3 2" xfId="4784" xr:uid="{2F8329B2-FFF2-4E50-BB57-405C5C8839BF}"/>
    <cellStyle name="20% - Accent3 5 2 3 2 2" xfId="4785" xr:uid="{7BA1D63A-C064-44FA-B3F1-82DB59F9C343}"/>
    <cellStyle name="20% - Accent3 5 2 3 3" xfId="4786" xr:uid="{16C5313B-A60C-4CB3-A34A-EE73BA0A5FB8}"/>
    <cellStyle name="20% - Accent3 5 2 4" xfId="4787" xr:uid="{CBB75FD0-58E7-4357-9F81-C74680D9E089}"/>
    <cellStyle name="20% - Accent3 5 2 4 2" xfId="4788" xr:uid="{FB364F66-0822-4206-8FEE-2A85B66AA557}"/>
    <cellStyle name="20% - Accent3 5 2 5" xfId="4789" xr:uid="{E70AB44B-A6F8-4AD2-9D21-29F63EEADBDE}"/>
    <cellStyle name="20% - Accent3 5 2 6" xfId="4790" xr:uid="{65FED886-6705-4B09-A178-6DD68458D29E}"/>
    <cellStyle name="20% - Accent3 5 3" xfId="4791" xr:uid="{2F7BC7B3-C931-4B39-B2D0-69D192F197A9}"/>
    <cellStyle name="20% - Accent3 5 3 2" xfId="4792" xr:uid="{302A8AC7-E198-4546-8BC6-575BADDCE719}"/>
    <cellStyle name="20% - Accent3 5 3 2 2" xfId="4793" xr:uid="{6CD5603E-6FF1-4B06-93DF-3847B5349814}"/>
    <cellStyle name="20% - Accent3 5 3 2 2 2" xfId="4794" xr:uid="{DADF0ABB-C310-41B4-90E4-646ABEAD550A}"/>
    <cellStyle name="20% - Accent3 5 3 2 3" xfId="4795" xr:uid="{2FE4F362-F3B2-4ABD-A8F2-525372A7D708}"/>
    <cellStyle name="20% - Accent3 5 3 3" xfId="4796" xr:uid="{5F3A1D3D-5DDC-4949-997F-F9F64ADED29B}"/>
    <cellStyle name="20% - Accent3 5 3 3 2" xfId="4797" xr:uid="{73507B79-F73C-4761-99A7-A20F0C33FAE4}"/>
    <cellStyle name="20% - Accent3 5 3 3 2 2" xfId="4798" xr:uid="{3855DB33-59A6-4B62-8BCA-85BA54F42640}"/>
    <cellStyle name="20% - Accent3 5 3 3 3" xfId="4799" xr:uid="{1C357B0B-F7E4-41E5-BB55-42704B825B6B}"/>
    <cellStyle name="20% - Accent3 5 3 4" xfId="4800" xr:uid="{B799EFA0-E40E-4EED-BF5D-BB5F3B280219}"/>
    <cellStyle name="20% - Accent3 5 3 4 2" xfId="4801" xr:uid="{3691C576-0F07-4313-844D-1E071EC0C2A2}"/>
    <cellStyle name="20% - Accent3 5 3 5" xfId="4802" xr:uid="{DB6D468F-C694-45C6-8215-8DDDD669AF5E}"/>
    <cellStyle name="20% - Accent3 5 4" xfId="4803" xr:uid="{7CF185B9-321C-476E-8AC2-CD1ECBA70A6F}"/>
    <cellStyle name="20% - Accent3 5 4 2" xfId="4804" xr:uid="{7A452E41-4272-4F53-A064-015CDD5F8A44}"/>
    <cellStyle name="20% - Accent3 5 4 2 2" xfId="4805" xr:uid="{CAE267F8-1A36-468B-BC0E-32C7803A99E2}"/>
    <cellStyle name="20% - Accent3 5 4 3" xfId="4806" xr:uid="{9AA0926E-06E1-41FC-91C3-503839F2C3A7}"/>
    <cellStyle name="20% - Accent3 5 5" xfId="4807" xr:uid="{8BEC9B43-EAB8-4D41-8533-41CD4142A21E}"/>
    <cellStyle name="20% - Accent3 5 5 2" xfId="4808" xr:uid="{14BAAB65-836E-4C63-9E9E-8AEFDF4F73EE}"/>
    <cellStyle name="20% - Accent3 5 5 2 2" xfId="4809" xr:uid="{A5210549-5BF7-436F-9F5D-BF56BC0EFAF6}"/>
    <cellStyle name="20% - Accent3 5 5 3" xfId="4810" xr:uid="{15FFBA7B-7DB9-4A24-9FA5-D4885239B38D}"/>
    <cellStyle name="20% - Accent3 5 6" xfId="4811" xr:uid="{2F31C2AC-AD13-4527-8C77-CA23CB4F655D}"/>
    <cellStyle name="20% - Accent3 5 6 2" xfId="4812" xr:uid="{CD0C7B26-23B9-43BB-A3BD-0FB31D9D1FFD}"/>
    <cellStyle name="20% - Accent3 5 7" xfId="4813" xr:uid="{B73F9A1F-C5B1-411B-AD60-C8D182EE6CEE}"/>
    <cellStyle name="20% - Accent3 5 8" xfId="4814" xr:uid="{6E6C0276-3686-488E-AC4A-57A88B6C5882}"/>
    <cellStyle name="20% - Accent3 50" xfId="4815" xr:uid="{EA52C713-DC24-4647-9436-3C48A8BA56B4}"/>
    <cellStyle name="20% - Accent3 51" xfId="4816" xr:uid="{303CFFC5-AA11-426A-9F91-939F77803BEE}"/>
    <cellStyle name="20% - Accent3 52" xfId="4817" xr:uid="{F4A93103-A0E0-417F-BA3F-F4952F2DFEA2}"/>
    <cellStyle name="20% - Accent3 53" xfId="4818" xr:uid="{9E0DBB64-1662-4BE6-A583-ED368C1A80B2}"/>
    <cellStyle name="20% - Accent3 54" xfId="4819" xr:uid="{4D7104DC-D995-4216-9E87-176558033531}"/>
    <cellStyle name="20% - Accent3 6" xfId="4820" xr:uid="{32097B70-1388-4E45-9AD8-D469EA5410FC}"/>
    <cellStyle name="20% - Accent3 6 2" xfId="4821" xr:uid="{375A1762-4FB7-4E63-B95E-5BD8F7D49E8C}"/>
    <cellStyle name="20% - Accent3 6 2 2" xfId="4822" xr:uid="{E309FF62-20D6-4F92-8547-06F3227DEA5D}"/>
    <cellStyle name="20% - Accent3 6 2 2 2" xfId="4823" xr:uid="{A393C354-467C-4667-8AE2-74B75EC22D0B}"/>
    <cellStyle name="20% - Accent3 6 2 2 2 2" xfId="4824" xr:uid="{6D3D63F9-670B-4C4B-8948-CB71B95AC1D3}"/>
    <cellStyle name="20% - Accent3 6 2 2 2 2 2" xfId="4825" xr:uid="{A420AED1-A2D2-4878-86FA-D2FDF98D37FE}"/>
    <cellStyle name="20% - Accent3 6 2 2 2 3" xfId="4826" xr:uid="{2D217D9A-2C3D-4F51-A4F0-898004D22CEE}"/>
    <cellStyle name="20% - Accent3 6 2 2 3" xfId="4827" xr:uid="{19DF0BB9-230B-4B6A-9908-06D97AEB2A52}"/>
    <cellStyle name="20% - Accent3 6 2 2 3 2" xfId="4828" xr:uid="{D61737DB-E738-42FB-8712-6CC911357F91}"/>
    <cellStyle name="20% - Accent3 6 2 2 3 2 2" xfId="4829" xr:uid="{FE5CB092-DAE8-489A-B45A-0F8FC06034B8}"/>
    <cellStyle name="20% - Accent3 6 2 2 3 3" xfId="4830" xr:uid="{ADFFFCA9-516F-4329-B5DA-ED6E1B2982B6}"/>
    <cellStyle name="20% - Accent3 6 2 2 4" xfId="4831" xr:uid="{B53FE3DC-3441-4B2E-B0C7-7A7FFC8FF6D9}"/>
    <cellStyle name="20% - Accent3 6 2 2 4 2" xfId="4832" xr:uid="{2F8B8910-AB47-447B-9581-6DBA3FD18AFE}"/>
    <cellStyle name="20% - Accent3 6 2 2 5" xfId="4833" xr:uid="{2B6CEE3B-2DDA-47FD-9D70-9B462A744DEA}"/>
    <cellStyle name="20% - Accent3 6 2 3" xfId="4834" xr:uid="{5F4D757E-C0AB-4C7E-879A-08D672BF3D65}"/>
    <cellStyle name="20% - Accent3 6 2 3 2" xfId="4835" xr:uid="{C5006C46-B882-4A4B-915D-D0B5E0D55F52}"/>
    <cellStyle name="20% - Accent3 6 2 3 2 2" xfId="4836" xr:uid="{1A7C155F-9CF7-418E-91B1-D4DC321D3389}"/>
    <cellStyle name="20% - Accent3 6 2 3 3" xfId="4837" xr:uid="{9BE58A4C-74F9-401C-B3C4-9E14408282BA}"/>
    <cellStyle name="20% - Accent3 6 2 4" xfId="4838" xr:uid="{1ED344B9-2069-449A-A3E9-B52B476D7B40}"/>
    <cellStyle name="20% - Accent3 6 2 4 2" xfId="4839" xr:uid="{9EECD227-061A-434B-A640-044EDF4E2B16}"/>
    <cellStyle name="20% - Accent3 6 2 5" xfId="4840" xr:uid="{83154150-6767-4472-9BF0-A9A8AEEB11A0}"/>
    <cellStyle name="20% - Accent3 6 3" xfId="4841" xr:uid="{70910550-6B87-4B63-9DCD-106B378963DC}"/>
    <cellStyle name="20% - Accent3 6 3 2" xfId="4842" xr:uid="{F347C11E-D065-46D3-B57A-C1D0F7D15109}"/>
    <cellStyle name="20% - Accent3 6 3 2 2" xfId="4843" xr:uid="{F68E06D6-CF23-4998-9940-3216A11ABD07}"/>
    <cellStyle name="20% - Accent3 6 3 2 2 2" xfId="4844" xr:uid="{145BE951-5B1F-40FA-9C4D-14BBDE23E1D9}"/>
    <cellStyle name="20% - Accent3 6 3 2 3" xfId="4845" xr:uid="{7254CE7F-203E-4E64-938C-631317CF1BCB}"/>
    <cellStyle name="20% - Accent3 6 3 3" xfId="4846" xr:uid="{630DEC9B-608F-4D82-A503-7E720BA0EA2F}"/>
    <cellStyle name="20% - Accent3 6 3 3 2" xfId="4847" xr:uid="{6B9EDCB2-BFCE-42BC-B9FC-1ACF02463A33}"/>
    <cellStyle name="20% - Accent3 6 3 3 2 2" xfId="4848" xr:uid="{5400ADF0-B3D5-4F6A-9FEE-355EC50F54CB}"/>
    <cellStyle name="20% - Accent3 6 3 3 3" xfId="4849" xr:uid="{8033F518-B396-4D28-8BEF-42BE2C167B41}"/>
    <cellStyle name="20% - Accent3 6 3 4" xfId="4850" xr:uid="{47D7B7B6-D40B-4CEF-9BD1-564CCF4BCC1D}"/>
    <cellStyle name="20% - Accent3 6 3 4 2" xfId="4851" xr:uid="{A7265B22-4F6F-4227-BF23-C8AFCA1C88B3}"/>
    <cellStyle name="20% - Accent3 6 3 5" xfId="4852" xr:uid="{EE626917-3D6C-4DBE-81AB-7C911D2DF994}"/>
    <cellStyle name="20% - Accent3 6 4" xfId="4853" xr:uid="{02EE41E4-57E4-459D-A5D6-64E28854A7CB}"/>
    <cellStyle name="20% - Accent3 6 4 2" xfId="4854" xr:uid="{4D63FFC8-21FB-4B2A-86F6-FD2F126AFBDE}"/>
    <cellStyle name="20% - Accent3 6 4 2 2" xfId="4855" xr:uid="{E127F325-300C-4173-BE93-9F61E8410DF6}"/>
    <cellStyle name="20% - Accent3 6 4 3" xfId="4856" xr:uid="{C8F87081-B34C-4298-B553-5A9961B7D63E}"/>
    <cellStyle name="20% - Accent3 6 5" xfId="4857" xr:uid="{9BBF6400-AF57-423B-886C-037B067B95E8}"/>
    <cellStyle name="20% - Accent3 6 5 2" xfId="4858" xr:uid="{6DD619AC-2198-4358-8061-1E94E42DBE8F}"/>
    <cellStyle name="20% - Accent3 6 5 2 2" xfId="4859" xr:uid="{67158289-6EB4-41CE-A00C-A4E0BEF41ACD}"/>
    <cellStyle name="20% - Accent3 6 5 3" xfId="4860" xr:uid="{D8472DC4-F03E-44AA-AB1C-C04CF8AF832E}"/>
    <cellStyle name="20% - Accent3 6 6" xfId="4861" xr:uid="{507A362E-B945-4192-99D9-24D94F7F3BFB}"/>
    <cellStyle name="20% - Accent3 6 6 2" xfId="4862" xr:uid="{0363853B-A1E8-41A4-AA5C-F307E4820D02}"/>
    <cellStyle name="20% - Accent3 6 7" xfId="4863" xr:uid="{FBF3927F-79B9-4A57-99A7-8C99198BD1A6}"/>
    <cellStyle name="20% - Accent3 6 8" xfId="4864" xr:uid="{70497630-3BDF-4190-B355-BBA9F93AC854}"/>
    <cellStyle name="20% - Accent3 7" xfId="4865" xr:uid="{210E84F1-504B-4310-97B1-08CFEBFCE34D}"/>
    <cellStyle name="20% - Accent3 7 2" xfId="4866" xr:uid="{7AD95B8D-2584-4D8E-A7D4-FC0FF1FF5885}"/>
    <cellStyle name="20% - Accent3 7 2 2" xfId="4867" xr:uid="{088AB97B-92A7-493D-8D01-CAE7676D2C56}"/>
    <cellStyle name="20% - Accent3 7 2 2 2" xfId="4868" xr:uid="{17DE25C6-3DC3-4923-B055-442B5E27EDDB}"/>
    <cellStyle name="20% - Accent3 7 2 2 2 2" xfId="4869" xr:uid="{87A92666-2908-41B3-BE6F-4C729D2CBD93}"/>
    <cellStyle name="20% - Accent3 7 2 2 2 2 2" xfId="4870" xr:uid="{BEB598DC-68C2-44BA-982B-85E0823DB8D3}"/>
    <cellStyle name="20% - Accent3 7 2 2 2 3" xfId="4871" xr:uid="{7B40E122-FC01-4F89-A9D3-CA3097FD24C7}"/>
    <cellStyle name="20% - Accent3 7 2 2 3" xfId="4872" xr:uid="{CD142E48-DA9F-4368-9F77-7E498E059BD3}"/>
    <cellStyle name="20% - Accent3 7 2 2 3 2" xfId="4873" xr:uid="{70F8B8D5-0478-4302-ADD7-9E124DFAD42A}"/>
    <cellStyle name="20% - Accent3 7 2 2 3 2 2" xfId="4874" xr:uid="{4CA84B7D-D331-41C0-BC76-D2AA25A397C5}"/>
    <cellStyle name="20% - Accent3 7 2 2 3 3" xfId="4875" xr:uid="{2EC27A41-2185-44E6-BD15-F49AF24601F2}"/>
    <cellStyle name="20% - Accent3 7 2 2 4" xfId="4876" xr:uid="{9B37FC0D-1038-4A6D-90E1-04221F696B23}"/>
    <cellStyle name="20% - Accent3 7 2 2 4 2" xfId="4877" xr:uid="{98664804-57E6-45C6-A0BB-FC40236DCE95}"/>
    <cellStyle name="20% - Accent3 7 2 2 5" xfId="4878" xr:uid="{AC4A67F6-9EB6-4C45-9135-E07F81ADE7CE}"/>
    <cellStyle name="20% - Accent3 7 2 3" xfId="4879" xr:uid="{6241194D-D532-4499-B8E0-F5B77F5A642D}"/>
    <cellStyle name="20% - Accent3 7 2 3 2" xfId="4880" xr:uid="{0D6C3254-98EB-46FC-B9B0-C350F4C3A628}"/>
    <cellStyle name="20% - Accent3 7 2 3 2 2" xfId="4881" xr:uid="{2D0FDD24-89FC-447E-878E-C6D5D5503851}"/>
    <cellStyle name="20% - Accent3 7 2 3 3" xfId="4882" xr:uid="{19EEFCFC-E386-4A24-9A94-319B8A348678}"/>
    <cellStyle name="20% - Accent3 7 2 4" xfId="4883" xr:uid="{7026BDF7-E0A5-4B5C-A610-F5167D4E8FEE}"/>
    <cellStyle name="20% - Accent3 7 2 4 2" xfId="4884" xr:uid="{206A62BB-C9CD-4EEB-8254-0933C7B857AC}"/>
    <cellStyle name="20% - Accent3 7 2 5" xfId="4885" xr:uid="{082108B3-2E49-4E90-A16E-9C8A59CB317A}"/>
    <cellStyle name="20% - Accent3 7 3" xfId="4886" xr:uid="{201E15D4-0E83-4B77-910B-59FFB4532DB3}"/>
    <cellStyle name="20% - Accent3 7 3 2" xfId="4887" xr:uid="{0021EAE7-5BF7-42FF-A280-ABB28F8D9087}"/>
    <cellStyle name="20% - Accent3 7 3 2 2" xfId="4888" xr:uid="{2379D3D7-860E-404C-9D7D-AD0F4530D0C9}"/>
    <cellStyle name="20% - Accent3 7 3 2 2 2" xfId="4889" xr:uid="{A9130BE8-62D4-4B8D-9321-641FB8A4559C}"/>
    <cellStyle name="20% - Accent3 7 3 2 3" xfId="4890" xr:uid="{433DD0FB-F101-4580-AB9D-48A70BE721B9}"/>
    <cellStyle name="20% - Accent3 7 3 3" xfId="4891" xr:uid="{2CDDEC0E-FFD7-4784-BA18-DAC4552AD347}"/>
    <cellStyle name="20% - Accent3 7 3 3 2" xfId="4892" xr:uid="{C5F0A809-1C26-4406-906C-9041A31C7B27}"/>
    <cellStyle name="20% - Accent3 7 3 3 2 2" xfId="4893" xr:uid="{1C27A8AE-BF67-4A8F-8202-E9A69359B783}"/>
    <cellStyle name="20% - Accent3 7 3 3 3" xfId="4894" xr:uid="{9A390550-0B0F-4AB7-B315-7DAA38ED7C91}"/>
    <cellStyle name="20% - Accent3 7 3 4" xfId="4895" xr:uid="{C72680BD-A468-4911-B4E0-DA74E90C4346}"/>
    <cellStyle name="20% - Accent3 7 3 4 2" xfId="4896" xr:uid="{BA66DB73-E0F1-4D26-B58A-6A1B2B33613D}"/>
    <cellStyle name="20% - Accent3 7 3 5" xfId="4897" xr:uid="{9358983D-1DCB-46C2-BAE1-F3839798588B}"/>
    <cellStyle name="20% - Accent3 7 4" xfId="4898" xr:uid="{8671542C-12AF-482E-9544-19F8FA32CB92}"/>
    <cellStyle name="20% - Accent3 7 4 2" xfId="4899" xr:uid="{DCDF2FC8-AFD3-48D3-BAED-90B0605B7E87}"/>
    <cellStyle name="20% - Accent3 7 4 2 2" xfId="4900" xr:uid="{0D84E15C-EBDB-42B7-918B-70673D1915AD}"/>
    <cellStyle name="20% - Accent3 7 4 3" xfId="4901" xr:uid="{F2FA420E-0732-4B5E-ADB2-70351526F0CF}"/>
    <cellStyle name="20% - Accent3 7 5" xfId="4902" xr:uid="{3E2F128E-FA02-432F-8482-983E72969226}"/>
    <cellStyle name="20% - Accent3 7 5 2" xfId="4903" xr:uid="{0DDAC06D-C9BA-43E7-AAFC-6F8ED23F8F97}"/>
    <cellStyle name="20% - Accent3 7 5 2 2" xfId="4904" xr:uid="{D4AD34D9-75E7-4486-A51D-4B3175CCD81C}"/>
    <cellStyle name="20% - Accent3 7 5 3" xfId="4905" xr:uid="{DB0779ED-F236-492C-A574-A0ACA49B3D72}"/>
    <cellStyle name="20% - Accent3 7 6" xfId="4906" xr:uid="{B6BBCEEF-7002-478F-91D8-00965E0CF27E}"/>
    <cellStyle name="20% - Accent3 7 6 2" xfId="4907" xr:uid="{F2F61FFB-270E-4A88-8FE4-414120C67DF5}"/>
    <cellStyle name="20% - Accent3 7 7" xfId="4908" xr:uid="{C8FE16E4-2B73-4B53-9E36-20D50CAB7085}"/>
    <cellStyle name="20% - Accent3 7 8" xfId="4909" xr:uid="{CBCA2C86-8F17-4F15-BA7B-5AEF4946CE2D}"/>
    <cellStyle name="20% - Accent3 8" xfId="4910" xr:uid="{41CD5903-BA06-476F-BB26-A2541A9C9A65}"/>
    <cellStyle name="20% - Accent3 8 2" xfId="4911" xr:uid="{C44E7567-08CC-4684-93ED-5E4D4094590E}"/>
    <cellStyle name="20% - Accent3 8 2 2" xfId="4912" xr:uid="{765E1671-CE03-487A-8BAE-203D26C22330}"/>
    <cellStyle name="20% - Accent3 8 2 2 2" xfId="4913" xr:uid="{840B5490-B789-48E6-AF10-72881A47A34C}"/>
    <cellStyle name="20% - Accent3 8 2 2 2 2" xfId="4914" xr:uid="{61A18719-E777-4078-824A-E7FC036EFC62}"/>
    <cellStyle name="20% - Accent3 8 2 2 2 2 2" xfId="4915" xr:uid="{84D81B23-4D42-4398-93AF-4DF59D50F529}"/>
    <cellStyle name="20% - Accent3 8 2 2 2 3" xfId="4916" xr:uid="{D350BCDE-97D9-452E-9029-250F754177A1}"/>
    <cellStyle name="20% - Accent3 8 2 2 3" xfId="4917" xr:uid="{80D5C598-CD69-461A-8FC7-F2CB1AD325CF}"/>
    <cellStyle name="20% - Accent3 8 2 2 3 2" xfId="4918" xr:uid="{D5BA56F5-9E4A-423E-9447-EABD64CBC625}"/>
    <cellStyle name="20% - Accent3 8 2 2 3 2 2" xfId="4919" xr:uid="{2D2D587D-C11F-40F6-AD9B-71FB0AA6BE94}"/>
    <cellStyle name="20% - Accent3 8 2 2 3 3" xfId="4920" xr:uid="{CD38C59E-CB01-472A-9515-BBE1551C1A4E}"/>
    <cellStyle name="20% - Accent3 8 2 2 4" xfId="4921" xr:uid="{309D3D86-1840-44BE-8502-F70A792D6D28}"/>
    <cellStyle name="20% - Accent3 8 2 2 4 2" xfId="4922" xr:uid="{48AFD140-6A86-4A1C-BCE6-B5903F7D6B07}"/>
    <cellStyle name="20% - Accent3 8 2 2 5" xfId="4923" xr:uid="{D52E1AD1-39AB-473C-8907-1EB89B19E9F3}"/>
    <cellStyle name="20% - Accent3 8 2 3" xfId="4924" xr:uid="{CFBE363A-CE0E-4E63-852E-8A584E89A276}"/>
    <cellStyle name="20% - Accent3 8 2 3 2" xfId="4925" xr:uid="{4E1F8798-E299-4B8B-BF37-005906D33396}"/>
    <cellStyle name="20% - Accent3 8 2 3 2 2" xfId="4926" xr:uid="{FA0A4186-FF3E-49A5-8922-A9B7BA19B219}"/>
    <cellStyle name="20% - Accent3 8 2 3 3" xfId="4927" xr:uid="{46511A95-20DF-4574-99A1-BAB3306C6EB9}"/>
    <cellStyle name="20% - Accent3 8 2 4" xfId="4928" xr:uid="{3868738D-0DB6-422A-A038-3A6BEA6A7CF7}"/>
    <cellStyle name="20% - Accent3 8 2 4 2" xfId="4929" xr:uid="{2144F643-938B-4C3C-94BD-BD89DC1A7E79}"/>
    <cellStyle name="20% - Accent3 8 2 5" xfId="4930" xr:uid="{8C1FFB6A-3250-4438-B9E3-E8E8BB30CF71}"/>
    <cellStyle name="20% - Accent3 8 3" xfId="4931" xr:uid="{92BE952C-589A-4810-A546-2F9156DDA3D1}"/>
    <cellStyle name="20% - Accent3 8 3 2" xfId="4932" xr:uid="{4512403A-8F8B-47A2-956F-E93A58C00A08}"/>
    <cellStyle name="20% - Accent3 8 3 2 2" xfId="4933" xr:uid="{D0E2AE81-FA87-4931-92A3-34A89D999C7B}"/>
    <cellStyle name="20% - Accent3 8 3 2 2 2" xfId="4934" xr:uid="{AAAC8667-68F3-4283-9A87-5A29B11C1BAE}"/>
    <cellStyle name="20% - Accent3 8 3 2 3" xfId="4935" xr:uid="{D238F21C-FD14-4B77-BEDA-B3DB84DA37DF}"/>
    <cellStyle name="20% - Accent3 8 3 3" xfId="4936" xr:uid="{D7E15576-D300-437E-A7A0-C2B91893EFFE}"/>
    <cellStyle name="20% - Accent3 8 3 3 2" xfId="4937" xr:uid="{65011840-9BA0-4482-B3CB-620490D2D44A}"/>
    <cellStyle name="20% - Accent3 8 3 3 2 2" xfId="4938" xr:uid="{C142C356-E149-4F5C-A347-02FB4C31CFDD}"/>
    <cellStyle name="20% - Accent3 8 3 3 3" xfId="4939" xr:uid="{6C779193-1562-4A6C-A7E3-9A4562CFAB9D}"/>
    <cellStyle name="20% - Accent3 8 3 4" xfId="4940" xr:uid="{92AE5ECE-A455-4ACC-8E93-6642848D273B}"/>
    <cellStyle name="20% - Accent3 8 3 4 2" xfId="4941" xr:uid="{190024C6-5F87-49C1-BA74-C75298242A85}"/>
    <cellStyle name="20% - Accent3 8 3 5" xfId="4942" xr:uid="{406A1D9C-5384-4BB1-A4B2-BD00EA77AF86}"/>
    <cellStyle name="20% - Accent3 8 4" xfId="4943" xr:uid="{B8CEFCD3-9D1E-49F4-B570-58D259C2EAA6}"/>
    <cellStyle name="20% - Accent3 8 4 2" xfId="4944" xr:uid="{AD0576E5-D281-4708-AE9B-B1582086715C}"/>
    <cellStyle name="20% - Accent3 8 4 2 2" xfId="4945" xr:uid="{BA24E757-5677-4B85-A93D-773E9E87915C}"/>
    <cellStyle name="20% - Accent3 8 4 3" xfId="4946" xr:uid="{DDE7FFFB-A926-48C6-BAB9-FC718DE658DB}"/>
    <cellStyle name="20% - Accent3 8 5" xfId="4947" xr:uid="{4D992F2E-B460-4E28-9D68-35A45AE21A9D}"/>
    <cellStyle name="20% - Accent3 8 5 2" xfId="4948" xr:uid="{238E5290-14EE-47E6-B494-671E75402BD4}"/>
    <cellStyle name="20% - Accent3 8 5 2 2" xfId="4949" xr:uid="{7DC4A4DE-CAC7-45AA-BCE8-92D6B449EE5B}"/>
    <cellStyle name="20% - Accent3 8 5 3" xfId="4950" xr:uid="{B32D5A2E-FB5E-49CF-A597-DEB539613587}"/>
    <cellStyle name="20% - Accent3 8 6" xfId="4951" xr:uid="{D8C1F01E-B2DD-4531-AD28-43C0D9FF3B5A}"/>
    <cellStyle name="20% - Accent3 8 6 2" xfId="4952" xr:uid="{4BCADE97-AD28-4877-8B67-60F2E23D7293}"/>
    <cellStyle name="20% - Accent3 8 7" xfId="4953" xr:uid="{18B883A0-4A89-47AC-AED1-33C308D83F94}"/>
    <cellStyle name="20% - Accent3 8 8" xfId="4954" xr:uid="{4D328EB3-9AC1-47C3-9763-5E03CD0B782A}"/>
    <cellStyle name="20% - Accent3 9" xfId="4955" xr:uid="{8990A519-C910-44F8-9E05-E18E00202F70}"/>
    <cellStyle name="20% - Accent3 9 2" xfId="4956" xr:uid="{6FBB4006-51D9-45A2-926E-4B3E6EE06AD8}"/>
    <cellStyle name="20% - Accent3 9 2 2" xfId="4957" xr:uid="{6568FB92-0FF9-454E-B83F-A6F21E4D4DDD}"/>
    <cellStyle name="20% - Accent3 9 2 2 2" xfId="4958" xr:uid="{6856E640-5E25-402A-AE2C-28E0983031FA}"/>
    <cellStyle name="20% - Accent3 9 2 2 2 2" xfId="4959" xr:uid="{008BDEA8-7693-46B1-B909-0DBB23492D38}"/>
    <cellStyle name="20% - Accent3 9 2 2 2 2 2" xfId="4960" xr:uid="{8A08EF89-9168-44F8-B5BA-6427EDB525E3}"/>
    <cellStyle name="20% - Accent3 9 2 2 2 3" xfId="4961" xr:uid="{2D538D08-8DA1-4090-91A3-B9104F6A76F9}"/>
    <cellStyle name="20% - Accent3 9 2 2 3" xfId="4962" xr:uid="{DA61B7BB-A3F5-4C80-BED1-E0D203B4C429}"/>
    <cellStyle name="20% - Accent3 9 2 2 3 2" xfId="4963" xr:uid="{DA5B32CB-C3FF-4A60-A8A8-53D82B3A243D}"/>
    <cellStyle name="20% - Accent3 9 2 2 3 2 2" xfId="4964" xr:uid="{2E540718-0F9C-45F7-855D-3AF4C3E3AED7}"/>
    <cellStyle name="20% - Accent3 9 2 2 3 3" xfId="4965" xr:uid="{939D5CD9-2D0D-4F32-B551-BA41652B1493}"/>
    <cellStyle name="20% - Accent3 9 2 2 4" xfId="4966" xr:uid="{290244C9-56FE-4DBC-8A03-B27ED2D6D352}"/>
    <cellStyle name="20% - Accent3 9 2 2 4 2" xfId="4967" xr:uid="{28F213AE-A790-4436-8DBF-0453B10062FB}"/>
    <cellStyle name="20% - Accent3 9 2 2 5" xfId="4968" xr:uid="{49313AE5-C5C1-41AF-BE2B-8175E8423327}"/>
    <cellStyle name="20% - Accent3 9 2 3" xfId="4969" xr:uid="{A632D48A-68E8-4D89-876D-2BDD6C604DE4}"/>
    <cellStyle name="20% - Accent3 9 2 3 2" xfId="4970" xr:uid="{2692C275-FE00-42CE-81B4-62EB7DE28B85}"/>
    <cellStyle name="20% - Accent3 9 2 3 2 2" xfId="4971" xr:uid="{1F8A0CE4-EE8E-45DE-8E1F-01A4E102918E}"/>
    <cellStyle name="20% - Accent3 9 2 3 3" xfId="4972" xr:uid="{33A603DF-AC5B-4E44-8402-AF6BEA7879BA}"/>
    <cellStyle name="20% - Accent3 9 2 4" xfId="4973" xr:uid="{49258BE4-7F33-4F09-9116-BDB28732A441}"/>
    <cellStyle name="20% - Accent3 9 2 4 2" xfId="4974" xr:uid="{3CE53B77-B512-49DD-92CB-D2C16001AAC5}"/>
    <cellStyle name="20% - Accent3 9 2 5" xfId="4975" xr:uid="{3A14F41F-86EF-4F7F-8B89-9EA83AB42E4E}"/>
    <cellStyle name="20% - Accent3 9 3" xfId="4976" xr:uid="{9366A1BC-8C89-46C9-B6B9-1CF640071EAE}"/>
    <cellStyle name="20% - Accent3 9 3 2" xfId="4977" xr:uid="{86D72279-C235-4C7D-BC76-BB8D71A9B328}"/>
    <cellStyle name="20% - Accent3 9 3 2 2" xfId="4978" xr:uid="{2BEA1633-9FC7-4890-84C3-F40C61286146}"/>
    <cellStyle name="20% - Accent3 9 3 2 2 2" xfId="4979" xr:uid="{FAFA1992-AAC4-4CD0-A37D-F57794EB0AAC}"/>
    <cellStyle name="20% - Accent3 9 3 2 3" xfId="4980" xr:uid="{65D2D1BA-A323-4438-9A13-FC2E93A3E09C}"/>
    <cellStyle name="20% - Accent3 9 3 3" xfId="4981" xr:uid="{B7AACBFA-3489-4C25-BF7F-E912460CB9A5}"/>
    <cellStyle name="20% - Accent3 9 3 3 2" xfId="4982" xr:uid="{536E5A6C-64CA-4347-B744-607FA31FC888}"/>
    <cellStyle name="20% - Accent3 9 3 3 2 2" xfId="4983" xr:uid="{F1774CBB-7B16-41FC-91E8-577E6F4F645E}"/>
    <cellStyle name="20% - Accent3 9 3 3 3" xfId="4984" xr:uid="{7481F53A-1DFE-4550-B0C2-F5F068D8E3DE}"/>
    <cellStyle name="20% - Accent3 9 3 4" xfId="4985" xr:uid="{69C840AA-D6E0-45F4-8F32-5500B6002F8D}"/>
    <cellStyle name="20% - Accent3 9 3 4 2" xfId="4986" xr:uid="{94170D9E-CA6F-4385-AA86-E9CBAEE3AC4A}"/>
    <cellStyle name="20% - Accent3 9 3 5" xfId="4987" xr:uid="{A533B09A-F2AA-46C7-ADCE-68796F3A6841}"/>
    <cellStyle name="20% - Accent3 9 4" xfId="4988" xr:uid="{B37E0540-CBA7-48F3-B804-FA7789925342}"/>
    <cellStyle name="20% - Accent3 9 4 2" xfId="4989" xr:uid="{3DAF9C1E-80C7-49BC-88FA-8A80B5B49B9A}"/>
    <cellStyle name="20% - Accent3 9 4 2 2" xfId="4990" xr:uid="{DBBCE86B-9D90-4B6C-AB14-172BEAFD9CFC}"/>
    <cellStyle name="20% - Accent3 9 4 3" xfId="4991" xr:uid="{F4846B8A-9E1C-4C37-A098-AC67D217CEE7}"/>
    <cellStyle name="20% - Accent3 9 5" xfId="4992" xr:uid="{11DD7DB7-5DDB-4FC5-AC99-A35928620E07}"/>
    <cellStyle name="20% - Accent3 9 5 2" xfId="4993" xr:uid="{3079F34B-E402-4B59-A136-E3F34FCDA28A}"/>
    <cellStyle name="20% - Accent3 9 5 2 2" xfId="4994" xr:uid="{373FD071-7F50-402D-B5D4-D293A08F7204}"/>
    <cellStyle name="20% - Accent3 9 5 3" xfId="4995" xr:uid="{45CA75EF-F79E-42C3-9C4E-70018F39B0AA}"/>
    <cellStyle name="20% - Accent3 9 6" xfId="4996" xr:uid="{2A9CE04F-145A-4C43-9AF3-82B0FF4BBBBF}"/>
    <cellStyle name="20% - Accent3 9 6 2" xfId="4997" xr:uid="{28ABE814-B541-4149-97D1-7EC5DFD7AA1B}"/>
    <cellStyle name="20% - Accent3 9 7" xfId="4998" xr:uid="{7185D79A-5CD3-4E50-8D36-A83C4D51604C}"/>
    <cellStyle name="20% - Accent3 9 8" xfId="4999" xr:uid="{D4B18438-1DCD-4CD8-9B85-49415F18E01B}"/>
    <cellStyle name="20% - Accent4" xfId="35" builtinId="42" customBuiltin="1"/>
    <cellStyle name="20% - Accent4 10" xfId="5000" xr:uid="{1B9E869D-4DF7-4159-A78C-493597AE3FA0}"/>
    <cellStyle name="20% - Accent4 10 2" xfId="5001" xr:uid="{280D6F0B-6ECE-4E1B-B7A1-0980B507711B}"/>
    <cellStyle name="20% - Accent4 10 2 2" xfId="5002" xr:uid="{A0E33F85-8840-4AD2-8CCA-598798EA032C}"/>
    <cellStyle name="20% - Accent4 10 2 2 2" xfId="5003" xr:uid="{5CC85640-0C10-4D74-8976-FA8A0DC16706}"/>
    <cellStyle name="20% - Accent4 10 2 2 2 2" xfId="5004" xr:uid="{86FCF268-0E03-4C6B-A976-D4469401839D}"/>
    <cellStyle name="20% - Accent4 10 2 2 2 2 2" xfId="5005" xr:uid="{95CD2A80-EEF9-4DD4-9A5F-BD1F04192FA3}"/>
    <cellStyle name="20% - Accent4 10 2 2 2 3" xfId="5006" xr:uid="{BA8DC38A-75EB-41C1-AE1F-DCB6971ACDB9}"/>
    <cellStyle name="20% - Accent4 10 2 2 3" xfId="5007" xr:uid="{0B093F2B-7EA9-4710-BC3B-0C8F072CE272}"/>
    <cellStyle name="20% - Accent4 10 2 2 3 2" xfId="5008" xr:uid="{3D5236A7-292A-420D-8A6A-368CC99C82F4}"/>
    <cellStyle name="20% - Accent4 10 2 2 3 2 2" xfId="5009" xr:uid="{7A7805D7-7108-4574-87EE-A7687D8B2E45}"/>
    <cellStyle name="20% - Accent4 10 2 2 3 3" xfId="5010" xr:uid="{19977B2F-09C4-4893-AB08-ECDDA3636724}"/>
    <cellStyle name="20% - Accent4 10 2 2 4" xfId="5011" xr:uid="{F58A4FC9-8CDA-49B6-9EC9-DDC0B5CCE9EE}"/>
    <cellStyle name="20% - Accent4 10 2 2 4 2" xfId="5012" xr:uid="{8A8C0CB0-2B73-41CE-9884-EB3F377FD8DE}"/>
    <cellStyle name="20% - Accent4 10 2 2 5" xfId="5013" xr:uid="{46953A42-F362-4D64-B6E8-C743BBB02ABA}"/>
    <cellStyle name="20% - Accent4 10 2 3" xfId="5014" xr:uid="{437A6F91-30B2-4A48-B5BC-15C42CFA0BBC}"/>
    <cellStyle name="20% - Accent4 10 2 3 2" xfId="5015" xr:uid="{84E4DE20-3238-42BF-9034-350EC44EF65A}"/>
    <cellStyle name="20% - Accent4 10 2 3 2 2" xfId="5016" xr:uid="{61A525AB-C283-4F06-A716-ADC7B417A504}"/>
    <cellStyle name="20% - Accent4 10 2 3 3" xfId="5017" xr:uid="{F8AF21B5-8017-4431-9F8A-8FDC370137B7}"/>
    <cellStyle name="20% - Accent4 10 2 4" xfId="5018" xr:uid="{FEB9E232-54FA-4E8B-B38E-FED114D9F873}"/>
    <cellStyle name="20% - Accent4 10 2 4 2" xfId="5019" xr:uid="{61490205-7D12-4A41-924E-DA742F6E0E64}"/>
    <cellStyle name="20% - Accent4 10 2 5" xfId="5020" xr:uid="{A67B3695-7F36-49BB-9EED-FFF457544A78}"/>
    <cellStyle name="20% - Accent4 10 3" xfId="5021" xr:uid="{D60F8691-031C-4BAE-887B-B08217CB4406}"/>
    <cellStyle name="20% - Accent4 10 3 2" xfId="5022" xr:uid="{D4D98C41-4283-41F6-9D00-D6D86D423FCB}"/>
    <cellStyle name="20% - Accent4 10 3 2 2" xfId="5023" xr:uid="{FBFF920E-540A-4E78-86E9-053CE4E4641E}"/>
    <cellStyle name="20% - Accent4 10 3 2 2 2" xfId="5024" xr:uid="{EA9A2C12-CD26-4C0A-947A-946FDC68A047}"/>
    <cellStyle name="20% - Accent4 10 3 2 3" xfId="5025" xr:uid="{2E7F8198-5275-4BC4-A901-FCD4276F839A}"/>
    <cellStyle name="20% - Accent4 10 3 3" xfId="5026" xr:uid="{B3A4F797-61EC-4D22-B667-AF74F6E764F2}"/>
    <cellStyle name="20% - Accent4 10 3 3 2" xfId="5027" xr:uid="{B8970014-33ED-4A62-9034-1700D53855F1}"/>
    <cellStyle name="20% - Accent4 10 3 3 2 2" xfId="5028" xr:uid="{38D902B5-8874-4309-8989-2D14008E11F6}"/>
    <cellStyle name="20% - Accent4 10 3 3 3" xfId="5029" xr:uid="{9BD379C7-4E53-4725-B27A-CFC468F6A292}"/>
    <cellStyle name="20% - Accent4 10 3 4" xfId="5030" xr:uid="{32815E48-11CE-4277-BE9E-B01FDEDED0AD}"/>
    <cellStyle name="20% - Accent4 10 3 4 2" xfId="5031" xr:uid="{0D715BC8-B919-4121-8FAB-2943F1151380}"/>
    <cellStyle name="20% - Accent4 10 3 5" xfId="5032" xr:uid="{83412292-A56D-4928-9B82-549D365DE854}"/>
    <cellStyle name="20% - Accent4 10 4" xfId="5033" xr:uid="{46689F81-285A-4534-8413-5AD89B829DE4}"/>
    <cellStyle name="20% - Accent4 10 4 2" xfId="5034" xr:uid="{D2D490A1-581A-4469-9B8C-8A7ED6929794}"/>
    <cellStyle name="20% - Accent4 10 4 2 2" xfId="5035" xr:uid="{D739C6AD-1B26-4AD7-A160-0A090500A094}"/>
    <cellStyle name="20% - Accent4 10 4 3" xfId="5036" xr:uid="{16A5F942-9016-4739-AB5D-3112EAC9AE2C}"/>
    <cellStyle name="20% - Accent4 10 5" xfId="5037" xr:uid="{F81C3AD8-44D5-4E21-9781-ED5F2582FFDB}"/>
    <cellStyle name="20% - Accent4 10 5 2" xfId="5038" xr:uid="{6DADB1C0-2548-4AE6-9801-DFC7E8BD954C}"/>
    <cellStyle name="20% - Accent4 10 5 2 2" xfId="5039" xr:uid="{DC171BCE-65E8-4D27-856A-4C104B5C5F91}"/>
    <cellStyle name="20% - Accent4 10 5 3" xfId="5040" xr:uid="{6565E29D-A88D-4DE4-A9B2-DA6F0572A43E}"/>
    <cellStyle name="20% - Accent4 10 6" xfId="5041" xr:uid="{40E03E7C-66A5-40C6-A005-BBFA905307D5}"/>
    <cellStyle name="20% - Accent4 10 6 2" xfId="5042" xr:uid="{9C988856-1158-43C1-AD3E-66FBED21CB0F}"/>
    <cellStyle name="20% - Accent4 10 7" xfId="5043" xr:uid="{942CE8DA-4CC5-4196-A205-7A8129DC09F7}"/>
    <cellStyle name="20% - Accent4 10 8" xfId="5044" xr:uid="{2472C580-8A65-45AF-9A04-FFF6D33C8040}"/>
    <cellStyle name="20% - Accent4 11" xfId="5045" xr:uid="{1BFCFFF8-23DD-4CE3-8C3D-D8569EC2A7A6}"/>
    <cellStyle name="20% - Accent4 11 2" xfId="5046" xr:uid="{6E74D4A3-B507-481D-BB6E-ACD6DC8A70A0}"/>
    <cellStyle name="20% - Accent4 11 2 2" xfId="5047" xr:uid="{A2A07455-EA09-4E0E-BD56-E5F8E5704A20}"/>
    <cellStyle name="20% - Accent4 11 2 2 2" xfId="5048" xr:uid="{9B8E5BE2-82C6-47A1-9CB7-4EBEC27E2010}"/>
    <cellStyle name="20% - Accent4 11 2 2 2 2" xfId="5049" xr:uid="{EFEF53C8-E98F-4FEC-8FF0-03E617292BF6}"/>
    <cellStyle name="20% - Accent4 11 2 2 2 2 2" xfId="5050" xr:uid="{4D01EEAC-910C-4553-A94A-07A3A92ADEF1}"/>
    <cellStyle name="20% - Accent4 11 2 2 2 3" xfId="5051" xr:uid="{9DBAB1B2-7F48-4A04-BA00-9932384C4437}"/>
    <cellStyle name="20% - Accent4 11 2 2 3" xfId="5052" xr:uid="{3FBCF620-AE5C-46C9-8F5F-704A7D638630}"/>
    <cellStyle name="20% - Accent4 11 2 2 3 2" xfId="5053" xr:uid="{426CEA02-955E-4036-B4B2-3C84AE8D1313}"/>
    <cellStyle name="20% - Accent4 11 2 2 3 2 2" xfId="5054" xr:uid="{92D41777-7737-46CE-A8E4-8BC4F349DB8A}"/>
    <cellStyle name="20% - Accent4 11 2 2 3 3" xfId="5055" xr:uid="{BCD573CB-CB8B-4A22-BDEA-C1543A7241F9}"/>
    <cellStyle name="20% - Accent4 11 2 2 4" xfId="5056" xr:uid="{0B8188CD-D99C-420D-B03E-55B28AB0CAF8}"/>
    <cellStyle name="20% - Accent4 11 2 2 4 2" xfId="5057" xr:uid="{5F035552-FCEC-4F27-87BA-7D88836F45F3}"/>
    <cellStyle name="20% - Accent4 11 2 2 5" xfId="5058" xr:uid="{12CA8A59-61F3-4640-8F7E-32B70FC26470}"/>
    <cellStyle name="20% - Accent4 11 2 3" xfId="5059" xr:uid="{FFCF5BEF-6004-4D4C-A842-C2F70E15C857}"/>
    <cellStyle name="20% - Accent4 11 2 3 2" xfId="5060" xr:uid="{2DAB8365-1C46-4D5C-AB98-0A9290A543F7}"/>
    <cellStyle name="20% - Accent4 11 2 3 2 2" xfId="5061" xr:uid="{80D88F76-935B-411C-A0A1-EE3BC58AF204}"/>
    <cellStyle name="20% - Accent4 11 2 3 3" xfId="5062" xr:uid="{98A2C53E-E550-4480-ADD9-D6F58D5F8359}"/>
    <cellStyle name="20% - Accent4 11 2 4" xfId="5063" xr:uid="{A54446ED-2143-4BDB-9086-2D920E3E1345}"/>
    <cellStyle name="20% - Accent4 11 2 4 2" xfId="5064" xr:uid="{CFC8D2FB-9BD9-4B8B-9C94-D4980A46D9F7}"/>
    <cellStyle name="20% - Accent4 11 2 5" xfId="5065" xr:uid="{159AEFE4-1D35-4198-B617-7550BC7F44A4}"/>
    <cellStyle name="20% - Accent4 11 3" xfId="5066" xr:uid="{F6B0001C-30DB-42E9-8584-E15B64725A8E}"/>
    <cellStyle name="20% - Accent4 11 3 2" xfId="5067" xr:uid="{1AE626CA-C301-4EC2-BB45-64F845CED46F}"/>
    <cellStyle name="20% - Accent4 11 3 2 2" xfId="5068" xr:uid="{776DAAB1-C449-47AC-8F08-D309DB27FBB8}"/>
    <cellStyle name="20% - Accent4 11 3 2 2 2" xfId="5069" xr:uid="{3B2D18D4-3E7B-41B2-AA55-F751C2238A68}"/>
    <cellStyle name="20% - Accent4 11 3 2 3" xfId="5070" xr:uid="{F42A94DE-97C0-4E9D-957E-126C72B10A56}"/>
    <cellStyle name="20% - Accent4 11 3 3" xfId="5071" xr:uid="{2C4E99A6-0B89-4D19-9B54-70D4BAA66011}"/>
    <cellStyle name="20% - Accent4 11 3 3 2" xfId="5072" xr:uid="{8EB15E3B-158B-44C8-B790-F622B1527B23}"/>
    <cellStyle name="20% - Accent4 11 3 3 2 2" xfId="5073" xr:uid="{4962674F-9F40-4130-83B2-F393C281BAF8}"/>
    <cellStyle name="20% - Accent4 11 3 3 3" xfId="5074" xr:uid="{CF349D1D-2977-4461-83FD-DD7F3A2F1E2F}"/>
    <cellStyle name="20% - Accent4 11 3 4" xfId="5075" xr:uid="{98928BF5-32A5-4BFE-81B8-03E6CB806B91}"/>
    <cellStyle name="20% - Accent4 11 3 4 2" xfId="5076" xr:uid="{EC784E20-26F1-4258-B839-A7865012EF2A}"/>
    <cellStyle name="20% - Accent4 11 3 5" xfId="5077" xr:uid="{B400E8A3-1DC0-4794-B9B5-A50817A032AF}"/>
    <cellStyle name="20% - Accent4 11 4" xfId="5078" xr:uid="{9CD1BCA5-0CCE-452F-996E-E46DE24F7CF5}"/>
    <cellStyle name="20% - Accent4 11 4 2" xfId="5079" xr:uid="{D87C9B02-7700-404C-9D89-A330CE4D8520}"/>
    <cellStyle name="20% - Accent4 11 4 2 2" xfId="5080" xr:uid="{00BC8F8F-6BC5-497D-BFBE-17014C9CDAE3}"/>
    <cellStyle name="20% - Accent4 11 4 3" xfId="5081" xr:uid="{480DE6D7-51F7-463F-A1F5-33B52D83B0B5}"/>
    <cellStyle name="20% - Accent4 11 5" xfId="5082" xr:uid="{5E549A18-39DA-4778-B1EB-3505E247B6C6}"/>
    <cellStyle name="20% - Accent4 11 5 2" xfId="5083" xr:uid="{DFAC1EA3-00A4-451A-A724-FE71DF4274DC}"/>
    <cellStyle name="20% - Accent4 11 5 2 2" xfId="5084" xr:uid="{D9C28A67-1FF4-4762-96D0-3790E3EFC945}"/>
    <cellStyle name="20% - Accent4 11 5 3" xfId="5085" xr:uid="{D916B71F-F86D-4FE0-B62C-90C05B40F91B}"/>
    <cellStyle name="20% - Accent4 11 6" xfId="5086" xr:uid="{978BA60F-1465-4F1B-9D67-D9C955F66F22}"/>
    <cellStyle name="20% - Accent4 11 6 2" xfId="5087" xr:uid="{5095531B-E30C-4F81-BADC-AABFDB2D5EDC}"/>
    <cellStyle name="20% - Accent4 11 7" xfId="5088" xr:uid="{56119C62-F7B9-4ED7-A43B-DC421CA9D9DB}"/>
    <cellStyle name="20% - Accent4 11 8" xfId="5089" xr:uid="{41EAEC0E-9116-4B3A-8C4E-5635E1A3485A}"/>
    <cellStyle name="20% - Accent4 12" xfId="5090" xr:uid="{D267A157-2385-4904-BF84-26B2D2685DB8}"/>
    <cellStyle name="20% - Accent4 12 2" xfId="5091" xr:uid="{6F84D0A4-FAAF-4D10-8D6C-B8CA6F168A18}"/>
    <cellStyle name="20% - Accent4 12 2 2" xfId="5092" xr:uid="{A27EE5EA-1D60-4357-8010-D64988B6DD45}"/>
    <cellStyle name="20% - Accent4 12 2 2 2" xfId="5093" xr:uid="{7C5BFBEC-FFC3-45C7-8CC2-FA33EEE00693}"/>
    <cellStyle name="20% - Accent4 12 2 2 2 2" xfId="5094" xr:uid="{AAFB2BD7-44DE-4FF1-9BA3-FF86C8D52CAF}"/>
    <cellStyle name="20% - Accent4 12 2 2 2 2 2" xfId="5095" xr:uid="{28A77AAE-B4E8-496F-8AEC-2B22685E636E}"/>
    <cellStyle name="20% - Accent4 12 2 2 2 3" xfId="5096" xr:uid="{B742FB5B-4C35-4748-B94C-A8DB2BB7621D}"/>
    <cellStyle name="20% - Accent4 12 2 2 3" xfId="5097" xr:uid="{A7B3429C-21CA-4073-AE76-52565DDF388A}"/>
    <cellStyle name="20% - Accent4 12 2 2 3 2" xfId="5098" xr:uid="{2ACC4C60-48D1-40CB-93AA-A4CF2C9818E4}"/>
    <cellStyle name="20% - Accent4 12 2 2 3 2 2" xfId="5099" xr:uid="{513AEF41-7340-451D-8696-33AC493E2CDD}"/>
    <cellStyle name="20% - Accent4 12 2 2 3 3" xfId="5100" xr:uid="{EB1D07DE-2161-4D93-A109-58446E776C82}"/>
    <cellStyle name="20% - Accent4 12 2 2 4" xfId="5101" xr:uid="{9B536BED-0E05-4F3D-859A-13E7CC690C10}"/>
    <cellStyle name="20% - Accent4 12 2 2 4 2" xfId="5102" xr:uid="{B430614D-4D86-438E-9874-E8AEB79E0C99}"/>
    <cellStyle name="20% - Accent4 12 2 2 5" xfId="5103" xr:uid="{88BFB865-C9E7-4B28-A84B-0290821AE0EB}"/>
    <cellStyle name="20% - Accent4 12 2 3" xfId="5104" xr:uid="{35DE73A6-ADFB-4826-A257-69BD7B1023B8}"/>
    <cellStyle name="20% - Accent4 12 2 3 2" xfId="5105" xr:uid="{1FC5ABEC-0F15-4C6B-9600-AF903499C11B}"/>
    <cellStyle name="20% - Accent4 12 2 3 2 2" xfId="5106" xr:uid="{1C9E1A14-C275-4A2A-AADC-848011BC0796}"/>
    <cellStyle name="20% - Accent4 12 2 3 3" xfId="5107" xr:uid="{F10EC7CF-CC0E-4236-88A7-527FD5DE7C62}"/>
    <cellStyle name="20% - Accent4 12 2 4" xfId="5108" xr:uid="{F2912276-879D-4348-AFDF-CFA175FD0F04}"/>
    <cellStyle name="20% - Accent4 12 2 4 2" xfId="5109" xr:uid="{206F9438-4874-4737-87FB-407C95665707}"/>
    <cellStyle name="20% - Accent4 12 2 5" xfId="5110" xr:uid="{A5D1DB19-668E-4401-B980-0DC755DC4703}"/>
    <cellStyle name="20% - Accent4 12 3" xfId="5111" xr:uid="{7CA7B83C-3253-4C10-8A49-60F9DEC2D635}"/>
    <cellStyle name="20% - Accent4 12 3 2" xfId="5112" xr:uid="{CEA1DECD-B397-4953-BCE3-023E59126429}"/>
    <cellStyle name="20% - Accent4 12 3 2 2" xfId="5113" xr:uid="{F2AE4DCE-E8E3-4AB3-B73A-F1DD4E1696AA}"/>
    <cellStyle name="20% - Accent4 12 3 2 2 2" xfId="5114" xr:uid="{F6CA31B1-CC38-4EA8-B9B9-664A815602E0}"/>
    <cellStyle name="20% - Accent4 12 3 2 3" xfId="5115" xr:uid="{70107659-6C46-4EA7-B615-6966AA1F1293}"/>
    <cellStyle name="20% - Accent4 12 3 3" xfId="5116" xr:uid="{15BFAF69-B5D5-49DE-B557-A410B3832DCA}"/>
    <cellStyle name="20% - Accent4 12 3 3 2" xfId="5117" xr:uid="{C73A7FE8-0F72-49E8-AB7D-B2456356C87F}"/>
    <cellStyle name="20% - Accent4 12 3 3 2 2" xfId="5118" xr:uid="{3A6A7B83-35D6-474F-9E40-F2E50C9C8116}"/>
    <cellStyle name="20% - Accent4 12 3 3 3" xfId="5119" xr:uid="{CA90ECE4-66F9-49D0-B355-FB6C5DCF7E62}"/>
    <cellStyle name="20% - Accent4 12 3 4" xfId="5120" xr:uid="{6A3220FF-87DC-46E0-AF64-D567829E94B1}"/>
    <cellStyle name="20% - Accent4 12 3 4 2" xfId="5121" xr:uid="{DECBC01C-A664-4DB4-9BA6-F61E57A26BFE}"/>
    <cellStyle name="20% - Accent4 12 3 5" xfId="5122" xr:uid="{5C9F879E-E014-4F51-B750-529D080487CC}"/>
    <cellStyle name="20% - Accent4 12 4" xfId="5123" xr:uid="{EF18DB65-36A6-4975-97A7-1320CCE08880}"/>
    <cellStyle name="20% - Accent4 12 4 2" xfId="5124" xr:uid="{83381083-A5DF-4079-BB4D-1A91DDDBADAE}"/>
    <cellStyle name="20% - Accent4 12 4 2 2" xfId="5125" xr:uid="{506CA1D2-22D8-4F88-A260-FAE401A8DAF0}"/>
    <cellStyle name="20% - Accent4 12 4 3" xfId="5126" xr:uid="{6EA91418-6056-4897-8B3E-06C1C52B39A7}"/>
    <cellStyle name="20% - Accent4 12 5" xfId="5127" xr:uid="{0E644EF9-3C78-4806-BB45-0F5BDD4C213A}"/>
    <cellStyle name="20% - Accent4 12 5 2" xfId="5128" xr:uid="{DDA5BF63-482C-4B42-A474-950F551B9090}"/>
    <cellStyle name="20% - Accent4 12 5 2 2" xfId="5129" xr:uid="{B25B93BA-3DD7-4DFC-AFF0-B1203D45C2BC}"/>
    <cellStyle name="20% - Accent4 12 5 3" xfId="5130" xr:uid="{BB394BB6-1FB3-491F-9521-A9B34188C348}"/>
    <cellStyle name="20% - Accent4 12 6" xfId="5131" xr:uid="{7A74D335-FD29-4895-9548-1F50959D6331}"/>
    <cellStyle name="20% - Accent4 12 6 2" xfId="5132" xr:uid="{B6091BDD-6BA1-4D2D-BBDA-E9534820576C}"/>
    <cellStyle name="20% - Accent4 12 7" xfId="5133" xr:uid="{760A9E51-8304-415A-AA2D-9BECFB455420}"/>
    <cellStyle name="20% - Accent4 12 8" xfId="5134" xr:uid="{DD2A10A2-E474-46FC-9763-6C133D74A15D}"/>
    <cellStyle name="20% - Accent4 13" xfId="5135" xr:uid="{0AD7FC1C-9108-4DF2-AF95-0CB8AC6BAC4E}"/>
    <cellStyle name="20% - Accent4 13 2" xfId="5136" xr:uid="{118A8406-ED00-4D5B-808A-82EAE97B4868}"/>
    <cellStyle name="20% - Accent4 13 2 2" xfId="5137" xr:uid="{3BC059D5-6A6D-407A-8B2B-5ED5D0398919}"/>
    <cellStyle name="20% - Accent4 13 2 2 2" xfId="5138" xr:uid="{EA72A7B7-27EF-4CB7-95E0-06F856A7C985}"/>
    <cellStyle name="20% - Accent4 13 2 2 2 2" xfId="5139" xr:uid="{2A46C6E3-29F3-470E-A736-2C3B49393AEC}"/>
    <cellStyle name="20% - Accent4 13 2 2 2 2 2" xfId="5140" xr:uid="{977F0D24-A897-4D44-B40E-BE813D1EBA97}"/>
    <cellStyle name="20% - Accent4 13 2 2 2 3" xfId="5141" xr:uid="{682E552A-107E-46D3-AFCA-96B372F22ECD}"/>
    <cellStyle name="20% - Accent4 13 2 2 3" xfId="5142" xr:uid="{A54F6CD5-1CE1-414C-A5EA-F56417FFD823}"/>
    <cellStyle name="20% - Accent4 13 2 2 3 2" xfId="5143" xr:uid="{64318045-C501-4099-814B-B170F2D492F7}"/>
    <cellStyle name="20% - Accent4 13 2 2 3 2 2" xfId="5144" xr:uid="{1C07D396-AFC5-4AFD-8237-781AA3A20CE0}"/>
    <cellStyle name="20% - Accent4 13 2 2 3 3" xfId="5145" xr:uid="{0D1DB8D0-77E3-4EB4-97FA-8C80A3C49299}"/>
    <cellStyle name="20% - Accent4 13 2 2 4" xfId="5146" xr:uid="{4768057A-A17D-4524-A761-4F72B4136349}"/>
    <cellStyle name="20% - Accent4 13 2 2 4 2" xfId="5147" xr:uid="{A2723185-1373-4722-AD23-79677A08B2A2}"/>
    <cellStyle name="20% - Accent4 13 2 2 5" xfId="5148" xr:uid="{51FA4190-D7DC-4EC5-AEEB-9AFBF78E0840}"/>
    <cellStyle name="20% - Accent4 13 2 3" xfId="5149" xr:uid="{2A4B66F6-E62F-42A5-97D3-2EDDECD46F09}"/>
    <cellStyle name="20% - Accent4 13 2 3 2" xfId="5150" xr:uid="{B154769E-8626-4B5C-91CC-844F6D850715}"/>
    <cellStyle name="20% - Accent4 13 2 3 2 2" xfId="5151" xr:uid="{EE6B21D6-9064-419C-B3C4-D3517A44482F}"/>
    <cellStyle name="20% - Accent4 13 2 3 3" xfId="5152" xr:uid="{39FE6E00-AF82-45E6-88D7-543725AA5818}"/>
    <cellStyle name="20% - Accent4 13 2 4" xfId="5153" xr:uid="{B1C86F0B-9455-4A97-9CCB-4EA47E48D712}"/>
    <cellStyle name="20% - Accent4 13 2 4 2" xfId="5154" xr:uid="{E7E630C8-01EB-4BF1-8354-6B865728F574}"/>
    <cellStyle name="20% - Accent4 13 2 5" xfId="5155" xr:uid="{62A862C5-DDD8-4328-A895-8B9BB5B2C9A3}"/>
    <cellStyle name="20% - Accent4 13 3" xfId="5156" xr:uid="{B0A6923E-6986-43C3-9D47-104E3902EE6F}"/>
    <cellStyle name="20% - Accent4 13 3 2" xfId="5157" xr:uid="{87015903-0B12-47FE-980C-63C39819EA62}"/>
    <cellStyle name="20% - Accent4 13 3 2 2" xfId="5158" xr:uid="{AE3B903B-4E13-4A6E-A356-9DB6CB6BA7AC}"/>
    <cellStyle name="20% - Accent4 13 3 2 2 2" xfId="5159" xr:uid="{F2EFEEDA-34CF-4F8C-891B-D38A05AEF53B}"/>
    <cellStyle name="20% - Accent4 13 3 2 3" xfId="5160" xr:uid="{E169BA66-DDF1-4318-AF16-41AAF9240228}"/>
    <cellStyle name="20% - Accent4 13 3 3" xfId="5161" xr:uid="{AEE13E03-11AA-476C-B34B-CA10D26708FB}"/>
    <cellStyle name="20% - Accent4 13 3 3 2" xfId="5162" xr:uid="{DD7C87C1-7BC3-485F-B709-7C929D4328F7}"/>
    <cellStyle name="20% - Accent4 13 3 3 2 2" xfId="5163" xr:uid="{F568CCFC-1C39-4571-A9A8-DB36C5956196}"/>
    <cellStyle name="20% - Accent4 13 3 3 3" xfId="5164" xr:uid="{FCA16A85-FF05-4710-846A-E9A3A730177A}"/>
    <cellStyle name="20% - Accent4 13 3 4" xfId="5165" xr:uid="{CE7286B5-8C0C-4237-9A5E-DFBCF835F12B}"/>
    <cellStyle name="20% - Accent4 13 3 4 2" xfId="5166" xr:uid="{DF3FFFE3-D460-4A3C-839E-82436070189C}"/>
    <cellStyle name="20% - Accent4 13 3 5" xfId="5167" xr:uid="{BF3C6573-2B71-475D-87B7-BAEF5D671B77}"/>
    <cellStyle name="20% - Accent4 13 4" xfId="5168" xr:uid="{2C0B4035-5987-4E49-A6AE-CE8A0A405611}"/>
    <cellStyle name="20% - Accent4 13 4 2" xfId="5169" xr:uid="{FF91D2DD-A2E3-4C1A-94DA-B03E4C4474EC}"/>
    <cellStyle name="20% - Accent4 13 4 2 2" xfId="5170" xr:uid="{30A1F627-586C-442B-B62C-24CD563C531C}"/>
    <cellStyle name="20% - Accent4 13 4 3" xfId="5171" xr:uid="{B2A88F85-B22E-43E6-88F6-DB13EDFA761B}"/>
    <cellStyle name="20% - Accent4 13 5" xfId="5172" xr:uid="{F218B9F4-12A3-4651-BA28-1BF0CC8D2495}"/>
    <cellStyle name="20% - Accent4 13 5 2" xfId="5173" xr:uid="{96B9A591-9E42-48A3-B7E1-26FB39C32ED0}"/>
    <cellStyle name="20% - Accent4 13 5 2 2" xfId="5174" xr:uid="{DE2997E2-BF14-44B7-8078-948BFED86372}"/>
    <cellStyle name="20% - Accent4 13 5 3" xfId="5175" xr:uid="{65948C78-7EBD-40A8-BB66-1D49C5D74223}"/>
    <cellStyle name="20% - Accent4 13 6" xfId="5176" xr:uid="{21CF6603-1369-4033-86BD-600D4594F74A}"/>
    <cellStyle name="20% - Accent4 13 6 2" xfId="5177" xr:uid="{D02B73BD-973E-4475-B168-034E964898C7}"/>
    <cellStyle name="20% - Accent4 13 7" xfId="5178" xr:uid="{9171EEB2-242B-481E-8CA5-6406A74721DE}"/>
    <cellStyle name="20% - Accent4 13 8" xfId="5179" xr:uid="{CDC6695E-6EC8-4DDB-AE6E-467FE84264F9}"/>
    <cellStyle name="20% - Accent4 14" xfId="5180" xr:uid="{25077D82-9F4D-46D6-8D97-CE8701F5AFF8}"/>
    <cellStyle name="20% - Accent4 14 2" xfId="5181" xr:uid="{A57708EC-D220-4725-8A12-016A8A77CAC7}"/>
    <cellStyle name="20% - Accent4 14 2 2" xfId="5182" xr:uid="{79D47E55-AC9B-428E-901B-446B47566D95}"/>
    <cellStyle name="20% - Accent4 14 2 2 2" xfId="5183" xr:uid="{3C347B30-7A15-4DA5-BE3D-C497725675BF}"/>
    <cellStyle name="20% - Accent4 14 2 2 2 2" xfId="5184" xr:uid="{5D14DFF1-19EA-4769-B496-2A7CE359B9F7}"/>
    <cellStyle name="20% - Accent4 14 2 2 2 2 2" xfId="5185" xr:uid="{BB08A66B-4E60-4665-B596-3882F0A463E2}"/>
    <cellStyle name="20% - Accent4 14 2 2 2 3" xfId="5186" xr:uid="{1A0A1FB6-A8A9-41BA-99B1-A8B59FEF384E}"/>
    <cellStyle name="20% - Accent4 14 2 2 3" xfId="5187" xr:uid="{8227A8B4-AB3E-41D3-8363-A959178BA13C}"/>
    <cellStyle name="20% - Accent4 14 2 2 3 2" xfId="5188" xr:uid="{34A54A16-664A-4765-AA91-BFEC2577AC4C}"/>
    <cellStyle name="20% - Accent4 14 2 2 3 2 2" xfId="5189" xr:uid="{F52E8179-C476-49A4-8121-61CD68A60E3D}"/>
    <cellStyle name="20% - Accent4 14 2 2 3 3" xfId="5190" xr:uid="{1930501F-487F-4608-9535-8714C63F9F34}"/>
    <cellStyle name="20% - Accent4 14 2 2 4" xfId="5191" xr:uid="{D85E59FC-8943-42F2-AA05-03B45635954A}"/>
    <cellStyle name="20% - Accent4 14 2 2 4 2" xfId="5192" xr:uid="{4B8B6964-A7BF-4760-829E-D39AC3B59240}"/>
    <cellStyle name="20% - Accent4 14 2 2 5" xfId="5193" xr:uid="{D4D331A0-EA41-4959-8075-705335CE2BC5}"/>
    <cellStyle name="20% - Accent4 14 2 3" xfId="5194" xr:uid="{3E41EBAA-C33F-4677-97A2-A11731E343AC}"/>
    <cellStyle name="20% - Accent4 14 2 3 2" xfId="5195" xr:uid="{DBCE11B4-880B-4D72-8F32-53856EB9DEB4}"/>
    <cellStyle name="20% - Accent4 14 2 3 2 2" xfId="5196" xr:uid="{EE05B168-9BAF-42DA-8124-AE1016BA4B30}"/>
    <cellStyle name="20% - Accent4 14 2 3 3" xfId="5197" xr:uid="{7FD95B04-B63B-4F9B-B79C-D1F0E650EFFA}"/>
    <cellStyle name="20% - Accent4 14 2 4" xfId="5198" xr:uid="{20E7AECF-B898-412F-A30E-C93256C62468}"/>
    <cellStyle name="20% - Accent4 14 2 4 2" xfId="5199" xr:uid="{FC88500F-D5E0-4A57-A2F3-50B5364B44E8}"/>
    <cellStyle name="20% - Accent4 14 2 5" xfId="5200" xr:uid="{0CA64A4E-A1C7-4E4D-A665-9BAAFF9C9096}"/>
    <cellStyle name="20% - Accent4 14 3" xfId="5201" xr:uid="{6F74A36F-39A5-4525-B66D-C305E86336BA}"/>
    <cellStyle name="20% - Accent4 14 3 2" xfId="5202" xr:uid="{FD0F0839-F346-43BA-A0CB-1FB85E3A2F47}"/>
    <cellStyle name="20% - Accent4 14 3 2 2" xfId="5203" xr:uid="{B1BC1DFF-AFC4-481C-9331-3B09EBF01440}"/>
    <cellStyle name="20% - Accent4 14 3 2 2 2" xfId="5204" xr:uid="{DA603DF4-0A0E-4A3A-B8A5-52208E51A528}"/>
    <cellStyle name="20% - Accent4 14 3 2 3" xfId="5205" xr:uid="{0B70A262-5B2D-4C5E-BF7C-98F90D05B2DB}"/>
    <cellStyle name="20% - Accent4 14 3 3" xfId="5206" xr:uid="{89765EFA-341E-4017-A0E7-BE9666D2E6F5}"/>
    <cellStyle name="20% - Accent4 14 3 3 2" xfId="5207" xr:uid="{48FFC82A-6CA3-40EF-910A-4B6A3ACB8596}"/>
    <cellStyle name="20% - Accent4 14 3 3 2 2" xfId="5208" xr:uid="{0634A1E7-AA55-481B-B7CB-A415233EADE1}"/>
    <cellStyle name="20% - Accent4 14 3 3 3" xfId="5209" xr:uid="{4EAF5640-D38F-4AA5-B008-93F09C088B1E}"/>
    <cellStyle name="20% - Accent4 14 3 4" xfId="5210" xr:uid="{B7CC4526-FA01-430F-81A6-7F9416D15FC1}"/>
    <cellStyle name="20% - Accent4 14 3 4 2" xfId="5211" xr:uid="{B2E369FA-0582-43C4-AB79-9F544658D9C9}"/>
    <cellStyle name="20% - Accent4 14 3 5" xfId="5212" xr:uid="{6B4ACDF3-E0DD-49A7-B6E7-1877099F5AA9}"/>
    <cellStyle name="20% - Accent4 14 4" xfId="5213" xr:uid="{E8B887CA-DD54-429A-930B-78E4019D5A48}"/>
    <cellStyle name="20% - Accent4 14 4 2" xfId="5214" xr:uid="{53EC0FAC-3961-48E4-B91C-B5A79FBBA4EA}"/>
    <cellStyle name="20% - Accent4 14 4 2 2" xfId="5215" xr:uid="{DBF2C958-8B0F-4959-887C-29AB76938057}"/>
    <cellStyle name="20% - Accent4 14 4 3" xfId="5216" xr:uid="{60A9C075-4135-4E73-B6A7-7687CA516831}"/>
    <cellStyle name="20% - Accent4 14 5" xfId="5217" xr:uid="{37FB267F-9904-4E6C-9547-B8FDB5AA4121}"/>
    <cellStyle name="20% - Accent4 14 5 2" xfId="5218" xr:uid="{A0DCA471-894D-42CF-8ED6-99706D3CE12C}"/>
    <cellStyle name="20% - Accent4 14 5 2 2" xfId="5219" xr:uid="{1A5CF79A-E110-4224-A4A0-D96D13CE53DD}"/>
    <cellStyle name="20% - Accent4 14 5 3" xfId="5220" xr:uid="{467AF73E-55F4-429C-9A7E-D00552619E0E}"/>
    <cellStyle name="20% - Accent4 14 6" xfId="5221" xr:uid="{7FD2D413-863F-4816-BE80-46D8435BBB44}"/>
    <cellStyle name="20% - Accent4 14 6 2" xfId="5222" xr:uid="{C725FD37-A302-445A-B3A4-A1BAA47E6098}"/>
    <cellStyle name="20% - Accent4 14 7" xfId="5223" xr:uid="{E6F414E9-1DD8-43CF-B906-F7E82A43B7E8}"/>
    <cellStyle name="20% - Accent4 14 8" xfId="5224" xr:uid="{4D569022-9FEE-488A-9813-9C33F89A778C}"/>
    <cellStyle name="20% - Accent4 15" xfId="5225" xr:uid="{A7ABA274-B74D-4262-B966-C4AB5AA295EF}"/>
    <cellStyle name="20% - Accent4 15 2" xfId="5226" xr:uid="{2E2A14C5-FD6C-4E58-9554-5D2927341EF5}"/>
    <cellStyle name="20% - Accent4 15 2 2" xfId="5227" xr:uid="{29DF2D26-F473-4D3A-A780-FF7836524684}"/>
    <cellStyle name="20% - Accent4 15 2 2 2" xfId="5228" xr:uid="{993D5230-604E-4837-A6D6-84211816B89B}"/>
    <cellStyle name="20% - Accent4 15 2 2 2 2" xfId="5229" xr:uid="{BD85261F-1A99-4050-8C99-3A0C8E2A38C1}"/>
    <cellStyle name="20% - Accent4 15 2 2 2 2 2" xfId="5230" xr:uid="{8DF5F75C-4B9B-41EF-8AFA-A807F5A53C35}"/>
    <cellStyle name="20% - Accent4 15 2 2 2 3" xfId="5231" xr:uid="{CBB0820E-1527-4CE1-87B0-24641524BD05}"/>
    <cellStyle name="20% - Accent4 15 2 2 3" xfId="5232" xr:uid="{0E5755CB-55B1-480F-ACFC-E94469AE4784}"/>
    <cellStyle name="20% - Accent4 15 2 2 3 2" xfId="5233" xr:uid="{568D43F7-D4FD-4740-ABD7-41C310351061}"/>
    <cellStyle name="20% - Accent4 15 2 2 3 2 2" xfId="5234" xr:uid="{533EC03F-7CA3-414E-B4FA-E19CADF3A323}"/>
    <cellStyle name="20% - Accent4 15 2 2 3 3" xfId="5235" xr:uid="{FDB61313-AD4C-4C52-802F-7E6253B6531D}"/>
    <cellStyle name="20% - Accent4 15 2 2 4" xfId="5236" xr:uid="{532C534B-E2E8-4EDE-8667-A59334F0E9BF}"/>
    <cellStyle name="20% - Accent4 15 2 2 4 2" xfId="5237" xr:uid="{D2A159E5-52BA-43D4-BAC4-39500D98C65D}"/>
    <cellStyle name="20% - Accent4 15 2 2 5" xfId="5238" xr:uid="{CD48E739-A948-47CA-A35D-6B7F2CA18BE6}"/>
    <cellStyle name="20% - Accent4 15 2 3" xfId="5239" xr:uid="{108E9CCF-C78E-404C-9F02-57CE0414796E}"/>
    <cellStyle name="20% - Accent4 15 2 3 2" xfId="5240" xr:uid="{14EE280F-EAE2-4F2C-A538-B71BC3BCE515}"/>
    <cellStyle name="20% - Accent4 15 2 3 2 2" xfId="5241" xr:uid="{2AFAAC08-BAFB-4565-B632-1130C9AF8B2C}"/>
    <cellStyle name="20% - Accent4 15 2 3 3" xfId="5242" xr:uid="{5C06979B-DA5B-41F5-ABD8-48539ACEEE65}"/>
    <cellStyle name="20% - Accent4 15 2 4" xfId="5243" xr:uid="{8FA4F9FA-6A71-42C5-BC13-3EF7F05C5DBC}"/>
    <cellStyle name="20% - Accent4 15 2 4 2" xfId="5244" xr:uid="{132C9976-38E3-4460-AA15-3E9CED0B12BB}"/>
    <cellStyle name="20% - Accent4 15 2 5" xfId="5245" xr:uid="{35681E85-9EA8-4B22-8DF7-8177CBD87A2E}"/>
    <cellStyle name="20% - Accent4 15 3" xfId="5246" xr:uid="{65F610D5-FF79-451B-9F0A-9E7552D67038}"/>
    <cellStyle name="20% - Accent4 15 3 2" xfId="5247" xr:uid="{B46462CE-9583-4179-8440-CCE74BA047B1}"/>
    <cellStyle name="20% - Accent4 15 3 2 2" xfId="5248" xr:uid="{FBF8EE6B-33D9-487F-833F-5CC69CF96CB2}"/>
    <cellStyle name="20% - Accent4 15 3 2 2 2" xfId="5249" xr:uid="{EBF2AF02-5307-44D7-8658-67553F9D8B3F}"/>
    <cellStyle name="20% - Accent4 15 3 2 3" xfId="5250" xr:uid="{877C43A6-5B56-4A91-899A-3DE61140B86E}"/>
    <cellStyle name="20% - Accent4 15 3 3" xfId="5251" xr:uid="{BE89CE49-E8F0-4C2F-ACE4-01F17847BF7D}"/>
    <cellStyle name="20% - Accent4 15 3 3 2" xfId="5252" xr:uid="{5DDF146F-6554-4960-83CA-742674974348}"/>
    <cellStyle name="20% - Accent4 15 3 3 2 2" xfId="5253" xr:uid="{5FF7B7A5-FFDC-4224-AE20-9126EF69AC29}"/>
    <cellStyle name="20% - Accent4 15 3 3 3" xfId="5254" xr:uid="{53FABB33-241C-4D7D-B365-5CEE1414053A}"/>
    <cellStyle name="20% - Accent4 15 3 4" xfId="5255" xr:uid="{5F20E2D0-3938-458C-883C-5D53B9450CF5}"/>
    <cellStyle name="20% - Accent4 15 3 4 2" xfId="5256" xr:uid="{8CBDBE3D-4D88-4125-9B7F-94AA67E0DB27}"/>
    <cellStyle name="20% - Accent4 15 3 5" xfId="5257" xr:uid="{5805A7FE-13CA-4936-8A31-0D3CF3044DAD}"/>
    <cellStyle name="20% - Accent4 15 4" xfId="5258" xr:uid="{B06548AF-3BAF-4647-B95A-5627924A8731}"/>
    <cellStyle name="20% - Accent4 15 4 2" xfId="5259" xr:uid="{6F9F0630-AD09-4C74-A403-5B7E06CB70FC}"/>
    <cellStyle name="20% - Accent4 15 4 2 2" xfId="5260" xr:uid="{9028E808-2A75-48F9-8114-B71EFCA43EC7}"/>
    <cellStyle name="20% - Accent4 15 4 3" xfId="5261" xr:uid="{D565FD1A-1C93-42AC-94EE-FE80F52FD5D6}"/>
    <cellStyle name="20% - Accent4 15 5" xfId="5262" xr:uid="{5D9938F6-5E2D-4919-8B18-54A713736DBE}"/>
    <cellStyle name="20% - Accent4 15 5 2" xfId="5263" xr:uid="{3C2188F3-50B4-4CD5-A2E3-95D0C9B85A3C}"/>
    <cellStyle name="20% - Accent4 15 5 2 2" xfId="5264" xr:uid="{925045FD-95D2-4FBB-9A9A-1C61451F0A71}"/>
    <cellStyle name="20% - Accent4 15 5 3" xfId="5265" xr:uid="{3F054F91-E6D4-4B3B-AA94-45BF8C39E745}"/>
    <cellStyle name="20% - Accent4 15 6" xfId="5266" xr:uid="{BAAB429E-2DA2-4378-84FB-D2CFD8F477B2}"/>
    <cellStyle name="20% - Accent4 15 6 2" xfId="5267" xr:uid="{9C0E76C8-E25E-41E9-AAF4-9136CD46E102}"/>
    <cellStyle name="20% - Accent4 15 7" xfId="5268" xr:uid="{D68DBF28-806F-454B-BEB8-BE8D625A487D}"/>
    <cellStyle name="20% - Accent4 15 8" xfId="5269" xr:uid="{2857B703-DB35-49F7-B207-3893F4FDA992}"/>
    <cellStyle name="20% - Accent4 16" xfId="5270" xr:uid="{AC049037-2B6E-4CC4-81BB-B7036061B4D3}"/>
    <cellStyle name="20% - Accent4 16 2" xfId="5271" xr:uid="{89B4BBAB-BE4D-45D3-BBB9-0ECB65F113AC}"/>
    <cellStyle name="20% - Accent4 16 2 2" xfId="5272" xr:uid="{A6114BAA-A516-497D-82C9-EF98412B254B}"/>
    <cellStyle name="20% - Accent4 16 2 2 2" xfId="5273" xr:uid="{45B95C4E-7FCE-4EF0-86E5-A76E8EF7C9EB}"/>
    <cellStyle name="20% - Accent4 16 2 2 2 2" xfId="5274" xr:uid="{6132F2AF-3839-4209-8215-565FF9484C64}"/>
    <cellStyle name="20% - Accent4 16 2 2 3" xfId="5275" xr:uid="{50213247-3E06-4F7B-96C2-023A84F5DEF7}"/>
    <cellStyle name="20% - Accent4 16 2 3" xfId="5276" xr:uid="{5A292594-C2F1-4218-81CC-84E928402076}"/>
    <cellStyle name="20% - Accent4 16 2 3 2" xfId="5277" xr:uid="{CC85B593-4F4A-4113-BAC4-BA288306507F}"/>
    <cellStyle name="20% - Accent4 16 2 3 2 2" xfId="5278" xr:uid="{18CBB70F-A49A-406F-BE40-2F03D4AF3388}"/>
    <cellStyle name="20% - Accent4 16 2 3 3" xfId="5279" xr:uid="{041F5AEC-FC87-498D-9865-67052E4C5485}"/>
    <cellStyle name="20% - Accent4 16 2 4" xfId="5280" xr:uid="{9DEB035B-13E9-4577-8192-7D7C062BDAD2}"/>
    <cellStyle name="20% - Accent4 16 2 4 2" xfId="5281" xr:uid="{05D1C383-2877-4C1C-B84F-893EC63D8AB6}"/>
    <cellStyle name="20% - Accent4 16 2 5" xfId="5282" xr:uid="{40F9CB9E-3608-4E59-976A-CD40A849C63F}"/>
    <cellStyle name="20% - Accent4 16 3" xfId="5283" xr:uid="{BF31E718-F48F-4405-808E-DBAC955B99E9}"/>
    <cellStyle name="20% - Accent4 16 3 2" xfId="5284" xr:uid="{AD884E12-914F-4C4D-A32C-CE9F7FA19DB4}"/>
    <cellStyle name="20% - Accent4 16 3 2 2" xfId="5285" xr:uid="{0428E81D-2ED6-42A9-A3AE-3E8445A68DF8}"/>
    <cellStyle name="20% - Accent4 16 3 2 2 2" xfId="5286" xr:uid="{94835629-CD11-44AD-9395-F40A0A6E7877}"/>
    <cellStyle name="20% - Accent4 16 3 2 3" xfId="5287" xr:uid="{B096B0B5-9D47-428A-9755-6C33652ABDFA}"/>
    <cellStyle name="20% - Accent4 16 3 3" xfId="5288" xr:uid="{C10C12A9-0720-4A95-B31E-DC6A6914B29C}"/>
    <cellStyle name="20% - Accent4 16 3 3 2" xfId="5289" xr:uid="{8B7A7683-8AB3-4A96-B6E2-383D9C63F4C6}"/>
    <cellStyle name="20% - Accent4 16 3 3 2 2" xfId="5290" xr:uid="{F7FEDFF2-60F1-445F-A786-B98DCB8951D0}"/>
    <cellStyle name="20% - Accent4 16 3 3 3" xfId="5291" xr:uid="{84DC0E4F-0FB2-4019-958E-FF29281EDB9D}"/>
    <cellStyle name="20% - Accent4 16 3 4" xfId="5292" xr:uid="{31E8F3AA-90D0-4B97-8699-82ACC5A23149}"/>
    <cellStyle name="20% - Accent4 16 3 4 2" xfId="5293" xr:uid="{8FB3FD20-B556-4348-879E-C2A555FA6E4D}"/>
    <cellStyle name="20% - Accent4 16 3 5" xfId="5294" xr:uid="{CDC6B9AD-4CED-4F5E-A4A1-40096DB00B3A}"/>
    <cellStyle name="20% - Accent4 16 4" xfId="5295" xr:uid="{DE2C9BF0-EB4B-4BAE-B11F-4751B3A1B6E0}"/>
    <cellStyle name="20% - Accent4 16 4 2" xfId="5296" xr:uid="{F9F669EC-22AA-40FF-8569-649808FD018C}"/>
    <cellStyle name="20% - Accent4 16 4 2 2" xfId="5297" xr:uid="{B0B3EF0F-30C9-488F-BBBF-B0EE2BC5C5CA}"/>
    <cellStyle name="20% - Accent4 16 4 3" xfId="5298" xr:uid="{0FEAC68F-ED13-43D6-8226-33874A286FAF}"/>
    <cellStyle name="20% - Accent4 16 5" xfId="5299" xr:uid="{A39BB541-3CE0-4CFE-91D0-1AEE079DE445}"/>
    <cellStyle name="20% - Accent4 16 5 2" xfId="5300" xr:uid="{788F4E56-8865-4777-8D36-FED9BA125167}"/>
    <cellStyle name="20% - Accent4 16 6" xfId="5301" xr:uid="{164738AD-5DEA-4B89-8DEC-71AFA5C07A67}"/>
    <cellStyle name="20% - Accent4 17" xfId="5302" xr:uid="{285131A1-B360-44EC-A514-784CF23CCB26}"/>
    <cellStyle name="20% - Accent4 17 2" xfId="5303" xr:uid="{4734E1A4-4D68-4B0D-BECC-F341D0B8166C}"/>
    <cellStyle name="20% - Accent4 17 2 2" xfId="5304" xr:uid="{208BB292-5B0D-489A-9103-089803B04939}"/>
    <cellStyle name="20% - Accent4 17 2 2 2" xfId="5305" xr:uid="{B4F3CD67-AEE2-42E1-BB30-90846E1A81B2}"/>
    <cellStyle name="20% - Accent4 17 2 2 2 2" xfId="5306" xr:uid="{75A0EEA6-6458-46F8-B8D5-3E77CEEF00EB}"/>
    <cellStyle name="20% - Accent4 17 2 2 3" xfId="5307" xr:uid="{2E88D503-B524-4411-B276-ED31131FACED}"/>
    <cellStyle name="20% - Accent4 17 2 3" xfId="5308" xr:uid="{58D9498C-F8F6-45E0-98FA-BE26AC1CADAF}"/>
    <cellStyle name="20% - Accent4 17 2 3 2" xfId="5309" xr:uid="{5C183A29-CBF1-444C-8411-C6508EC0464D}"/>
    <cellStyle name="20% - Accent4 17 2 3 2 2" xfId="5310" xr:uid="{D74C9372-EEB9-47F4-8BBB-9D6971899636}"/>
    <cellStyle name="20% - Accent4 17 2 3 3" xfId="5311" xr:uid="{AFAEB375-ECE7-47F8-858C-5A106313E398}"/>
    <cellStyle name="20% - Accent4 17 2 4" xfId="5312" xr:uid="{64BBF525-5072-4F75-8130-6B06E58AEED2}"/>
    <cellStyle name="20% - Accent4 17 2 4 2" xfId="5313" xr:uid="{B39225B2-C997-401E-B0EE-20FED8FA6819}"/>
    <cellStyle name="20% - Accent4 17 2 5" xfId="5314" xr:uid="{28DBEAAA-2A6B-4F61-9A2E-960BA4DD61F7}"/>
    <cellStyle name="20% - Accent4 17 3" xfId="5315" xr:uid="{C01D540A-28EB-40CF-B324-A9F107A18846}"/>
    <cellStyle name="20% - Accent4 17 3 2" xfId="5316" xr:uid="{21995089-5983-4774-9F51-7D9D465AD134}"/>
    <cellStyle name="20% - Accent4 17 3 2 2" xfId="5317" xr:uid="{977ABB99-C7AD-4BD9-AC52-7FDB8400C2D8}"/>
    <cellStyle name="20% - Accent4 17 3 2 2 2" xfId="5318" xr:uid="{5C50DA07-866D-4EE9-9031-6882228FD8E6}"/>
    <cellStyle name="20% - Accent4 17 3 2 3" xfId="5319" xr:uid="{525ED615-B524-470B-AD4B-CC350DA0AB73}"/>
    <cellStyle name="20% - Accent4 17 3 3" xfId="5320" xr:uid="{8E2DA49D-1F0F-48BC-B64F-DA2D789E33C4}"/>
    <cellStyle name="20% - Accent4 17 3 3 2" xfId="5321" xr:uid="{97A67215-E428-4B1A-A3D9-A850EC9E1466}"/>
    <cellStyle name="20% - Accent4 17 3 3 2 2" xfId="5322" xr:uid="{1BE054BE-DB9E-427F-ACEB-9213AB169631}"/>
    <cellStyle name="20% - Accent4 17 3 3 3" xfId="5323" xr:uid="{4A60E353-628A-4762-A1DB-82577AF30D9E}"/>
    <cellStyle name="20% - Accent4 17 3 4" xfId="5324" xr:uid="{C852E588-D721-4107-8709-98734F74E9C4}"/>
    <cellStyle name="20% - Accent4 17 3 4 2" xfId="5325" xr:uid="{C7F5A43A-F0D9-4AF1-B2B4-49B7E8F1FED9}"/>
    <cellStyle name="20% - Accent4 17 3 5" xfId="5326" xr:uid="{E60FE254-AFDB-47BD-A6CA-5CFDCD18CAFA}"/>
    <cellStyle name="20% - Accent4 17 4" xfId="5327" xr:uid="{CEF3E892-250F-4FB2-B2B5-766914454060}"/>
    <cellStyle name="20% - Accent4 17 4 2" xfId="5328" xr:uid="{ED8A02B4-9E4C-4EC4-8850-674746C72E94}"/>
    <cellStyle name="20% - Accent4 17 4 2 2" xfId="5329" xr:uid="{1F5A7889-4AFA-48A3-97E5-27CC983B69A6}"/>
    <cellStyle name="20% - Accent4 17 4 3" xfId="5330" xr:uid="{046B17DB-86CF-4039-907E-DFDDE961FD7A}"/>
    <cellStyle name="20% - Accent4 17 5" xfId="5331" xr:uid="{E3C4AE6E-0ADF-440E-81E2-580ECA860DD6}"/>
    <cellStyle name="20% - Accent4 17 5 2" xfId="5332" xr:uid="{32F7093A-4786-424F-B273-31DA72F08FAF}"/>
    <cellStyle name="20% - Accent4 17 6" xfId="5333" xr:uid="{C1829032-77E7-4243-8CEC-6C96BF2634F5}"/>
    <cellStyle name="20% - Accent4 18" xfId="5334" xr:uid="{033A1322-9878-4E80-9AD1-F8982E635A35}"/>
    <cellStyle name="20% - Accent4 18 2" xfId="5335" xr:uid="{8325E91C-87A7-4EB0-9B8C-7EBCD3F0034A}"/>
    <cellStyle name="20% - Accent4 18 2 2" xfId="5336" xr:uid="{B4D07865-00F7-48AA-8EBD-9F647101ED35}"/>
    <cellStyle name="20% - Accent4 18 2 2 2" xfId="5337" xr:uid="{8E98EC05-5227-4A3C-9831-07366A994189}"/>
    <cellStyle name="20% - Accent4 18 2 2 2 2" xfId="5338" xr:uid="{4EE681E8-E50C-4795-91F7-1FC9B7083861}"/>
    <cellStyle name="20% - Accent4 18 2 2 3" xfId="5339" xr:uid="{C1812BD0-B319-42AD-9FDD-E815BEB90267}"/>
    <cellStyle name="20% - Accent4 18 2 3" xfId="5340" xr:uid="{A53FF24E-57D0-44A9-90D1-349EE75DA636}"/>
    <cellStyle name="20% - Accent4 18 2 3 2" xfId="5341" xr:uid="{AF1B7B28-1797-4A50-9770-5B5D122B83B5}"/>
    <cellStyle name="20% - Accent4 18 2 3 2 2" xfId="5342" xr:uid="{4320806F-A3EF-4559-B90E-E6E6D7075115}"/>
    <cellStyle name="20% - Accent4 18 2 3 3" xfId="5343" xr:uid="{B29A96D8-8DCB-492C-88E7-22188A85DF70}"/>
    <cellStyle name="20% - Accent4 18 2 4" xfId="5344" xr:uid="{38909D79-E1D9-4660-B979-39E65B25DF14}"/>
    <cellStyle name="20% - Accent4 18 2 4 2" xfId="5345" xr:uid="{C8AD86C0-A2F2-4EAE-ADB9-09AD44DC7BB2}"/>
    <cellStyle name="20% - Accent4 18 2 5" xfId="5346" xr:uid="{4784CFE6-5BFB-4541-B340-3DBFC77AD55D}"/>
    <cellStyle name="20% - Accent4 18 3" xfId="5347" xr:uid="{16C67959-0F9A-4A1F-BC42-C1B09BA30388}"/>
    <cellStyle name="20% - Accent4 18 3 2" xfId="5348" xr:uid="{4AD91C98-D012-4F97-9D52-659B4CCBCB9D}"/>
    <cellStyle name="20% - Accent4 18 3 2 2" xfId="5349" xr:uid="{7E46CC8F-2734-4882-AC7C-649E28485388}"/>
    <cellStyle name="20% - Accent4 18 3 2 2 2" xfId="5350" xr:uid="{2A0FAAB4-9458-408A-A5CD-C8362A59D6DC}"/>
    <cellStyle name="20% - Accent4 18 3 2 3" xfId="5351" xr:uid="{596CAFE1-7031-41D7-B4B8-638920F8908E}"/>
    <cellStyle name="20% - Accent4 18 3 3" xfId="5352" xr:uid="{6EA230EF-7BA8-4275-85A0-CB4488550B2A}"/>
    <cellStyle name="20% - Accent4 18 3 3 2" xfId="5353" xr:uid="{5A5B38DE-A26B-45E7-975C-7C853287AD80}"/>
    <cellStyle name="20% - Accent4 18 3 3 2 2" xfId="5354" xr:uid="{AA913F24-A08E-467C-81C1-4956781C4953}"/>
    <cellStyle name="20% - Accent4 18 3 3 3" xfId="5355" xr:uid="{67D9CE21-6352-445C-9444-DEB12D77DB1E}"/>
    <cellStyle name="20% - Accent4 18 3 4" xfId="5356" xr:uid="{ECA7F6C8-9DD4-4999-A60E-E1CE8BBB9EDE}"/>
    <cellStyle name="20% - Accent4 18 3 4 2" xfId="5357" xr:uid="{AE07D2D1-9EA0-43B0-B34B-F0AEDC756760}"/>
    <cellStyle name="20% - Accent4 18 3 5" xfId="5358" xr:uid="{7E90C07F-D0B9-4AD1-AF07-01159D1AF908}"/>
    <cellStyle name="20% - Accent4 18 4" xfId="5359" xr:uid="{CB6BE24E-367F-4B71-8FE5-E73CF09665AA}"/>
    <cellStyle name="20% - Accent4 18 4 2" xfId="5360" xr:uid="{80914360-FA49-4205-962D-FD08917AA58C}"/>
    <cellStyle name="20% - Accent4 18 4 2 2" xfId="5361" xr:uid="{5160F1E3-19F3-49AB-944D-EE14F42A5C00}"/>
    <cellStyle name="20% - Accent4 18 4 3" xfId="5362" xr:uid="{896D1F04-3698-4B70-AF3B-641AC3CA652C}"/>
    <cellStyle name="20% - Accent4 18 5" xfId="5363" xr:uid="{F01E7F39-4055-4325-9B73-A1CB157F87A4}"/>
    <cellStyle name="20% - Accent4 18 5 2" xfId="5364" xr:uid="{D306BCC8-8B4A-4A1F-AB05-391AC6A9D294}"/>
    <cellStyle name="20% - Accent4 18 6" xfId="5365" xr:uid="{D2FB07EF-34D2-45EE-87DD-6C652DB876C6}"/>
    <cellStyle name="20% - Accent4 19" xfId="5366" xr:uid="{4FEB716D-B051-474F-A532-80920E4842F8}"/>
    <cellStyle name="20% - Accent4 19 2" xfId="5367" xr:uid="{5B83D6D1-0348-49F8-AC9A-3BE6B8C92B92}"/>
    <cellStyle name="20% - Accent4 19 2 2" xfId="5368" xr:uid="{14D6B62D-48B5-4CBF-BA7A-B046957E1CB7}"/>
    <cellStyle name="20% - Accent4 19 2 2 2" xfId="5369" xr:uid="{3E37720B-CEC8-411D-94B4-AB0A91DF40C9}"/>
    <cellStyle name="20% - Accent4 19 2 2 2 2" xfId="5370" xr:uid="{BF65990A-A575-4606-B332-1E3EA70AB84C}"/>
    <cellStyle name="20% - Accent4 19 2 2 3" xfId="5371" xr:uid="{270C3CAD-0535-42AB-8424-EA0739FFC19D}"/>
    <cellStyle name="20% - Accent4 19 2 3" xfId="5372" xr:uid="{5216C5E8-14FE-4F13-9C39-73CECAB6575C}"/>
    <cellStyle name="20% - Accent4 19 2 3 2" xfId="5373" xr:uid="{97833179-5F47-41FC-A48B-98B808EFCFA7}"/>
    <cellStyle name="20% - Accent4 19 2 3 2 2" xfId="5374" xr:uid="{6D549695-87A3-4E0D-82B2-57468398A482}"/>
    <cellStyle name="20% - Accent4 19 2 3 3" xfId="5375" xr:uid="{27065A3B-013A-495B-9429-C3E8C6025A03}"/>
    <cellStyle name="20% - Accent4 19 2 4" xfId="5376" xr:uid="{68D8BAEB-4FD0-4523-ABBE-0AFD77BC92E9}"/>
    <cellStyle name="20% - Accent4 19 2 4 2" xfId="5377" xr:uid="{9752FC82-0546-4B08-8831-D92B871CA5AC}"/>
    <cellStyle name="20% - Accent4 19 2 5" xfId="5378" xr:uid="{08DDB78B-0CF4-419C-A72A-B52F9E80D0AF}"/>
    <cellStyle name="20% - Accent4 19 3" xfId="5379" xr:uid="{3BA6E21F-601B-43A2-9DB3-5F2C4FE1BBDA}"/>
    <cellStyle name="20% - Accent4 19 3 2" xfId="5380" xr:uid="{73B7F2EE-8C7F-4BCD-B959-1BF31E9B84FA}"/>
    <cellStyle name="20% - Accent4 19 3 2 2" xfId="5381" xr:uid="{560C2C94-333D-45FC-A947-92C31FCDDC9B}"/>
    <cellStyle name="20% - Accent4 19 3 2 2 2" xfId="5382" xr:uid="{1CDDCF0C-471A-47DA-B744-5AD6D18C020B}"/>
    <cellStyle name="20% - Accent4 19 3 2 3" xfId="5383" xr:uid="{A832E6F5-5B22-4613-87BC-249AD4FE2CA2}"/>
    <cellStyle name="20% - Accent4 19 3 3" xfId="5384" xr:uid="{E4B31E32-C0BB-4BCD-8FB2-9C24356A3D9F}"/>
    <cellStyle name="20% - Accent4 19 3 3 2" xfId="5385" xr:uid="{F8416D4B-1910-47F4-B2C7-CFDC85CDE8C8}"/>
    <cellStyle name="20% - Accent4 19 3 3 2 2" xfId="5386" xr:uid="{FD083E17-ACAD-43E3-A33B-242A04066FEA}"/>
    <cellStyle name="20% - Accent4 19 3 3 3" xfId="5387" xr:uid="{B06A61DD-228F-4381-BE48-6C4E603B3599}"/>
    <cellStyle name="20% - Accent4 19 3 4" xfId="5388" xr:uid="{2473CF4C-BBDE-4223-A7E8-0129CA7FC891}"/>
    <cellStyle name="20% - Accent4 19 3 4 2" xfId="5389" xr:uid="{52090728-0ED7-4DD5-A66B-C5713D56B1AE}"/>
    <cellStyle name="20% - Accent4 19 3 5" xfId="5390" xr:uid="{7D4891CD-A58B-4CFE-88DE-D7BB463EC083}"/>
    <cellStyle name="20% - Accent4 19 4" xfId="5391" xr:uid="{63CA47E5-64EF-4F8F-8B11-920A3194AC55}"/>
    <cellStyle name="20% - Accent4 19 4 2" xfId="5392" xr:uid="{C86E5D34-4235-4FCC-A117-3799377C3AD3}"/>
    <cellStyle name="20% - Accent4 19 4 2 2" xfId="5393" xr:uid="{05904CA0-53A4-4F4B-B2C4-5916261680AF}"/>
    <cellStyle name="20% - Accent4 19 4 3" xfId="5394" xr:uid="{5C9C31EF-B5B3-45B1-B9FD-F7F49689342B}"/>
    <cellStyle name="20% - Accent4 19 5" xfId="5395" xr:uid="{9AC48F2F-BC9B-42B6-B6DD-B61A40494766}"/>
    <cellStyle name="20% - Accent4 19 5 2" xfId="5396" xr:uid="{C5EDD432-23AF-409B-8CA1-E0B41E8E441E}"/>
    <cellStyle name="20% - Accent4 19 6" xfId="5397" xr:uid="{6BCA3496-AE3D-408E-94B0-228174E0F30C}"/>
    <cellStyle name="20% - Accent4 2" xfId="5398" xr:uid="{02C0A725-BCA5-4B9D-A5F3-2ECA8E0ABBCC}"/>
    <cellStyle name="20% - Accent4 2 10" xfId="5399" xr:uid="{6D8C2628-A9A1-467B-AADB-889A7C40719E}"/>
    <cellStyle name="20% - Accent4 2 2" xfId="5400" xr:uid="{CA640FFE-4FF2-44B2-A653-D6FA8F24E2A6}"/>
    <cellStyle name="20% - Accent4 2 2 2" xfId="5401" xr:uid="{F98E83ED-609D-4002-B5C0-666C71B4C8D4}"/>
    <cellStyle name="20% - Accent4 2 2 2 2" xfId="5402" xr:uid="{F0D2DE9E-9887-4868-A780-6691DCECD4BE}"/>
    <cellStyle name="20% - Accent4 2 2 2 2 2" xfId="5403" xr:uid="{39554E8F-6855-4998-89CF-D148E598B3A1}"/>
    <cellStyle name="20% - Accent4 2 2 2 2 2 2" xfId="5404" xr:uid="{37B13125-CFB3-43A5-9B66-3D7973B7F38B}"/>
    <cellStyle name="20% - Accent4 2 2 2 2 2 2 2" xfId="5405" xr:uid="{5B67D0FA-FFB6-4CA5-AE40-89D3B560A696}"/>
    <cellStyle name="20% - Accent4 2 2 2 2 2 3" xfId="5406" xr:uid="{E5BC2E13-FD40-4BC3-AA5B-252C5325CDC5}"/>
    <cellStyle name="20% - Accent4 2 2 2 2 3" xfId="5407" xr:uid="{E7C0118C-3349-477F-99C8-8BE396871610}"/>
    <cellStyle name="20% - Accent4 2 2 2 2 3 2" xfId="5408" xr:uid="{5D4D433F-F398-43BB-B64A-52DE3C7B26EA}"/>
    <cellStyle name="20% - Accent4 2 2 2 2 3 2 2" xfId="5409" xr:uid="{EF30FDFE-421D-4D5A-9B68-40BE9D685369}"/>
    <cellStyle name="20% - Accent4 2 2 2 2 3 3" xfId="5410" xr:uid="{8F1DDD83-7D8F-4DA8-87B4-A99224422626}"/>
    <cellStyle name="20% - Accent4 2 2 2 2 4" xfId="5411" xr:uid="{7F9C4A44-ECE5-4EE2-92D9-54385FE564FB}"/>
    <cellStyle name="20% - Accent4 2 2 2 2 4 2" xfId="5412" xr:uid="{5F4550F9-5721-4107-A74E-B6C728662303}"/>
    <cellStyle name="20% - Accent4 2 2 2 2 5" xfId="5413" xr:uid="{C91C119A-792E-49B1-8E13-5C8177E9E613}"/>
    <cellStyle name="20% - Accent4 2 2 2 3" xfId="5414" xr:uid="{6DD5BDE4-0A2E-4411-85A4-139BB88D91E5}"/>
    <cellStyle name="20% - Accent4 2 2 2 3 2" xfId="5415" xr:uid="{08D0276D-9D77-40FA-90AD-2669D2C91BA4}"/>
    <cellStyle name="20% - Accent4 2 2 2 3 2 2" xfId="5416" xr:uid="{8F9989B0-8561-49E4-B3DE-77998CEBF46D}"/>
    <cellStyle name="20% - Accent4 2 2 2 3 3" xfId="5417" xr:uid="{A719980C-F312-415B-A0DD-A0C70EC7F4D6}"/>
    <cellStyle name="20% - Accent4 2 2 2 4" xfId="5418" xr:uid="{6F478BA0-4D2A-4D6E-999A-D1F641709BDC}"/>
    <cellStyle name="20% - Accent4 2 2 2 4 2" xfId="5419" xr:uid="{4FD98642-4982-4B04-BEFF-276E9BCEDC6C}"/>
    <cellStyle name="20% - Accent4 2 2 2 5" xfId="5420" xr:uid="{C858C075-5A94-4EA0-906F-758E6EE60122}"/>
    <cellStyle name="20% - Accent4 2 2 2 6" xfId="5421" xr:uid="{C941DF34-E0EA-4085-B08D-71A217DF9C69}"/>
    <cellStyle name="20% - Accent4 2 2 3" xfId="5422" xr:uid="{E780948D-8A96-4D05-9BF1-99C44BAE4D5C}"/>
    <cellStyle name="20% - Accent4 2 2 3 2" xfId="5423" xr:uid="{F67FE912-1ECD-4F90-ADD5-79981E0CA2EC}"/>
    <cellStyle name="20% - Accent4 2 2 3 2 2" xfId="5424" xr:uid="{BAF54285-45AB-4F24-83A6-6D7D5093DC52}"/>
    <cellStyle name="20% - Accent4 2 2 3 2 2 2" xfId="5425" xr:uid="{3FBE59AE-6ED1-4413-A781-5A5F2ACDE767}"/>
    <cellStyle name="20% - Accent4 2 2 3 2 3" xfId="5426" xr:uid="{E3D7F00A-4F1B-4491-A980-1F12ED68D2D5}"/>
    <cellStyle name="20% - Accent4 2 2 3 3" xfId="5427" xr:uid="{7AF17E60-DCDD-48D0-9260-E3F33F15540D}"/>
    <cellStyle name="20% - Accent4 2 2 3 3 2" xfId="5428" xr:uid="{3DD6C1A2-6C81-44FE-96D7-508B1237772C}"/>
    <cellStyle name="20% - Accent4 2 2 3 3 2 2" xfId="5429" xr:uid="{1444C93C-C191-45FE-A0EC-DEBBB09CFC50}"/>
    <cellStyle name="20% - Accent4 2 2 3 3 3" xfId="5430" xr:uid="{0FD9D62E-FA8B-4CF5-BBE8-34A13A14DE39}"/>
    <cellStyle name="20% - Accent4 2 2 3 4" xfId="5431" xr:uid="{25214599-D8FE-422C-834D-AB7CECF693CD}"/>
    <cellStyle name="20% - Accent4 2 2 3 4 2" xfId="5432" xr:uid="{9E38BB19-379F-4274-9CA9-62FEF7CB1333}"/>
    <cellStyle name="20% - Accent4 2 2 3 5" xfId="5433" xr:uid="{1F8A760D-21C4-4271-BB9A-E9E48BF508ED}"/>
    <cellStyle name="20% - Accent4 2 2 3 6" xfId="5434" xr:uid="{CB194F27-3104-467A-9DBB-C9446DF20C39}"/>
    <cellStyle name="20% - Accent4 2 2 4" xfId="5435" xr:uid="{1D7A67AB-7382-4405-9486-A8DD782CB516}"/>
    <cellStyle name="20% - Accent4 2 2 4 2" xfId="5436" xr:uid="{5D4E3CB8-6AC9-4D93-93C2-CE52184A527E}"/>
    <cellStyle name="20% - Accent4 2 2 4 2 2" xfId="5437" xr:uid="{3BCAB82F-0599-40C0-A9A2-4F8C84ABAA28}"/>
    <cellStyle name="20% - Accent4 2 2 4 2 2 2" xfId="5438" xr:uid="{EF0E8D96-E6F4-4684-9935-A52D913A0E21}"/>
    <cellStyle name="20% - Accent4 2 2 4 2 3" xfId="5439" xr:uid="{4BC91F34-CCAE-4CF6-B2FC-838ABACCCEB2}"/>
    <cellStyle name="20% - Accent4 2 2 4 3" xfId="5440" xr:uid="{F89B6B95-C1B3-42EE-BADD-AAD7D6714EC9}"/>
    <cellStyle name="20% - Accent4 2 2 4 3 2" xfId="5441" xr:uid="{96F58D38-34EC-4E46-A3A3-9DD49A117D78}"/>
    <cellStyle name="20% - Accent4 2 2 4 4" xfId="5442" xr:uid="{79CF246D-30A8-4751-B3F5-BAC414FCC9EC}"/>
    <cellStyle name="20% - Accent4 2 2 4 5" xfId="5443" xr:uid="{DEBAFE76-DC9C-490D-A3F6-C212821551A9}"/>
    <cellStyle name="20% - Accent4 2 2 5" xfId="5444" xr:uid="{171E2518-EB56-4CE3-8368-41BE514722EF}"/>
    <cellStyle name="20% - Accent4 2 2 5 2" xfId="5445" xr:uid="{812CF67E-5A38-4CCC-9D28-35AD0C6E98CB}"/>
    <cellStyle name="20% - Accent4 2 2 5 2 2" xfId="5446" xr:uid="{98480E6E-E674-4944-96F0-4837E046EAFC}"/>
    <cellStyle name="20% - Accent4 2 2 5 3" xfId="5447" xr:uid="{867BED58-6EC3-4604-A2D1-A62E02BD7E9E}"/>
    <cellStyle name="20% - Accent4 2 2 6" xfId="5448" xr:uid="{D61861BF-645B-4BD2-B11F-F10AAAD0B9E4}"/>
    <cellStyle name="20% - Accent4 2 2 6 2" xfId="5449" xr:uid="{AD6EFFA7-5B70-40A8-8001-EB0B99046988}"/>
    <cellStyle name="20% - Accent4 2 2 7" xfId="5450" xr:uid="{3FA1948B-1192-40CA-A1AF-6817191C3BFD}"/>
    <cellStyle name="20% - Accent4 2 2 8" xfId="5451" xr:uid="{B7308E5A-8004-49F9-89FE-EED0532945B0}"/>
    <cellStyle name="20% - Accent4 2 3" xfId="5452" xr:uid="{58D8E0E5-7E48-4A06-BF36-00D0C77A5BF5}"/>
    <cellStyle name="20% - Accent4 2 3 2" xfId="5453" xr:uid="{87D1DD75-8833-4D8E-964D-3B6CDB81AA81}"/>
    <cellStyle name="20% - Accent4 2 3 2 2" xfId="5454" xr:uid="{A81274C9-C9DC-4332-AC7A-4287F9365D05}"/>
    <cellStyle name="20% - Accent4 2 3 2 2 2" xfId="5455" xr:uid="{E931C93D-F356-4663-99DB-7083C39C33DF}"/>
    <cellStyle name="20% - Accent4 2 3 2 2 2 2" xfId="5456" xr:uid="{95E09D36-1EFD-4431-92BA-F77DDABE127E}"/>
    <cellStyle name="20% - Accent4 2 3 2 2 2 2 2" xfId="5457" xr:uid="{1D0434A6-0D2E-417B-A598-AAE59FB39721}"/>
    <cellStyle name="20% - Accent4 2 3 2 2 2 3" xfId="5458" xr:uid="{24AB58D3-E25C-4E60-B017-33B1A3E8E3B1}"/>
    <cellStyle name="20% - Accent4 2 3 2 2 3" xfId="5459" xr:uid="{B09073DD-B3A9-4EFB-92CA-E3E63F4960E0}"/>
    <cellStyle name="20% - Accent4 2 3 2 2 3 2" xfId="5460" xr:uid="{FAB644C6-7748-4B5D-BD06-EE6FAE851CE4}"/>
    <cellStyle name="20% - Accent4 2 3 2 2 3 2 2" xfId="5461" xr:uid="{CDB4647B-ECEB-4D05-9C81-C358014BF531}"/>
    <cellStyle name="20% - Accent4 2 3 2 2 3 3" xfId="5462" xr:uid="{B6B38E65-E802-4F00-B1A3-2BA643A278FD}"/>
    <cellStyle name="20% - Accent4 2 3 2 2 4" xfId="5463" xr:uid="{E3F54DFA-9FBF-434A-A1AA-61C13E830171}"/>
    <cellStyle name="20% - Accent4 2 3 2 2 4 2" xfId="5464" xr:uid="{914400DD-5037-491B-8F2A-D22288364CE2}"/>
    <cellStyle name="20% - Accent4 2 3 2 2 5" xfId="5465" xr:uid="{0B9252CD-4908-45F8-8DFA-36C308B21665}"/>
    <cellStyle name="20% - Accent4 2 3 2 3" xfId="5466" xr:uid="{5A711DC7-FD2A-4022-B019-7B37865BDBE2}"/>
    <cellStyle name="20% - Accent4 2 3 2 3 2" xfId="5467" xr:uid="{6DF5F6E8-46A2-47F2-AA1E-18823B815581}"/>
    <cellStyle name="20% - Accent4 2 3 2 3 2 2" xfId="5468" xr:uid="{4ABE6D72-3E30-472A-AEE6-5B9F91E83613}"/>
    <cellStyle name="20% - Accent4 2 3 2 3 3" xfId="5469" xr:uid="{1E341CA0-A6B2-4F42-8863-33000E0F3050}"/>
    <cellStyle name="20% - Accent4 2 3 2 4" xfId="5470" xr:uid="{C4EBC482-D4A2-46C2-ADC0-B64FD4ED4B78}"/>
    <cellStyle name="20% - Accent4 2 3 2 4 2" xfId="5471" xr:uid="{D0439785-F768-45F7-8465-573886CE9FCD}"/>
    <cellStyle name="20% - Accent4 2 3 2 5" xfId="5472" xr:uid="{89161235-18D7-4EFA-8EC7-4778A779CAC4}"/>
    <cellStyle name="20% - Accent4 2 3 2 6" xfId="5473" xr:uid="{879779B5-9546-4F73-BDDE-7FC0703BCF41}"/>
    <cellStyle name="20% - Accent4 2 3 3" xfId="5474" xr:uid="{947FC9F5-16B7-4114-890D-46A8DFEDB240}"/>
    <cellStyle name="20% - Accent4 2 3 3 2" xfId="5475" xr:uid="{4389C31D-E1B2-49A0-86EC-433E64956D3E}"/>
    <cellStyle name="20% - Accent4 2 3 3 2 2" xfId="5476" xr:uid="{B62627B5-945B-44AB-B9C7-0F151D3164A4}"/>
    <cellStyle name="20% - Accent4 2 3 3 2 2 2" xfId="5477" xr:uid="{1F08E65D-14B8-4253-BE03-E7E87E4AED10}"/>
    <cellStyle name="20% - Accent4 2 3 3 2 3" xfId="5478" xr:uid="{91E494A8-6D50-4455-BAE5-F44D95D34B32}"/>
    <cellStyle name="20% - Accent4 2 3 3 3" xfId="5479" xr:uid="{BFEEE9B2-5F02-4D28-A959-E3874478E463}"/>
    <cellStyle name="20% - Accent4 2 3 3 3 2" xfId="5480" xr:uid="{2DB21F8C-E33D-41F6-9BB8-A3924E81F2E4}"/>
    <cellStyle name="20% - Accent4 2 3 3 3 2 2" xfId="5481" xr:uid="{9FAE5BFC-BD6C-4272-9A94-A45A12DC320F}"/>
    <cellStyle name="20% - Accent4 2 3 3 3 3" xfId="5482" xr:uid="{9699CFFD-5691-4117-A483-DABF5B6A1D23}"/>
    <cellStyle name="20% - Accent4 2 3 3 4" xfId="5483" xr:uid="{3DC720E2-675A-4471-9EDF-D2076CB66164}"/>
    <cellStyle name="20% - Accent4 2 3 3 4 2" xfId="5484" xr:uid="{24124256-6DB0-473B-8FE4-99D4EF746444}"/>
    <cellStyle name="20% - Accent4 2 3 3 5" xfId="5485" xr:uid="{50B2A33A-312A-4D3C-82E8-DA84F506050B}"/>
    <cellStyle name="20% - Accent4 2 3 4" xfId="5486" xr:uid="{5187D309-B265-424F-A203-227E7A356388}"/>
    <cellStyle name="20% - Accent4 2 3 4 2" xfId="5487" xr:uid="{7EB3C51A-6EC8-40F9-98CC-93A0E5CDA8C1}"/>
    <cellStyle name="20% - Accent4 2 3 4 2 2" xfId="5488" xr:uid="{D4F5C07C-4397-448B-AFEC-2BFFD1CD2FB3}"/>
    <cellStyle name="20% - Accent4 2 3 4 3" xfId="5489" xr:uid="{7806C9C6-C1B9-4EAB-A045-DFA67475ED9A}"/>
    <cellStyle name="20% - Accent4 2 3 5" xfId="5490" xr:uid="{04CA7DF0-D89E-4F4F-AE5E-EC88AB153F72}"/>
    <cellStyle name="20% - Accent4 2 3 5 2" xfId="5491" xr:uid="{C7D4A6D1-88E3-4C17-89AF-9B2EF5242017}"/>
    <cellStyle name="20% - Accent4 2 3 5 2 2" xfId="5492" xr:uid="{B5D2073B-B51E-4DFA-A847-D4A04C0F8C7F}"/>
    <cellStyle name="20% - Accent4 2 3 5 3" xfId="5493" xr:uid="{00408397-F9AD-4B0F-A5E1-36218AC39479}"/>
    <cellStyle name="20% - Accent4 2 3 6" xfId="5494" xr:uid="{7D0613E7-E0FF-4FE1-BFF2-C542BA3009E9}"/>
    <cellStyle name="20% - Accent4 2 3 6 2" xfId="5495" xr:uid="{14E5A72F-2F4D-40C5-808B-A473A3675DC0}"/>
    <cellStyle name="20% - Accent4 2 3 7" xfId="5496" xr:uid="{7554ACAB-1071-4B7D-997C-D688714A8A63}"/>
    <cellStyle name="20% - Accent4 2 3 8" xfId="5497" xr:uid="{D7A8FB32-276C-4D0B-A2D6-286F158EC8F9}"/>
    <cellStyle name="20% - Accent4 2 4" xfId="5498" xr:uid="{1E8596E2-D50E-4B70-8E1B-790995FBFA3A}"/>
    <cellStyle name="20% - Accent4 2 4 2" xfId="5499" xr:uid="{9847C7BF-CC58-49A4-9A13-8AAC70428E2A}"/>
    <cellStyle name="20% - Accent4 2 4 2 2" xfId="5500" xr:uid="{D6D5E85D-2DFA-40AE-A46D-F27117D1AE71}"/>
    <cellStyle name="20% - Accent4 2 4 2 2 2" xfId="5501" xr:uid="{A28A748C-2889-4B3F-B0CC-570B3BCC27CE}"/>
    <cellStyle name="20% - Accent4 2 4 2 2 2 2" xfId="5502" xr:uid="{FD166585-290C-49E4-9F84-DBCC779C36B7}"/>
    <cellStyle name="20% - Accent4 2 4 2 2 3" xfId="5503" xr:uid="{604AC978-70B0-4DCD-ADBE-CF1CF793C0DE}"/>
    <cellStyle name="20% - Accent4 2 4 2 3" xfId="5504" xr:uid="{9FB2E74D-B3EA-45CC-BC8D-2434D4D054EA}"/>
    <cellStyle name="20% - Accent4 2 4 2 3 2" xfId="5505" xr:uid="{2F3E0AC8-0C0D-403E-9888-311B13623E59}"/>
    <cellStyle name="20% - Accent4 2 4 2 3 2 2" xfId="5506" xr:uid="{559C943E-97A6-4B27-BD8D-6C4C8F127446}"/>
    <cellStyle name="20% - Accent4 2 4 2 3 3" xfId="5507" xr:uid="{1D61A931-B598-4949-9B08-7B09CE8D5467}"/>
    <cellStyle name="20% - Accent4 2 4 2 4" xfId="5508" xr:uid="{77ED411C-71AE-4163-BD39-5383AE297E10}"/>
    <cellStyle name="20% - Accent4 2 4 2 4 2" xfId="5509" xr:uid="{F0BCB4DA-1D59-46DD-B37D-82C7908C14D3}"/>
    <cellStyle name="20% - Accent4 2 4 2 5" xfId="5510" xr:uid="{683DA4C1-96D3-4E08-B1BD-20820CAF168B}"/>
    <cellStyle name="20% - Accent4 2 4 3" xfId="5511" xr:uid="{5A80D04A-075B-4662-AB51-B84F83228B56}"/>
    <cellStyle name="20% - Accent4 2 4 3 2" xfId="5512" xr:uid="{9D0EDFA2-4C26-4137-B52F-C41CFA0A2F47}"/>
    <cellStyle name="20% - Accent4 2 4 3 2 2" xfId="5513" xr:uid="{F4B88594-1685-420E-BEA4-F1E36A0CA19C}"/>
    <cellStyle name="20% - Accent4 2 4 3 3" xfId="5514" xr:uid="{64F3E900-F3F8-44D8-8032-DB4C9C63B40B}"/>
    <cellStyle name="20% - Accent4 2 4 4" xfId="5515" xr:uid="{754232A5-8C86-4DD4-8BFD-BB60B1586FB8}"/>
    <cellStyle name="20% - Accent4 2 4 4 2" xfId="5516" xr:uid="{7CF15B44-D2EC-4946-9B17-CAB133958F7F}"/>
    <cellStyle name="20% - Accent4 2 4 5" xfId="5517" xr:uid="{926BF7BF-A01A-4F25-B23F-2FB0B5BE2B23}"/>
    <cellStyle name="20% - Accent4 2 4 6" xfId="5518" xr:uid="{E599265F-3532-4AE3-82FE-32ACF9B66597}"/>
    <cellStyle name="20% - Accent4 2 5" xfId="5519" xr:uid="{2AA12422-5087-4B95-B483-7DDAF8C72FEA}"/>
    <cellStyle name="20% - Accent4 2 5 2" xfId="5520" xr:uid="{B6CAC69E-7E2D-42AD-939C-FC36732CF992}"/>
    <cellStyle name="20% - Accent4 2 5 2 2" xfId="5521" xr:uid="{79F1E55C-CC19-4D49-9408-7390BD1B4B67}"/>
    <cellStyle name="20% - Accent4 2 5 2 2 2" xfId="5522" xr:uid="{859A6A9A-32B6-4B52-9A51-C87939F76146}"/>
    <cellStyle name="20% - Accent4 2 5 2 3" xfId="5523" xr:uid="{DE37A25A-5CF1-4A33-8911-F2F378D98F16}"/>
    <cellStyle name="20% - Accent4 2 5 3" xfId="5524" xr:uid="{483B623A-4B28-4654-8949-EB47DFA32792}"/>
    <cellStyle name="20% - Accent4 2 5 3 2" xfId="5525" xr:uid="{9AC3A880-E64D-4CED-97A6-45033CEC7F07}"/>
    <cellStyle name="20% - Accent4 2 5 3 2 2" xfId="5526" xr:uid="{04DBE4EE-D180-4669-8993-E41E724ACC1D}"/>
    <cellStyle name="20% - Accent4 2 5 3 3" xfId="5527" xr:uid="{49990099-6143-4444-8E12-B9CB55012523}"/>
    <cellStyle name="20% - Accent4 2 5 4" xfId="5528" xr:uid="{4DB6201E-2790-4B9E-91BF-779FBE72C77D}"/>
    <cellStyle name="20% - Accent4 2 5 4 2" xfId="5529" xr:uid="{9BE88B55-8267-4FB1-938E-1399059FCE36}"/>
    <cellStyle name="20% - Accent4 2 5 5" xfId="5530" xr:uid="{D022DD21-010E-4555-8458-0269E1EDF736}"/>
    <cellStyle name="20% - Accent4 2 5 6" xfId="5531" xr:uid="{496AA4DD-7A8E-4ABB-811E-E771A71D40FC}"/>
    <cellStyle name="20% - Accent4 2 6" xfId="5532" xr:uid="{CEC128D3-43EF-4B4D-94D8-937769850440}"/>
    <cellStyle name="20% - Accent4 2 6 2" xfId="5533" xr:uid="{3B9E475E-78F4-4E3C-AF30-DD75AEE9207B}"/>
    <cellStyle name="20% - Accent4 2 6 2 2" xfId="5534" xr:uid="{85DEF2A1-13F2-4ADB-A13A-E22BFD5F51CD}"/>
    <cellStyle name="20% - Accent4 2 6 2 2 2" xfId="5535" xr:uid="{9A771562-C443-4039-A54F-130DCE24BAE9}"/>
    <cellStyle name="20% - Accent4 2 6 2 3" xfId="5536" xr:uid="{F25129AA-1E91-462A-9DA5-BD86CECFD940}"/>
    <cellStyle name="20% - Accent4 2 6 3" xfId="5537" xr:uid="{4B505280-97A9-4D2E-9A76-A5BF92D3DFAD}"/>
    <cellStyle name="20% - Accent4 2 6 3 2" xfId="5538" xr:uid="{0947374B-7EB3-4A0D-85E7-5709C8DF8A0D}"/>
    <cellStyle name="20% - Accent4 2 6 4" xfId="5539" xr:uid="{13D540FF-3AAC-453E-A2FA-CC439DE00684}"/>
    <cellStyle name="20% - Accent4 2 6 5" xfId="5540" xr:uid="{09574E16-B551-4F8C-A712-44CE83DABBC0}"/>
    <cellStyle name="20% - Accent4 2 7" xfId="5541" xr:uid="{E7C8AC51-BD55-4476-AB9B-9F5A6993EF7A}"/>
    <cellStyle name="20% - Accent4 2 7 2" xfId="5542" xr:uid="{BF11752B-DF79-471E-A6B6-29C003EAE893}"/>
    <cellStyle name="20% - Accent4 2 7 2 2" xfId="5543" xr:uid="{E54AB9B6-C973-4190-B73B-E24CE3989EC1}"/>
    <cellStyle name="20% - Accent4 2 7 3" xfId="5544" xr:uid="{3C15E975-3220-455F-B35F-0A2CCC0139DE}"/>
    <cellStyle name="20% - Accent4 2 8" xfId="5545" xr:uid="{48117583-4A0B-4E16-A550-325BDFBE8602}"/>
    <cellStyle name="20% - Accent4 2 8 2" xfId="5546" xr:uid="{B45C62E3-8F0E-441D-9027-00F3DA41D49D}"/>
    <cellStyle name="20% - Accent4 2 9" xfId="5547" xr:uid="{E06F1B3F-1F05-4EA9-9AC4-9B3FB147753A}"/>
    <cellStyle name="20% - Accent4 20" xfId="5548" xr:uid="{FAFC4A05-6578-4E4D-874D-79A540E4CD90}"/>
    <cellStyle name="20% - Accent4 20 2" xfId="5549" xr:uid="{5D713728-42AA-49DA-B27D-CC678B3F0D47}"/>
    <cellStyle name="20% - Accent4 20 2 2" xfId="5550" xr:uid="{730323C2-658E-43FA-BFFA-E0B384CBFE04}"/>
    <cellStyle name="20% - Accent4 20 2 2 2" xfId="5551" xr:uid="{305938D5-EAD3-4EE1-BD0B-8EB099F6DA80}"/>
    <cellStyle name="20% - Accent4 20 2 2 2 2" xfId="5552" xr:uid="{D425E2F5-2B0B-4A2F-AC07-C89CD8990C93}"/>
    <cellStyle name="20% - Accent4 20 2 2 3" xfId="5553" xr:uid="{AA428C80-DA89-4F68-A8E1-56D49654108D}"/>
    <cellStyle name="20% - Accent4 20 2 3" xfId="5554" xr:uid="{F0209954-D7A0-4378-A2FC-D69FAC1C64B2}"/>
    <cellStyle name="20% - Accent4 20 2 3 2" xfId="5555" xr:uid="{3AC27238-026D-4148-936B-C43DB8F2F0F8}"/>
    <cellStyle name="20% - Accent4 20 2 3 2 2" xfId="5556" xr:uid="{37BD49B2-7DE4-4E02-8BB7-B972CB229339}"/>
    <cellStyle name="20% - Accent4 20 2 3 3" xfId="5557" xr:uid="{98094029-619B-48A8-8BAD-981201EF5B5B}"/>
    <cellStyle name="20% - Accent4 20 2 4" xfId="5558" xr:uid="{D5BCAC84-A276-41CF-BB4E-5B3B425A108D}"/>
    <cellStyle name="20% - Accent4 20 2 4 2" xfId="5559" xr:uid="{C45BB4D5-76CD-4281-8550-A0946C645435}"/>
    <cellStyle name="20% - Accent4 20 2 5" xfId="5560" xr:uid="{F865BAEE-1A99-4C6B-9787-A4245A9E3817}"/>
    <cellStyle name="20% - Accent4 20 3" xfId="5561" xr:uid="{26FF3DA1-3C8B-4A86-BA91-85FAADDBD68C}"/>
    <cellStyle name="20% - Accent4 20 3 2" xfId="5562" xr:uid="{A2EF6C60-A629-468E-A0E9-EF26C306D7E8}"/>
    <cellStyle name="20% - Accent4 20 3 2 2" xfId="5563" xr:uid="{1DB80EBB-E7C5-44C0-A9D8-3FB0A6F5C7CF}"/>
    <cellStyle name="20% - Accent4 20 3 2 2 2" xfId="5564" xr:uid="{63FB2236-3514-4AEA-852D-C5238C79F604}"/>
    <cellStyle name="20% - Accent4 20 3 2 3" xfId="5565" xr:uid="{45CB12DB-41AA-409D-800A-D628BF8308D7}"/>
    <cellStyle name="20% - Accent4 20 3 3" xfId="5566" xr:uid="{F7FB041B-EB58-4E44-82E4-BFB0951DC550}"/>
    <cellStyle name="20% - Accent4 20 3 3 2" xfId="5567" xr:uid="{AD5E4815-3191-4F8B-938A-AAC231DBD8F2}"/>
    <cellStyle name="20% - Accent4 20 3 3 2 2" xfId="5568" xr:uid="{6A18FAC0-B585-4BB8-BD7B-42E8276AF2C0}"/>
    <cellStyle name="20% - Accent4 20 3 3 3" xfId="5569" xr:uid="{698C9259-A9AE-4EB9-ADB6-41E00AF8F353}"/>
    <cellStyle name="20% - Accent4 20 3 4" xfId="5570" xr:uid="{B98867BA-0246-4FEB-BFC0-6B5443298570}"/>
    <cellStyle name="20% - Accent4 20 3 4 2" xfId="5571" xr:uid="{31676C66-021D-45FE-B56F-0D4CB08E8549}"/>
    <cellStyle name="20% - Accent4 20 3 5" xfId="5572" xr:uid="{57B1BD86-06F6-407E-9D42-C19C5507E5FD}"/>
    <cellStyle name="20% - Accent4 20 4" xfId="5573" xr:uid="{2AF3BE48-F68F-4B92-9CF3-D23E418B886F}"/>
    <cellStyle name="20% - Accent4 20 4 2" xfId="5574" xr:uid="{7D1DBC11-401D-4AAE-92C5-5C3C2C0755EB}"/>
    <cellStyle name="20% - Accent4 20 4 2 2" xfId="5575" xr:uid="{99884C11-0ACF-4DC5-BA13-2CA5B77CD117}"/>
    <cellStyle name="20% - Accent4 20 4 3" xfId="5576" xr:uid="{FCDAA2C7-FB72-4D2D-BF42-AA307741508F}"/>
    <cellStyle name="20% - Accent4 20 5" xfId="5577" xr:uid="{524F4335-A5F9-4EC0-B010-A2E2CAC380F0}"/>
    <cellStyle name="20% - Accent4 20 5 2" xfId="5578" xr:uid="{93775578-DA69-476E-B87E-363DCD928C25}"/>
    <cellStyle name="20% - Accent4 20 6" xfId="5579" xr:uid="{E8D3D30C-1D00-44AF-9B1A-A0D4E69ED85B}"/>
    <cellStyle name="20% - Accent4 21" xfId="5580" xr:uid="{E7C030B6-5EC7-43B3-A48C-26BD58DAA518}"/>
    <cellStyle name="20% - Accent4 21 2" xfId="5581" xr:uid="{6E554AE5-5BB7-4297-8463-9B199A885284}"/>
    <cellStyle name="20% - Accent4 21 2 2" xfId="5582" xr:uid="{E617BF6F-5B51-4444-98D1-612AA12EC39C}"/>
    <cellStyle name="20% - Accent4 21 2 2 2" xfId="5583" xr:uid="{6E576F1D-8096-44F0-86AA-3511AC796C8B}"/>
    <cellStyle name="20% - Accent4 21 2 2 2 2" xfId="5584" xr:uid="{035881B3-9578-423E-85FE-2A679DEFD80D}"/>
    <cellStyle name="20% - Accent4 21 2 2 3" xfId="5585" xr:uid="{DA83E2FE-A0D9-48F0-9813-E43C56AE3D44}"/>
    <cellStyle name="20% - Accent4 21 2 3" xfId="5586" xr:uid="{8086220C-A7C8-436C-B62D-EEAF69CF80C9}"/>
    <cellStyle name="20% - Accent4 21 2 3 2" xfId="5587" xr:uid="{FCDE07CA-15C0-482E-9C86-B0F64C6E2CFB}"/>
    <cellStyle name="20% - Accent4 21 2 3 2 2" xfId="5588" xr:uid="{1566A18A-7D24-47AD-A8AF-59571021C1C7}"/>
    <cellStyle name="20% - Accent4 21 2 3 3" xfId="5589" xr:uid="{BED838FC-4C0C-48AB-B2C3-B971658280E2}"/>
    <cellStyle name="20% - Accent4 21 2 4" xfId="5590" xr:uid="{F0900561-A6F9-4D1D-9ACC-12FFADBA5EDC}"/>
    <cellStyle name="20% - Accent4 21 2 4 2" xfId="5591" xr:uid="{9EC41519-957D-4C62-A452-B94D425240C5}"/>
    <cellStyle name="20% - Accent4 21 2 5" xfId="5592" xr:uid="{177BC5A0-7136-4667-9FBC-BFB2672A64D9}"/>
    <cellStyle name="20% - Accent4 21 3" xfId="5593" xr:uid="{48417C2B-388C-4A10-87B8-541C259D36A2}"/>
    <cellStyle name="20% - Accent4 21 3 2" xfId="5594" xr:uid="{D1174E61-F37F-4F73-9A75-56BA0A6E4D27}"/>
    <cellStyle name="20% - Accent4 21 3 2 2" xfId="5595" xr:uid="{1A1C6536-2C83-4A9E-A1D3-06FD6C47A3BE}"/>
    <cellStyle name="20% - Accent4 21 3 2 2 2" xfId="5596" xr:uid="{505525EA-58AD-4AB6-87DE-41872273013E}"/>
    <cellStyle name="20% - Accent4 21 3 2 3" xfId="5597" xr:uid="{56288CBD-8ABA-4A9F-A881-9A035EC21F37}"/>
    <cellStyle name="20% - Accent4 21 3 3" xfId="5598" xr:uid="{4FFE8332-74AE-4CF0-A4EC-26FFA310973C}"/>
    <cellStyle name="20% - Accent4 21 3 3 2" xfId="5599" xr:uid="{91EC9CAD-D62F-4F36-B594-E6A2D761AD4E}"/>
    <cellStyle name="20% - Accent4 21 3 3 2 2" xfId="5600" xr:uid="{1630B056-30CD-4634-98F9-A3DCBD6F80D0}"/>
    <cellStyle name="20% - Accent4 21 3 3 3" xfId="5601" xr:uid="{9E8F165D-0615-4701-82FD-63202C84FA06}"/>
    <cellStyle name="20% - Accent4 21 3 4" xfId="5602" xr:uid="{5669FB04-6A29-4FE3-ABA8-BAF14AC8C007}"/>
    <cellStyle name="20% - Accent4 21 3 4 2" xfId="5603" xr:uid="{B79A7578-723F-4543-A0D1-CFEFF1AFE7D9}"/>
    <cellStyle name="20% - Accent4 21 3 5" xfId="5604" xr:uid="{69844D56-6C2F-4634-A0F3-E757CEE8732E}"/>
    <cellStyle name="20% - Accent4 21 4" xfId="5605" xr:uid="{EDB4E817-A32A-42FB-A89E-F4F7A2A14C8E}"/>
    <cellStyle name="20% - Accent4 21 4 2" xfId="5606" xr:uid="{E321EE41-BCE2-49B8-B2BB-09588ABD1DC6}"/>
    <cellStyle name="20% - Accent4 21 4 2 2" xfId="5607" xr:uid="{62CA3D5B-21AC-4955-B0FE-D9DB1CB875B1}"/>
    <cellStyle name="20% - Accent4 21 4 3" xfId="5608" xr:uid="{42368672-3B47-40A6-BE5C-B2150EE089E7}"/>
    <cellStyle name="20% - Accent4 21 5" xfId="5609" xr:uid="{173E3540-689A-4CBB-8946-4D6057AB7DFA}"/>
    <cellStyle name="20% - Accent4 21 5 2" xfId="5610" xr:uid="{1ABDEC90-AD7F-4083-B3CB-60BBE777F27C}"/>
    <cellStyle name="20% - Accent4 21 6" xfId="5611" xr:uid="{CF5C627D-82F5-45D7-BD31-4938D41844E4}"/>
    <cellStyle name="20% - Accent4 22" xfId="5612" xr:uid="{ABEC729D-B03B-4228-95D3-F1AC4945393E}"/>
    <cellStyle name="20% - Accent4 22 2" xfId="5613" xr:uid="{F8B23A25-77CB-4BBC-9D05-80575742DB8F}"/>
    <cellStyle name="20% - Accent4 22 2 2" xfId="5614" xr:uid="{CF1A17E7-DB8E-4546-8C62-E2D440F00D3B}"/>
    <cellStyle name="20% - Accent4 22 2 2 2" xfId="5615" xr:uid="{FE897F21-341E-46DB-A445-4677EEA6A1F5}"/>
    <cellStyle name="20% - Accent4 22 2 2 2 2" xfId="5616" xr:uid="{E2C248FC-904E-4B41-B682-CE8ED779A71C}"/>
    <cellStyle name="20% - Accent4 22 2 2 3" xfId="5617" xr:uid="{ECFB6D83-63FA-4F50-8B72-6EF9EE46A68D}"/>
    <cellStyle name="20% - Accent4 22 2 3" xfId="5618" xr:uid="{0569519F-19DC-4BC6-93D8-B6FB9301DAE7}"/>
    <cellStyle name="20% - Accent4 22 2 3 2" xfId="5619" xr:uid="{7866832B-B781-41B7-B2EC-A1185B663DCA}"/>
    <cellStyle name="20% - Accent4 22 2 3 2 2" xfId="5620" xr:uid="{6A61F525-88E3-4162-8F1E-433F8A616A1B}"/>
    <cellStyle name="20% - Accent4 22 2 3 3" xfId="5621" xr:uid="{752CB2D9-E30D-42B8-95A4-D7AA7DFEBC69}"/>
    <cellStyle name="20% - Accent4 22 2 4" xfId="5622" xr:uid="{E0C09853-C180-4456-AC8B-412B0A8B8E15}"/>
    <cellStyle name="20% - Accent4 22 2 4 2" xfId="5623" xr:uid="{A61838BC-E31F-404E-B5E2-2734C8998E8F}"/>
    <cellStyle name="20% - Accent4 22 2 5" xfId="5624" xr:uid="{3B82C875-E4BE-45CD-B5AF-2D59FB4A0503}"/>
    <cellStyle name="20% - Accent4 22 3" xfId="5625" xr:uid="{F656859B-B810-49D1-BBCD-2791F6835CCF}"/>
    <cellStyle name="20% - Accent4 22 3 2" xfId="5626" xr:uid="{51CD13E2-20E4-42A4-BAF7-29C5C3D14788}"/>
    <cellStyle name="20% - Accent4 22 3 2 2" xfId="5627" xr:uid="{CB046A2A-5012-4918-8F37-38DD8976421F}"/>
    <cellStyle name="20% - Accent4 22 3 2 2 2" xfId="5628" xr:uid="{0A1FAA58-A6E7-4DC1-88C9-B7DFC37EA04E}"/>
    <cellStyle name="20% - Accent4 22 3 2 3" xfId="5629" xr:uid="{28DC01B4-79CA-4DA3-AE3F-520963C3E3FE}"/>
    <cellStyle name="20% - Accent4 22 3 3" xfId="5630" xr:uid="{E421932A-78C4-45CE-843A-2112B64A23EB}"/>
    <cellStyle name="20% - Accent4 22 3 3 2" xfId="5631" xr:uid="{996205A7-F54B-435E-8E88-AB5E75BCC446}"/>
    <cellStyle name="20% - Accent4 22 3 3 2 2" xfId="5632" xr:uid="{76B0F432-1A6E-4DAA-A515-D6F7B2BC021A}"/>
    <cellStyle name="20% - Accent4 22 3 3 3" xfId="5633" xr:uid="{3635219E-7B2C-45DB-8964-29FA6C83B704}"/>
    <cellStyle name="20% - Accent4 22 3 4" xfId="5634" xr:uid="{79179219-E5C6-469D-8570-B032BFC07DF4}"/>
    <cellStyle name="20% - Accent4 22 3 4 2" xfId="5635" xr:uid="{21028409-D7DA-4FCE-A02F-E7E9DADC4D1C}"/>
    <cellStyle name="20% - Accent4 22 3 5" xfId="5636" xr:uid="{F43075FC-895A-45B0-8B39-050DB6ABE658}"/>
    <cellStyle name="20% - Accent4 22 4" xfId="5637" xr:uid="{EF013FD6-6F5E-4313-8163-B5DCC255A851}"/>
    <cellStyle name="20% - Accent4 22 4 2" xfId="5638" xr:uid="{422F1E12-07EE-4B8B-B044-DACA4BEC2B44}"/>
    <cellStyle name="20% - Accent4 22 4 2 2" xfId="5639" xr:uid="{E6E34C2F-6EE9-40AB-9928-698ED206BBA3}"/>
    <cellStyle name="20% - Accent4 22 4 3" xfId="5640" xr:uid="{CDAB3145-4C77-4C26-B039-9EEDB3D1371F}"/>
    <cellStyle name="20% - Accent4 22 5" xfId="5641" xr:uid="{000C3A6F-3FC0-44FC-9EA3-2A0D009DECAE}"/>
    <cellStyle name="20% - Accent4 22 5 2" xfId="5642" xr:uid="{B8F5CB0B-9CB6-4A2C-A11E-492179D285A2}"/>
    <cellStyle name="20% - Accent4 22 6" xfId="5643" xr:uid="{37E0BF72-0CCC-4398-8362-79FBFBAE6917}"/>
    <cellStyle name="20% - Accent4 23" xfId="5644" xr:uid="{358C9B56-1E35-4A9E-A34D-A4034F84D6FD}"/>
    <cellStyle name="20% - Accent4 23 2" xfId="5645" xr:uid="{578DEBA5-19A3-41A2-968B-61A5F240B62E}"/>
    <cellStyle name="20% - Accent4 23 2 2" xfId="5646" xr:uid="{C5C80247-7426-4815-992A-2A7AAE7DE10C}"/>
    <cellStyle name="20% - Accent4 23 2 2 2" xfId="5647" xr:uid="{49798170-C2BC-491D-8F54-796AAB792289}"/>
    <cellStyle name="20% - Accent4 23 2 2 2 2" xfId="5648" xr:uid="{0DC4441C-2DEB-479E-AE0F-FD04D148E03C}"/>
    <cellStyle name="20% - Accent4 23 2 2 3" xfId="5649" xr:uid="{942E5383-58FD-4E2E-8CCF-DB15D772CBDA}"/>
    <cellStyle name="20% - Accent4 23 2 3" xfId="5650" xr:uid="{76A521E7-9870-467A-8D10-44092A9E8206}"/>
    <cellStyle name="20% - Accent4 23 2 3 2" xfId="5651" xr:uid="{517B089F-0961-4329-A2E9-10E74E09F157}"/>
    <cellStyle name="20% - Accent4 23 2 3 2 2" xfId="5652" xr:uid="{BB482EA8-2031-435A-96E8-0BE60F727116}"/>
    <cellStyle name="20% - Accent4 23 2 3 3" xfId="5653" xr:uid="{B6D07DEC-3B3C-4B65-BE57-0A950843B2E8}"/>
    <cellStyle name="20% - Accent4 23 2 4" xfId="5654" xr:uid="{50629613-B7D4-47E1-B40B-FCA6E41FA856}"/>
    <cellStyle name="20% - Accent4 23 2 4 2" xfId="5655" xr:uid="{F708A81A-AD6C-40E3-85CA-4E9D270AB262}"/>
    <cellStyle name="20% - Accent4 23 2 5" xfId="5656" xr:uid="{7C7824FB-0462-4048-920E-A1DF6325E40F}"/>
    <cellStyle name="20% - Accent4 23 3" xfId="5657" xr:uid="{43E2E18C-16AC-4FE2-8597-7400290F27B2}"/>
    <cellStyle name="20% - Accent4 23 3 2" xfId="5658" xr:uid="{E6B02B02-D93D-47AA-ACDD-03F2F2998B6A}"/>
    <cellStyle name="20% - Accent4 23 3 2 2" xfId="5659" xr:uid="{9C0CD6A5-136F-4F2E-B040-06DFCEE34933}"/>
    <cellStyle name="20% - Accent4 23 3 2 2 2" xfId="5660" xr:uid="{87477EBD-D93C-4105-BCDB-CB947664CD52}"/>
    <cellStyle name="20% - Accent4 23 3 2 3" xfId="5661" xr:uid="{E2FEAD14-D3B5-427C-B510-611C3CC0CC8F}"/>
    <cellStyle name="20% - Accent4 23 3 3" xfId="5662" xr:uid="{4F96C9A9-3E8A-4908-915E-8EA7DD08125F}"/>
    <cellStyle name="20% - Accent4 23 3 3 2" xfId="5663" xr:uid="{79335ABE-18D8-41BF-B5F3-163676C62AFC}"/>
    <cellStyle name="20% - Accent4 23 3 3 2 2" xfId="5664" xr:uid="{939E4460-C9E4-4B14-AF07-05D9FA8CAA6D}"/>
    <cellStyle name="20% - Accent4 23 3 3 3" xfId="5665" xr:uid="{51F1A8F5-61DE-4FF6-A5FB-ABB530B78FE9}"/>
    <cellStyle name="20% - Accent4 23 3 4" xfId="5666" xr:uid="{26768304-D83F-4C4F-82C4-DBB1E3416A0E}"/>
    <cellStyle name="20% - Accent4 23 3 4 2" xfId="5667" xr:uid="{9CF13AFC-F79B-4AD9-BD42-1D5F71D1FDAA}"/>
    <cellStyle name="20% - Accent4 23 3 5" xfId="5668" xr:uid="{09416177-334E-4BCA-B1A7-57B3A4779E31}"/>
    <cellStyle name="20% - Accent4 23 4" xfId="5669" xr:uid="{519ECB61-BD29-4138-ACE5-F102F37C5130}"/>
    <cellStyle name="20% - Accent4 23 4 2" xfId="5670" xr:uid="{3087423B-98BB-452C-BC50-A16EC8A83696}"/>
    <cellStyle name="20% - Accent4 23 4 2 2" xfId="5671" xr:uid="{4EBF4C72-F51F-4601-917B-30FD8B39282E}"/>
    <cellStyle name="20% - Accent4 23 4 3" xfId="5672" xr:uid="{C5F72022-9351-46FE-935E-FEE2632BFB12}"/>
    <cellStyle name="20% - Accent4 23 5" xfId="5673" xr:uid="{47E7B11A-6E49-441E-B249-83391CBE9801}"/>
    <cellStyle name="20% - Accent4 23 5 2" xfId="5674" xr:uid="{5D7D144B-34FF-4BF0-8406-8DF5C5AEC23B}"/>
    <cellStyle name="20% - Accent4 23 6" xfId="5675" xr:uid="{7B29EBEF-9CF7-4BE9-8C53-FBA7FF10DA9C}"/>
    <cellStyle name="20% - Accent4 24" xfId="5676" xr:uid="{28E77ADF-7F7C-4212-AE3D-7C628CDC0FCF}"/>
    <cellStyle name="20% - Accent4 24 2" xfId="5677" xr:uid="{D5145416-B2B1-409B-BDC2-B7C47FB1E30F}"/>
    <cellStyle name="20% - Accent4 24 2 2" xfId="5678" xr:uid="{962C3835-B845-42AD-A50B-2AC1BC408C3C}"/>
    <cellStyle name="20% - Accent4 24 2 2 2" xfId="5679" xr:uid="{7A71AC96-D8E8-4976-A104-4B12A280DD00}"/>
    <cellStyle name="20% - Accent4 24 2 2 2 2" xfId="5680" xr:uid="{481E3572-D5E0-4780-87FC-EFFF7295C10A}"/>
    <cellStyle name="20% - Accent4 24 2 2 3" xfId="5681" xr:uid="{8F706D38-3777-4454-AA3F-18EC0C43AFD0}"/>
    <cellStyle name="20% - Accent4 24 2 3" xfId="5682" xr:uid="{2D213F18-0AB4-4413-A6AA-F4ACE8F6E36F}"/>
    <cellStyle name="20% - Accent4 24 2 3 2" xfId="5683" xr:uid="{A2FCA655-9502-48F6-BF63-DBFB958F96DD}"/>
    <cellStyle name="20% - Accent4 24 2 3 2 2" xfId="5684" xr:uid="{5F2CA5E5-DBD0-4111-8BF1-D1C822BEC951}"/>
    <cellStyle name="20% - Accent4 24 2 3 3" xfId="5685" xr:uid="{CDF4AF32-F9C9-4ECE-BD9E-F70762D5FCFE}"/>
    <cellStyle name="20% - Accent4 24 2 4" xfId="5686" xr:uid="{823D0681-68D6-4E90-8C2C-664D98CF4BB3}"/>
    <cellStyle name="20% - Accent4 24 2 4 2" xfId="5687" xr:uid="{5B27101C-CF58-474B-B89A-E93F802C53EF}"/>
    <cellStyle name="20% - Accent4 24 2 5" xfId="5688" xr:uid="{5D4C2576-EE87-4877-B464-B37786479156}"/>
    <cellStyle name="20% - Accent4 24 3" xfId="5689" xr:uid="{5F745DEA-5676-41A4-BB9A-3A7562D54D72}"/>
    <cellStyle name="20% - Accent4 24 3 2" xfId="5690" xr:uid="{FC5E9896-58D7-4175-A3EA-E5824333B460}"/>
    <cellStyle name="20% - Accent4 24 3 2 2" xfId="5691" xr:uid="{CE34A013-C479-4055-B300-0230FBD7F634}"/>
    <cellStyle name="20% - Accent4 24 3 2 2 2" xfId="5692" xr:uid="{1DA50C27-6F64-4D92-AC0E-FD9811388D0A}"/>
    <cellStyle name="20% - Accent4 24 3 2 3" xfId="5693" xr:uid="{A494AB5C-F40F-4287-B23D-4E14817DB5F2}"/>
    <cellStyle name="20% - Accent4 24 3 3" xfId="5694" xr:uid="{A8036B80-A8BE-44AA-97E0-A4C0B43770B8}"/>
    <cellStyle name="20% - Accent4 24 3 3 2" xfId="5695" xr:uid="{51225ABA-A8B2-4D35-B463-891C5FB110DA}"/>
    <cellStyle name="20% - Accent4 24 3 3 2 2" xfId="5696" xr:uid="{AB113401-9455-4904-AEA8-EFA291978C97}"/>
    <cellStyle name="20% - Accent4 24 3 3 3" xfId="5697" xr:uid="{1FFDA25C-141F-4439-9770-44E347647A77}"/>
    <cellStyle name="20% - Accent4 24 3 4" xfId="5698" xr:uid="{5DDDD0C0-193F-419F-8C8F-F2F685FB5FC2}"/>
    <cellStyle name="20% - Accent4 24 3 4 2" xfId="5699" xr:uid="{1F7B2408-11E5-4912-AB6F-532CA189A6D5}"/>
    <cellStyle name="20% - Accent4 24 3 5" xfId="5700" xr:uid="{C82C83C4-73A3-46AC-8446-B760DA011810}"/>
    <cellStyle name="20% - Accent4 24 4" xfId="5701" xr:uid="{3A17B989-8E82-4DE6-AE1B-BB006D60B2BE}"/>
    <cellStyle name="20% - Accent4 24 4 2" xfId="5702" xr:uid="{9A253612-DEB6-47DA-BD53-64BE1EA10D59}"/>
    <cellStyle name="20% - Accent4 24 4 2 2" xfId="5703" xr:uid="{A84FF541-0E62-4ADB-B342-893DB9201308}"/>
    <cellStyle name="20% - Accent4 24 4 3" xfId="5704" xr:uid="{D0C6AF43-4643-4981-92A5-B949337048C2}"/>
    <cellStyle name="20% - Accent4 24 5" xfId="5705" xr:uid="{354049B9-16D0-474A-8D7A-E64B87D70100}"/>
    <cellStyle name="20% - Accent4 24 5 2" xfId="5706" xr:uid="{D73588C2-9D88-474A-81EE-BB116887843E}"/>
    <cellStyle name="20% - Accent4 24 6" xfId="5707" xr:uid="{D86CE471-C0C4-4446-898F-647467C9D87A}"/>
    <cellStyle name="20% - Accent4 25" xfId="5708" xr:uid="{0C278DC9-BBDB-4C8F-83B2-FEB886317D06}"/>
    <cellStyle name="20% - Accent4 25 2" xfId="5709" xr:uid="{C0A2547D-8577-408A-B5B0-91F6A012A826}"/>
    <cellStyle name="20% - Accent4 25 2 2" xfId="5710" xr:uid="{6034B351-415C-4FB5-A91C-E5DE73D474D4}"/>
    <cellStyle name="20% - Accent4 25 2 2 2" xfId="5711" xr:uid="{2F8DCBDF-90AE-49BF-BDF9-F7E1F6C47EC3}"/>
    <cellStyle name="20% - Accent4 25 2 2 2 2" xfId="5712" xr:uid="{65F6EF66-C534-4699-92F1-7FE57862BEAC}"/>
    <cellStyle name="20% - Accent4 25 2 2 3" xfId="5713" xr:uid="{57F63EED-6CDB-460B-8DE5-00886519FFE5}"/>
    <cellStyle name="20% - Accent4 25 2 3" xfId="5714" xr:uid="{434A11EE-EBF9-439A-9C38-4E661C70DFD9}"/>
    <cellStyle name="20% - Accent4 25 2 3 2" xfId="5715" xr:uid="{E77CD2D4-FAEE-459D-8D1E-66BB0DAB517B}"/>
    <cellStyle name="20% - Accent4 25 2 3 2 2" xfId="5716" xr:uid="{EF9B6FC4-9AF1-4313-88D2-2CEF006983D4}"/>
    <cellStyle name="20% - Accent4 25 2 3 3" xfId="5717" xr:uid="{BDCE5959-EC9A-4637-838B-15E49A5D3251}"/>
    <cellStyle name="20% - Accent4 25 2 4" xfId="5718" xr:uid="{C9EC83DD-A9DF-426C-A817-866C2CA3CDE1}"/>
    <cellStyle name="20% - Accent4 25 2 4 2" xfId="5719" xr:uid="{6E210301-B383-48AF-9E5C-EC28C7A74274}"/>
    <cellStyle name="20% - Accent4 25 2 5" xfId="5720" xr:uid="{24A2E81F-50DD-487F-96BA-5B74821ED57D}"/>
    <cellStyle name="20% - Accent4 25 3" xfId="5721" xr:uid="{D278E392-5C03-4BFD-8B4C-6E22F841A97F}"/>
    <cellStyle name="20% - Accent4 25 3 2" xfId="5722" xr:uid="{CD654DA0-DAFF-456D-8E02-691E3E10C2FB}"/>
    <cellStyle name="20% - Accent4 25 3 2 2" xfId="5723" xr:uid="{E1E53E7C-AD24-4E42-B038-286D82547926}"/>
    <cellStyle name="20% - Accent4 25 3 2 2 2" xfId="5724" xr:uid="{F1B1E96C-0B52-4E63-809F-63822A5BEA4C}"/>
    <cellStyle name="20% - Accent4 25 3 2 3" xfId="5725" xr:uid="{05677302-362E-4308-A72D-70D52A4D4C1C}"/>
    <cellStyle name="20% - Accent4 25 3 3" xfId="5726" xr:uid="{116050F8-6EF8-45FB-A668-514EAA67FEE8}"/>
    <cellStyle name="20% - Accent4 25 3 3 2" xfId="5727" xr:uid="{A100FD43-EF3B-4B01-A3DD-21E1989C3D67}"/>
    <cellStyle name="20% - Accent4 25 3 3 2 2" xfId="5728" xr:uid="{7767129C-E6E8-4FAC-9E8E-791C550A228A}"/>
    <cellStyle name="20% - Accent4 25 3 3 3" xfId="5729" xr:uid="{FD9C875C-0ECB-41FD-8D1D-16CDBD631887}"/>
    <cellStyle name="20% - Accent4 25 3 4" xfId="5730" xr:uid="{9FD22EFF-4AF7-4706-8485-09CF39CE6909}"/>
    <cellStyle name="20% - Accent4 25 3 4 2" xfId="5731" xr:uid="{8AD3EA9E-6731-4B55-96F0-13A09BA9CC0E}"/>
    <cellStyle name="20% - Accent4 25 3 5" xfId="5732" xr:uid="{9F83BFAE-360C-4BA4-A52F-B3C9747792EF}"/>
    <cellStyle name="20% - Accent4 25 4" xfId="5733" xr:uid="{38A9006D-40D6-4455-8E20-0819AE65861D}"/>
    <cellStyle name="20% - Accent4 25 4 2" xfId="5734" xr:uid="{642B7C27-4600-4D13-9B68-3E0E8BDD98C8}"/>
    <cellStyle name="20% - Accent4 25 4 2 2" xfId="5735" xr:uid="{1B782E97-1558-4694-A179-69018F4C7BED}"/>
    <cellStyle name="20% - Accent4 25 4 3" xfId="5736" xr:uid="{15E920CB-7415-4253-8D0B-FA18FFAF1E91}"/>
    <cellStyle name="20% - Accent4 25 5" xfId="5737" xr:uid="{0B2F71E3-D81A-4839-A52C-084CE8DF1FFE}"/>
    <cellStyle name="20% - Accent4 25 5 2" xfId="5738" xr:uid="{0D6E4071-F9B4-4988-8647-8C2F280D6CEB}"/>
    <cellStyle name="20% - Accent4 25 6" xfId="5739" xr:uid="{E3A8F112-D841-4CC8-9069-6C9ABB2F9739}"/>
    <cellStyle name="20% - Accent4 26" xfId="5740" xr:uid="{5DAE0368-AD26-43E6-A025-D7F9D0FADEA7}"/>
    <cellStyle name="20% - Accent4 26 2" xfId="5741" xr:uid="{B12F1F65-837C-4957-A8B6-77E8D55261D6}"/>
    <cellStyle name="20% - Accent4 26 2 2" xfId="5742" xr:uid="{B6A78260-6FDF-4600-B0F7-8CE5D0274A18}"/>
    <cellStyle name="20% - Accent4 26 2 2 2" xfId="5743" xr:uid="{1A807281-D8EE-4C52-B49B-119096EB56DE}"/>
    <cellStyle name="20% - Accent4 26 2 2 2 2" xfId="5744" xr:uid="{0D12F427-5016-433F-B5EC-AA65544BB9E9}"/>
    <cellStyle name="20% - Accent4 26 2 2 3" xfId="5745" xr:uid="{78DF4103-0ADE-4078-82D3-A647CC95E926}"/>
    <cellStyle name="20% - Accent4 26 2 3" xfId="5746" xr:uid="{AB76A106-43B1-4AAF-86C2-EC8535A93071}"/>
    <cellStyle name="20% - Accent4 26 2 3 2" xfId="5747" xr:uid="{2ADF53E7-834C-4A5F-AC0C-8D56E0F036EE}"/>
    <cellStyle name="20% - Accent4 26 2 3 2 2" xfId="5748" xr:uid="{CBC3DFAD-87AC-4220-900B-CFF2CCDEB706}"/>
    <cellStyle name="20% - Accent4 26 2 3 3" xfId="5749" xr:uid="{81E46735-6875-4162-A998-252964C45EEA}"/>
    <cellStyle name="20% - Accent4 26 2 4" xfId="5750" xr:uid="{1615F366-1B4B-4D35-9E1A-380E605516FF}"/>
    <cellStyle name="20% - Accent4 26 2 4 2" xfId="5751" xr:uid="{7F6E35D7-2534-41A7-B1E0-E1B5FA58F2C4}"/>
    <cellStyle name="20% - Accent4 26 2 5" xfId="5752" xr:uid="{E270C61E-1158-4F90-A0E5-3E458708BFEC}"/>
    <cellStyle name="20% - Accent4 26 3" xfId="5753" xr:uid="{DDE3E219-86F6-4660-9963-CD0118F5723C}"/>
    <cellStyle name="20% - Accent4 26 3 2" xfId="5754" xr:uid="{BCF71963-40E9-4918-92CB-517055628109}"/>
    <cellStyle name="20% - Accent4 26 3 2 2" xfId="5755" xr:uid="{FAEF810B-09C6-4C71-B7DA-39F1EB09A1E4}"/>
    <cellStyle name="20% - Accent4 26 3 2 2 2" xfId="5756" xr:uid="{8022143D-37F3-4379-908F-2355B6292273}"/>
    <cellStyle name="20% - Accent4 26 3 2 3" xfId="5757" xr:uid="{781368D5-10CE-4B52-A008-9BEE511A3651}"/>
    <cellStyle name="20% - Accent4 26 3 3" xfId="5758" xr:uid="{DC057699-9AF4-4FA9-8641-4582D56D03BF}"/>
    <cellStyle name="20% - Accent4 26 3 3 2" xfId="5759" xr:uid="{2DBA2FB6-A885-4CF4-BC79-00DABA136555}"/>
    <cellStyle name="20% - Accent4 26 3 3 2 2" xfId="5760" xr:uid="{FA125F5B-009F-43C7-B411-59485B7115E4}"/>
    <cellStyle name="20% - Accent4 26 3 3 3" xfId="5761" xr:uid="{DB56D26E-BAB3-4CF4-BE96-AE77335F1447}"/>
    <cellStyle name="20% - Accent4 26 3 4" xfId="5762" xr:uid="{F8BBEEC6-19B1-4D5F-9C63-14B5D5D7BE32}"/>
    <cellStyle name="20% - Accent4 26 3 4 2" xfId="5763" xr:uid="{B4A5F524-238C-4C2A-BAB8-E3BC34686FCB}"/>
    <cellStyle name="20% - Accent4 26 3 5" xfId="5764" xr:uid="{E7E31FA3-32FD-4445-B338-772C4CD9522B}"/>
    <cellStyle name="20% - Accent4 26 4" xfId="5765" xr:uid="{B59E0D00-4DDA-456A-A00B-A8BF40F74CFC}"/>
    <cellStyle name="20% - Accent4 26 4 2" xfId="5766" xr:uid="{FBE22F12-1ED8-4D03-ABB5-8BD5D75BFA36}"/>
    <cellStyle name="20% - Accent4 26 4 2 2" xfId="5767" xr:uid="{B062EDCB-62FF-4CD5-A552-53F3339931D0}"/>
    <cellStyle name="20% - Accent4 26 4 3" xfId="5768" xr:uid="{59D1001A-170B-4481-8788-BDA5AD75E641}"/>
    <cellStyle name="20% - Accent4 26 5" xfId="5769" xr:uid="{01547ACA-1B8E-4B9E-BDE0-AA5C14CFC634}"/>
    <cellStyle name="20% - Accent4 26 5 2" xfId="5770" xr:uid="{D46F3384-2BB1-4179-96A5-089290394DD0}"/>
    <cellStyle name="20% - Accent4 26 6" xfId="5771" xr:uid="{AE010695-7A59-43B9-9B5C-53DF8F005EE8}"/>
    <cellStyle name="20% - Accent4 27" xfId="5772" xr:uid="{6869BA02-F348-418D-A3DE-DA8115ABEEA8}"/>
    <cellStyle name="20% - Accent4 27 2" xfId="5773" xr:uid="{9B25BBB2-CCE2-4959-AB37-BDB81B0B2E12}"/>
    <cellStyle name="20% - Accent4 27 2 2" xfId="5774" xr:uid="{B274AFA9-EFE5-413E-8978-3367BDC04ADC}"/>
    <cellStyle name="20% - Accent4 27 2 2 2" xfId="5775" xr:uid="{861F2F96-1ADF-4136-9DCA-C348348DDDA1}"/>
    <cellStyle name="20% - Accent4 27 2 2 2 2" xfId="5776" xr:uid="{08320EEC-AC68-449B-9C06-05ADCA8406B2}"/>
    <cellStyle name="20% - Accent4 27 2 2 3" xfId="5777" xr:uid="{BE4D2174-223C-43D8-9294-D4E834DF0C80}"/>
    <cellStyle name="20% - Accent4 27 2 3" xfId="5778" xr:uid="{1C012984-6194-4739-8BA6-2EED262D682C}"/>
    <cellStyle name="20% - Accent4 27 2 3 2" xfId="5779" xr:uid="{DE7E330E-696B-471A-81A5-F6FEA9B23CFC}"/>
    <cellStyle name="20% - Accent4 27 2 3 2 2" xfId="5780" xr:uid="{29B3F0F4-8F09-4BAA-A3D3-989B6A897B96}"/>
    <cellStyle name="20% - Accent4 27 2 3 3" xfId="5781" xr:uid="{59C61CBC-17FC-451A-A84F-D071B21E4AAF}"/>
    <cellStyle name="20% - Accent4 27 2 4" xfId="5782" xr:uid="{15B26015-ADEE-4B75-B2CC-C8D28399BF76}"/>
    <cellStyle name="20% - Accent4 27 2 4 2" xfId="5783" xr:uid="{3A4CD461-9B5F-47D9-A4B9-EC84FA362619}"/>
    <cellStyle name="20% - Accent4 27 2 5" xfId="5784" xr:uid="{463A4A6F-7A5F-4025-830C-1D690F3DF8CC}"/>
    <cellStyle name="20% - Accent4 27 3" xfId="5785" xr:uid="{DD6456A0-4D64-4388-80A5-643E4E56FCF3}"/>
    <cellStyle name="20% - Accent4 27 3 2" xfId="5786" xr:uid="{08AA7F9C-54A7-428E-B071-00BBDB6979BA}"/>
    <cellStyle name="20% - Accent4 27 3 2 2" xfId="5787" xr:uid="{D61C0AC5-8746-42D9-8185-922835B83971}"/>
    <cellStyle name="20% - Accent4 27 3 2 2 2" xfId="5788" xr:uid="{2ABF73DE-E60E-4BF5-9E5D-873C33864F4E}"/>
    <cellStyle name="20% - Accent4 27 3 2 3" xfId="5789" xr:uid="{69F3903B-48EC-42C7-A091-3DAC21A7E283}"/>
    <cellStyle name="20% - Accent4 27 3 3" xfId="5790" xr:uid="{014BFA35-EF61-4269-898A-A5EF5FA5CA57}"/>
    <cellStyle name="20% - Accent4 27 3 3 2" xfId="5791" xr:uid="{DB50D561-AA47-461A-B288-E43F19231161}"/>
    <cellStyle name="20% - Accent4 27 3 3 2 2" xfId="5792" xr:uid="{1BAD75BA-45FA-4C95-96ED-63C6A3C5EF77}"/>
    <cellStyle name="20% - Accent4 27 3 3 3" xfId="5793" xr:uid="{F41F8E0B-1C5A-4F44-A087-02822BEC644F}"/>
    <cellStyle name="20% - Accent4 27 3 4" xfId="5794" xr:uid="{6B2FA97E-6475-40F7-9EB0-0DC0D991B3DD}"/>
    <cellStyle name="20% - Accent4 27 3 4 2" xfId="5795" xr:uid="{517205AC-70F2-4F51-9827-65385B8CB5B7}"/>
    <cellStyle name="20% - Accent4 27 3 5" xfId="5796" xr:uid="{591F4CCA-75A7-4F72-B104-0F218A43E723}"/>
    <cellStyle name="20% - Accent4 27 4" xfId="5797" xr:uid="{6EC147FA-E785-45B4-9846-BEF2C91B2C33}"/>
    <cellStyle name="20% - Accent4 27 4 2" xfId="5798" xr:uid="{5A37EA5E-5F82-47A7-B1D6-66B459F2EC57}"/>
    <cellStyle name="20% - Accent4 27 4 2 2" xfId="5799" xr:uid="{04598CF6-3EE0-424F-A642-A6B519B9937C}"/>
    <cellStyle name="20% - Accent4 27 4 3" xfId="5800" xr:uid="{36D4710E-D36F-4B3A-985E-11B60B8E9B8A}"/>
    <cellStyle name="20% - Accent4 27 5" xfId="5801" xr:uid="{8A6CEB13-C377-401A-93D2-B39733CEA3FA}"/>
    <cellStyle name="20% - Accent4 27 5 2" xfId="5802" xr:uid="{1771951C-34C2-4885-AE3D-2023A5E63CE5}"/>
    <cellStyle name="20% - Accent4 27 6" xfId="5803" xr:uid="{BCB3B7BA-5590-48EF-92E8-8F02CED3DED7}"/>
    <cellStyle name="20% - Accent4 28" xfId="5804" xr:uid="{E189FD8C-CA41-4F34-A472-474B6D8EBD42}"/>
    <cellStyle name="20% - Accent4 28 2" xfId="5805" xr:uid="{ACD01BD3-CD32-4016-A74F-F6869D451579}"/>
    <cellStyle name="20% - Accent4 28 2 2" xfId="5806" xr:uid="{506724E5-3CB5-4CB5-8CCB-99B51134C6A6}"/>
    <cellStyle name="20% - Accent4 28 2 2 2" xfId="5807" xr:uid="{85299B48-07D5-477E-B1EB-8422E129E0B3}"/>
    <cellStyle name="20% - Accent4 28 2 2 2 2" xfId="5808" xr:uid="{8DC2AE6B-62C2-40D8-85F6-BD78A986EE21}"/>
    <cellStyle name="20% - Accent4 28 2 2 3" xfId="5809" xr:uid="{1D783CC9-68E4-4DFA-8DCB-A25D200DFCBA}"/>
    <cellStyle name="20% - Accent4 28 2 3" xfId="5810" xr:uid="{92F92A11-8D8D-451A-B8DF-C74DF0A9CBA4}"/>
    <cellStyle name="20% - Accent4 28 2 3 2" xfId="5811" xr:uid="{DD81B744-64BA-4429-8D3D-B0A2080FD9BA}"/>
    <cellStyle name="20% - Accent4 28 2 3 2 2" xfId="5812" xr:uid="{32F8C4C5-3C99-4EFC-840A-B41980DDC6DA}"/>
    <cellStyle name="20% - Accent4 28 2 3 3" xfId="5813" xr:uid="{954FDABE-B6A6-4515-9D3D-6278FB634731}"/>
    <cellStyle name="20% - Accent4 28 2 4" xfId="5814" xr:uid="{2CA26E06-F8AB-4776-9041-327E288C8094}"/>
    <cellStyle name="20% - Accent4 28 2 4 2" xfId="5815" xr:uid="{673BE5B6-13E2-4C00-BA71-E39AABDFD4A3}"/>
    <cellStyle name="20% - Accent4 28 2 5" xfId="5816" xr:uid="{44287FE6-5281-4F2A-AD6E-DA3C7B716329}"/>
    <cellStyle name="20% - Accent4 28 3" xfId="5817" xr:uid="{84914D74-06FF-44D6-AB2F-0579ABF5D2A1}"/>
    <cellStyle name="20% - Accent4 28 3 2" xfId="5818" xr:uid="{767D8FC6-AECF-45D7-9D8D-41A780B7C6F4}"/>
    <cellStyle name="20% - Accent4 28 3 2 2" xfId="5819" xr:uid="{B36A87D5-7C4E-4583-89F8-56A1C73EB98F}"/>
    <cellStyle name="20% - Accent4 28 3 3" xfId="5820" xr:uid="{404AFD6B-CB0F-4DF5-9C57-2EB2C5D6F346}"/>
    <cellStyle name="20% - Accent4 28 4" xfId="5821" xr:uid="{4E1774E6-66D0-46D8-A824-08E732129FEB}"/>
    <cellStyle name="20% - Accent4 28 4 2" xfId="5822" xr:uid="{6842616D-39E7-40DA-B181-9413620FA52A}"/>
    <cellStyle name="20% - Accent4 28 5" xfId="5823" xr:uid="{EE2202FB-7247-4F7D-8F35-19270E4D1522}"/>
    <cellStyle name="20% - Accent4 29" xfId="5824" xr:uid="{7745D59F-4D67-4514-97CC-60E81BA3A1D4}"/>
    <cellStyle name="20% - Accent4 29 2" xfId="5825" xr:uid="{41E9AC1B-2A35-4682-99AF-C72D4412DC5C}"/>
    <cellStyle name="20% - Accent4 29 2 2" xfId="5826" xr:uid="{E23DEE5E-EC9F-4863-90A7-D7B910434ABD}"/>
    <cellStyle name="20% - Accent4 29 2 2 2" xfId="5827" xr:uid="{C5117BCE-ADC6-4E48-A6A5-095F806EFE7A}"/>
    <cellStyle name="20% - Accent4 29 2 2 2 2" xfId="5828" xr:uid="{3C869497-5246-4E9E-B7B9-1017829423A6}"/>
    <cellStyle name="20% - Accent4 29 2 2 3" xfId="5829" xr:uid="{6F80C01A-39F3-4F15-8044-4018501391EF}"/>
    <cellStyle name="20% - Accent4 29 2 3" xfId="5830" xr:uid="{533BD1A5-AB0F-49E2-A306-E84AE5A6D304}"/>
    <cellStyle name="20% - Accent4 29 2 3 2" xfId="5831" xr:uid="{9EBB8EDC-604B-4BF5-A253-92DE81EEAD46}"/>
    <cellStyle name="20% - Accent4 29 2 3 2 2" xfId="5832" xr:uid="{75DD6C08-E4E0-44EF-8E3E-CA0660466FE6}"/>
    <cellStyle name="20% - Accent4 29 2 3 3" xfId="5833" xr:uid="{3CF8C2BF-2146-4508-838E-CB85D0315D2D}"/>
    <cellStyle name="20% - Accent4 29 2 4" xfId="5834" xr:uid="{5BE82ABE-2BBE-449B-85D4-E2C0B8EDF6EC}"/>
    <cellStyle name="20% - Accent4 29 2 4 2" xfId="5835" xr:uid="{8D24AAF5-45A7-43A6-BE82-D41D1537179A}"/>
    <cellStyle name="20% - Accent4 29 2 5" xfId="5836" xr:uid="{681FD10E-1B05-4B76-BE4F-E66824F02A41}"/>
    <cellStyle name="20% - Accent4 29 3" xfId="5837" xr:uid="{AD177BD4-C480-4190-AC4B-A39C8839C559}"/>
    <cellStyle name="20% - Accent4 29 3 2" xfId="5838" xr:uid="{C3B1BDBC-1441-45FC-8DD3-F19588FE4EC3}"/>
    <cellStyle name="20% - Accent4 29 3 2 2" xfId="5839" xr:uid="{9F3CA3C9-3D20-498D-B82A-758B11B53CA7}"/>
    <cellStyle name="20% - Accent4 29 3 3" xfId="5840" xr:uid="{E7B4D5E8-5EE1-4893-B113-3FEEF66BF59E}"/>
    <cellStyle name="20% - Accent4 29 4" xfId="5841" xr:uid="{EBB8D250-9339-46EB-9252-3930E90A080C}"/>
    <cellStyle name="20% - Accent4 29 4 2" xfId="5842" xr:uid="{4DDEEDFD-DB8B-4110-84C6-E196808345CB}"/>
    <cellStyle name="20% - Accent4 29 5" xfId="5843" xr:uid="{50ADC462-C445-49DA-B84E-0BE2E424C814}"/>
    <cellStyle name="20% - Accent4 3" xfId="5844" xr:uid="{4A3A7BEA-1FC0-4772-A344-479280A8D1A1}"/>
    <cellStyle name="20% - Accent4 3 2" xfId="5845" xr:uid="{50258726-B167-4734-B6CB-086CA9B6435A}"/>
    <cellStyle name="20% - Accent4 3 2 2" xfId="5846" xr:uid="{F81F68BC-FD2F-4BD8-887C-A8A7E9F7B45C}"/>
    <cellStyle name="20% - Accent4 3 2 3" xfId="52970" xr:uid="{5FEF5784-3D74-4E8B-82FA-94D47402A70E}"/>
    <cellStyle name="20% - Accent4 3 3" xfId="5847" xr:uid="{67B12668-A953-4BD1-9B44-61D235837B2C}"/>
    <cellStyle name="20% - Accent4 3 3 2" xfId="5848" xr:uid="{A78214B3-4CBB-4D7B-9C22-94CEA3257188}"/>
    <cellStyle name="20% - Accent4 3 3 2 2" xfId="5849" xr:uid="{E21FFD6E-63F2-42BA-99D9-EB4F394FFF64}"/>
    <cellStyle name="20% - Accent4 3 3 3" xfId="5850" xr:uid="{5E6B991C-0F89-4B0D-B83C-A72031D26281}"/>
    <cellStyle name="20% - Accent4 3 3 4" xfId="5851" xr:uid="{8026ED5D-5DDD-4E76-B017-A9CFA62D04D7}"/>
    <cellStyle name="20% - Accent4 3 4" xfId="5852" xr:uid="{7F6E7159-19CD-4E8C-949D-323FAA5A6405}"/>
    <cellStyle name="20% - Accent4 3 4 2" xfId="5853" xr:uid="{3CF39A82-E6C4-421C-AC5E-D9963F293102}"/>
    <cellStyle name="20% - Accent4 3 4 2 2" xfId="5854" xr:uid="{3D869039-5889-4E8F-88A4-C21F3FF0A149}"/>
    <cellStyle name="20% - Accent4 3 4 3" xfId="5855" xr:uid="{9C3B9924-4DB9-4A9B-BDC6-9777088D76FB}"/>
    <cellStyle name="20% - Accent4 3 4 4" xfId="5856" xr:uid="{906CD007-C2EA-454A-98CA-9B7C6B7C622F}"/>
    <cellStyle name="20% - Accent4 3 5" xfId="52971" xr:uid="{4B2FE3E2-BE37-44CE-B7DE-B8A12089412E}"/>
    <cellStyle name="20% - Accent4 30" xfId="5857" xr:uid="{9179E29C-DCBA-486A-8EBD-E2DEBA9E063B}"/>
    <cellStyle name="20% - Accent4 30 2" xfId="5858" xr:uid="{5BD6929D-E150-4E3D-982D-ED94FE1F092D}"/>
    <cellStyle name="20% - Accent4 30 2 2" xfId="5859" xr:uid="{E57CCA85-3F66-482B-ADAB-D457D2C70E84}"/>
    <cellStyle name="20% - Accent4 30 2 2 2" xfId="5860" xr:uid="{0F2A8C06-77BD-4297-AE75-3879EBBC02FB}"/>
    <cellStyle name="20% - Accent4 30 2 2 2 2" xfId="5861" xr:uid="{AAE811EC-B93D-4293-8AC2-75EB4F6BBB9D}"/>
    <cellStyle name="20% - Accent4 30 2 2 3" xfId="5862" xr:uid="{E474C976-C7B8-49D1-B33B-52960946F725}"/>
    <cellStyle name="20% - Accent4 30 2 3" xfId="5863" xr:uid="{A4A0B0A6-5177-4DB5-8DF9-2CE6D542AB5D}"/>
    <cellStyle name="20% - Accent4 30 2 3 2" xfId="5864" xr:uid="{33306785-7553-4283-87FB-C8040B91666F}"/>
    <cellStyle name="20% - Accent4 30 2 3 2 2" xfId="5865" xr:uid="{DB1AF795-F756-4D57-95EE-5BF32BDFBF41}"/>
    <cellStyle name="20% - Accent4 30 2 3 3" xfId="5866" xr:uid="{C0FF02F8-423A-481D-8E1A-E2CA346FEA57}"/>
    <cellStyle name="20% - Accent4 30 2 4" xfId="5867" xr:uid="{A40F5C23-499C-4C30-865D-92A447BAAF67}"/>
    <cellStyle name="20% - Accent4 30 2 4 2" xfId="5868" xr:uid="{631CD65F-C496-4F48-946C-F7CDD4629AF8}"/>
    <cellStyle name="20% - Accent4 30 2 5" xfId="5869" xr:uid="{99180D02-F793-4B5E-AA2A-A08A222E5B71}"/>
    <cellStyle name="20% - Accent4 30 3" xfId="5870" xr:uid="{40ECE2B9-8D39-49F1-96BB-BCA39BCE02B9}"/>
    <cellStyle name="20% - Accent4 30 3 2" xfId="5871" xr:uid="{B26FCF14-258C-48AE-B0A3-2F5AC2D37F87}"/>
    <cellStyle name="20% - Accent4 30 3 2 2" xfId="5872" xr:uid="{35948AF7-1882-4EEE-B9FD-E60058F26BA8}"/>
    <cellStyle name="20% - Accent4 30 3 3" xfId="5873" xr:uid="{FEC33E58-3012-4201-B777-3BB5FDFE15F1}"/>
    <cellStyle name="20% - Accent4 30 4" xfId="5874" xr:uid="{FDE06531-182F-4EB8-9953-6C5BEFAA90DC}"/>
    <cellStyle name="20% - Accent4 30 4 2" xfId="5875" xr:uid="{BE6E1EF2-4412-470F-844F-CE09050B4E24}"/>
    <cellStyle name="20% - Accent4 30 4 2 2" xfId="5876" xr:uid="{4ED39DCA-1DC0-4A90-AC04-AD37819190D4}"/>
    <cellStyle name="20% - Accent4 30 4 3" xfId="5877" xr:uid="{91371B40-4A8C-4CE9-82C6-01965BA67720}"/>
    <cellStyle name="20% - Accent4 30 5" xfId="5878" xr:uid="{967580D6-E9EC-4BCA-AA15-028179AA1616}"/>
    <cellStyle name="20% - Accent4 30 5 2" xfId="5879" xr:uid="{3960B993-75A9-4714-B7DD-5736BAC3D83C}"/>
    <cellStyle name="20% - Accent4 30 6" xfId="5880" xr:uid="{008E7682-8131-4616-8399-FED1A27961BB}"/>
    <cellStyle name="20% - Accent4 31" xfId="5881" xr:uid="{5195A782-36D0-4FD8-85B0-45D2A724703E}"/>
    <cellStyle name="20% - Accent4 31 2" xfId="5882" xr:uid="{6A46829B-436F-436B-8F9F-B8CFB9BB92A6}"/>
    <cellStyle name="20% - Accent4 31 2 2" xfId="5883" xr:uid="{8CD9113D-F185-4D8D-8C70-EEC784BBB3DA}"/>
    <cellStyle name="20% - Accent4 31 2 2 2" xfId="5884" xr:uid="{911623BB-5993-4696-898C-9BAEA016DC1A}"/>
    <cellStyle name="20% - Accent4 31 2 3" xfId="5885" xr:uid="{13D6BD68-9152-496F-912D-5803AD845435}"/>
    <cellStyle name="20% - Accent4 31 3" xfId="5886" xr:uid="{62C3B1B8-C3D9-4D79-A813-5CF425BA8A37}"/>
    <cellStyle name="20% - Accent4 31 3 2" xfId="5887" xr:uid="{292CD78B-20BA-4174-B9B3-575F434B285C}"/>
    <cellStyle name="20% - Accent4 31 3 2 2" xfId="5888" xr:uid="{0B219F19-69FF-43C6-8E66-C5F508E6FA51}"/>
    <cellStyle name="20% - Accent4 31 3 3" xfId="5889" xr:uid="{40AB5A29-7966-4A64-8259-A2B3456BE46F}"/>
    <cellStyle name="20% - Accent4 31 4" xfId="5890" xr:uid="{D83D2A3C-E8FD-43EB-915E-B292C79B9D37}"/>
    <cellStyle name="20% - Accent4 31 4 2" xfId="5891" xr:uid="{28949479-F45A-483A-B3C7-1CABD1158F75}"/>
    <cellStyle name="20% - Accent4 31 5" xfId="5892" xr:uid="{7F3E80F0-74CE-466D-825A-F3A932351F81}"/>
    <cellStyle name="20% - Accent4 32" xfId="5893" xr:uid="{0970C106-836D-40F9-8D3D-665AF1D1011D}"/>
    <cellStyle name="20% - Accent4 32 2" xfId="5894" xr:uid="{EA476A5C-FE73-49F2-BE01-9FB04907E4EA}"/>
    <cellStyle name="20% - Accent4 32 2 2" xfId="5895" xr:uid="{0C0339B0-D839-4D0B-80DA-B391BC15EE9B}"/>
    <cellStyle name="20% - Accent4 32 2 2 2" xfId="5896" xr:uid="{0C6E5C34-CAFE-41C0-88E1-C1558D33AD08}"/>
    <cellStyle name="20% - Accent4 32 2 3" xfId="5897" xr:uid="{7E589512-0F94-499D-823F-DB350517991C}"/>
    <cellStyle name="20% - Accent4 32 3" xfId="5898" xr:uid="{3947CA7A-77D4-4EEE-87F6-6EB362AF3CA6}"/>
    <cellStyle name="20% - Accent4 32 3 2" xfId="5899" xr:uid="{BD74A519-B4F6-4F91-BF6C-0D4A6D871580}"/>
    <cellStyle name="20% - Accent4 32 4" xfId="5900" xr:uid="{67588D05-C783-4D2D-947D-2BCE63404154}"/>
    <cellStyle name="20% - Accent4 33" xfId="5901" xr:uid="{0D72CA9D-60EB-468B-A026-CDA61F00DD96}"/>
    <cellStyle name="20% - Accent4 33 2" xfId="5902" xr:uid="{5AB9F941-8D67-4593-81E5-DD78B8EA219F}"/>
    <cellStyle name="20% - Accent4 33 2 2" xfId="5903" xr:uid="{308EF8C6-9873-4B8B-8297-0E657F8AE17A}"/>
    <cellStyle name="20% - Accent4 33 3" xfId="5904" xr:uid="{E51D9722-F388-4BBE-BA61-C8890F431BCE}"/>
    <cellStyle name="20% - Accent4 34" xfId="5905" xr:uid="{953907D3-19A9-43F7-9968-FF8DECE72A6C}"/>
    <cellStyle name="20% - Accent4 34 2" xfId="5906" xr:uid="{F6F7D7FC-E5D5-44E7-B785-E82E114D4C67}"/>
    <cellStyle name="20% - Accent4 34 2 2" xfId="5907" xr:uid="{51711DF0-B007-4E52-8272-5AFE9D4D9425}"/>
    <cellStyle name="20% - Accent4 34 3" xfId="5908" xr:uid="{A807FBBD-7F13-4346-9869-1DD7537EDF09}"/>
    <cellStyle name="20% - Accent4 35" xfId="5909" xr:uid="{23C6DAE5-4047-4D8B-ADC4-825BE383CB59}"/>
    <cellStyle name="20% - Accent4 35 2" xfId="5910" xr:uid="{93F74121-C435-47B8-83B1-7B77C1CAE0BD}"/>
    <cellStyle name="20% - Accent4 36" xfId="5911" xr:uid="{68D82740-4C89-4FF7-B5E5-7BD90F4D25F5}"/>
    <cellStyle name="20% - Accent4 36 2" xfId="5912" xr:uid="{16D8E64B-ECE5-4946-A226-1918CF6383EB}"/>
    <cellStyle name="20% - Accent4 37" xfId="5913" xr:uid="{086621B1-146C-470F-9373-0B7C692F29F6}"/>
    <cellStyle name="20% - Accent4 37 2" xfId="5914" xr:uid="{A15A19BC-F203-4999-A7B0-8EB5E2493835}"/>
    <cellStyle name="20% - Accent4 38" xfId="5915" xr:uid="{E7BC5C42-71E4-4D8F-966B-E3011606F506}"/>
    <cellStyle name="20% - Accent4 38 2" xfId="5916" xr:uid="{A0354445-2BDB-4CDF-A014-801AF90E6FEE}"/>
    <cellStyle name="20% - Accent4 39" xfId="5917" xr:uid="{08C9E033-A8C1-4BD5-B954-4DEAA1E57B7D}"/>
    <cellStyle name="20% - Accent4 39 2" xfId="5918" xr:uid="{3D9EE8B4-4C65-4408-81EB-39A507EEF2A8}"/>
    <cellStyle name="20% - Accent4 4" xfId="5919" xr:uid="{975BF992-0E59-4A2D-B5DE-DA7818FF76D4}"/>
    <cellStyle name="20% - Accent4 4 2" xfId="5920" xr:uid="{FEA8C465-8261-4783-B9B9-AFC553620341}"/>
    <cellStyle name="20% - Accent4 4 2 2" xfId="5921" xr:uid="{389028B2-E562-4212-9BD1-7C2794E7E965}"/>
    <cellStyle name="20% - Accent4 4 2 2 2" xfId="5922" xr:uid="{0DDD2589-F8F6-4926-A22C-D8B9EACA19CD}"/>
    <cellStyle name="20% - Accent4 4 2 2 2 2" xfId="5923" xr:uid="{A549B0AE-08CE-4AD6-949F-454CB00B4BFB}"/>
    <cellStyle name="20% - Accent4 4 2 2 2 2 2" xfId="5924" xr:uid="{8E012565-E915-4DDC-AA55-9E346C949BBF}"/>
    <cellStyle name="20% - Accent4 4 2 2 2 3" xfId="5925" xr:uid="{35D9FBA6-A02B-4989-A205-CC6B194B616B}"/>
    <cellStyle name="20% - Accent4 4 2 2 3" xfId="5926" xr:uid="{9EDCE271-605D-4272-A933-F82D886BE01F}"/>
    <cellStyle name="20% - Accent4 4 2 2 3 2" xfId="5927" xr:uid="{0C43EF4A-955B-4683-8DE2-91D83AF4EC06}"/>
    <cellStyle name="20% - Accent4 4 2 2 3 2 2" xfId="5928" xr:uid="{5A23FFD1-4CA0-4C1F-983C-2BCA7D7A5E74}"/>
    <cellStyle name="20% - Accent4 4 2 2 3 3" xfId="5929" xr:uid="{AFDCB565-3551-4934-A8D6-B360A1F071E8}"/>
    <cellStyle name="20% - Accent4 4 2 2 4" xfId="5930" xr:uid="{51668323-0940-4101-91C9-A816AF97EA06}"/>
    <cellStyle name="20% - Accent4 4 2 2 4 2" xfId="5931" xr:uid="{4EF639F3-FAE9-4B44-BAF0-69E954436051}"/>
    <cellStyle name="20% - Accent4 4 2 2 5" xfId="5932" xr:uid="{83DE1AF5-8924-412E-8F13-1009ECD0B7F3}"/>
    <cellStyle name="20% - Accent4 4 2 3" xfId="5933" xr:uid="{B7FA9DD4-5B33-43E6-8376-FED27ECE8CDC}"/>
    <cellStyle name="20% - Accent4 4 2 3 2" xfId="5934" xr:uid="{0A081531-CB1E-490B-A165-EB92E13F91F4}"/>
    <cellStyle name="20% - Accent4 4 2 3 2 2" xfId="5935" xr:uid="{96AF63A4-2D64-4677-8831-43AD213C06A4}"/>
    <cellStyle name="20% - Accent4 4 2 3 3" xfId="5936" xr:uid="{CEC60BA9-8002-4B4A-B09E-19C906039DD7}"/>
    <cellStyle name="20% - Accent4 4 2 4" xfId="5937" xr:uid="{2BCE02A5-B104-43B9-A934-A3AE67E194F4}"/>
    <cellStyle name="20% - Accent4 4 2 4 2" xfId="5938" xr:uid="{6A926B6E-E995-4B5C-910B-AF16ECADE466}"/>
    <cellStyle name="20% - Accent4 4 2 5" xfId="5939" xr:uid="{B9DEAA3B-6704-427A-B839-DAB95D073790}"/>
    <cellStyle name="20% - Accent4 4 2 6" xfId="5940" xr:uid="{A931EBF4-AEE9-49AD-8B4F-ABD39E7736A6}"/>
    <cellStyle name="20% - Accent4 4 3" xfId="5941" xr:uid="{BA7EBB3E-FE39-424D-926D-F49A0B857AE0}"/>
    <cellStyle name="20% - Accent4 4 3 2" xfId="5942" xr:uid="{A93DFBE4-E163-4BAE-AEEB-C21323894AFD}"/>
    <cellStyle name="20% - Accent4 4 3 2 2" xfId="5943" xr:uid="{1F163B42-1C44-4D39-9CE0-0402C04F3EC2}"/>
    <cellStyle name="20% - Accent4 4 3 2 2 2" xfId="5944" xr:uid="{3A507394-9B4E-4D6D-9FB8-720264A7C19B}"/>
    <cellStyle name="20% - Accent4 4 3 2 3" xfId="5945" xr:uid="{E4EA151A-60DC-4E7A-B69D-53BCD7EE5D89}"/>
    <cellStyle name="20% - Accent4 4 3 3" xfId="5946" xr:uid="{BA1E0E10-8994-40B5-AB95-9C3056A57F57}"/>
    <cellStyle name="20% - Accent4 4 3 3 2" xfId="5947" xr:uid="{46EAAC18-6138-4C31-B153-CFAE30BB15E5}"/>
    <cellStyle name="20% - Accent4 4 3 3 2 2" xfId="5948" xr:uid="{FEC951FF-1BCF-43F4-85F4-7F2E0C114176}"/>
    <cellStyle name="20% - Accent4 4 3 3 3" xfId="5949" xr:uid="{35B0F17B-43AA-4D82-AE47-A9131BFADAA2}"/>
    <cellStyle name="20% - Accent4 4 3 4" xfId="5950" xr:uid="{0EFC8911-0A04-4970-BCE6-A858AC1861DF}"/>
    <cellStyle name="20% - Accent4 4 3 4 2" xfId="5951" xr:uid="{CAEAF7E9-7331-40A2-A7D1-B02E15ABC077}"/>
    <cellStyle name="20% - Accent4 4 3 5" xfId="5952" xr:uid="{C562B9D4-C42B-481A-82F4-F91E40FA5F2A}"/>
    <cellStyle name="20% - Accent4 4 3 6" xfId="5953" xr:uid="{75FA859F-A368-463E-9121-4963AA76B89A}"/>
    <cellStyle name="20% - Accent4 4 4" xfId="5954" xr:uid="{2FF8F77D-38E9-47AC-B54E-CFA52AF75EC5}"/>
    <cellStyle name="20% - Accent4 4 4 2" xfId="5955" xr:uid="{4B2A8355-84F4-412E-AF1B-321E2DB4A0C9}"/>
    <cellStyle name="20% - Accent4 4 4 2 2" xfId="5956" xr:uid="{1465A068-2975-4B40-97BF-33CF061B068A}"/>
    <cellStyle name="20% - Accent4 4 4 3" xfId="5957" xr:uid="{88EDA957-2DC2-4033-94D1-9BA865381BBE}"/>
    <cellStyle name="20% - Accent4 4 4 4" xfId="5958" xr:uid="{489A355E-0960-4317-980B-7903509E6EB0}"/>
    <cellStyle name="20% - Accent4 4 5" xfId="5959" xr:uid="{4B228437-4630-49E0-B914-6BC0562FFF97}"/>
    <cellStyle name="20% - Accent4 4 5 2" xfId="5960" xr:uid="{5B972E8D-C4F7-4EB6-874D-B327CCEC6723}"/>
    <cellStyle name="20% - Accent4 4 5 2 2" xfId="5961" xr:uid="{264CD7A3-59C7-4E7E-9070-4C333C510B67}"/>
    <cellStyle name="20% - Accent4 4 5 3" xfId="5962" xr:uid="{A8654721-D4AD-4023-9EDC-AD9556BB3785}"/>
    <cellStyle name="20% - Accent4 4 6" xfId="5963" xr:uid="{07011E74-54FC-4BFD-A450-93C9774A8BE7}"/>
    <cellStyle name="20% - Accent4 4 6 2" xfId="5964" xr:uid="{5804C5A5-895C-462C-A268-F89B9AC7825A}"/>
    <cellStyle name="20% - Accent4 4 7" xfId="5965" xr:uid="{FDEAF166-49E6-4F49-AF62-F3589B447E78}"/>
    <cellStyle name="20% - Accent4 4 8" xfId="5966" xr:uid="{399E50F8-B5BA-421B-8857-B97D700D2DDF}"/>
    <cellStyle name="20% - Accent4 40" xfId="5967" xr:uid="{A26DDB90-DC05-4772-8B5C-BE8AE3046816}"/>
    <cellStyle name="20% - Accent4 40 2" xfId="5968" xr:uid="{7A7C9975-E468-40BB-81BF-67D8471581E1}"/>
    <cellStyle name="20% - Accent4 41" xfId="5969" xr:uid="{EC503DFA-8DEB-490C-B93B-01A9C93907BD}"/>
    <cellStyle name="20% - Accent4 41 2" xfId="5970" xr:uid="{58EB650E-7A15-4FA7-801F-7D620E4F82C0}"/>
    <cellStyle name="20% - Accent4 42" xfId="5971" xr:uid="{DF6C3940-8C81-4283-B6B9-16D87E824E14}"/>
    <cellStyle name="20% - Accent4 42 2" xfId="5972" xr:uid="{C696D048-7CA2-4062-A36F-2BA44D106776}"/>
    <cellStyle name="20% - Accent4 43" xfId="5973" xr:uid="{8914CC2C-1130-4D3F-B87F-072D9F168C2C}"/>
    <cellStyle name="20% - Accent4 43 2" xfId="5974" xr:uid="{A673E08A-AAFA-46D0-BD4D-0414505E95DE}"/>
    <cellStyle name="20% - Accent4 44" xfId="5975" xr:uid="{EFD668D1-FAAF-4EB6-9137-050383B52E68}"/>
    <cellStyle name="20% - Accent4 44 2" xfId="5976" xr:uid="{1246CE9A-9FD0-46CA-8D8B-F3069F2B786E}"/>
    <cellStyle name="20% - Accent4 45" xfId="5977" xr:uid="{DB5F3FBB-7867-41EE-9B2F-820C3AB310A2}"/>
    <cellStyle name="20% - Accent4 45 2" xfId="5978" xr:uid="{445B0CF4-1CCB-4C01-9DAF-077EFF494BBB}"/>
    <cellStyle name="20% - Accent4 46" xfId="5979" xr:uid="{DDFA474C-9E7A-4C15-9AC7-B99FCC981EBA}"/>
    <cellStyle name="20% - Accent4 47" xfId="5980" xr:uid="{2738CFB3-ABA3-4938-AF13-367953926759}"/>
    <cellStyle name="20% - Accent4 48" xfId="5981" xr:uid="{E4D80CBA-6131-48F7-BAD3-1166EB2461FE}"/>
    <cellStyle name="20% - Accent4 49" xfId="5982" xr:uid="{8C12FA7C-DB36-42C0-84EA-AF415A4A3EF7}"/>
    <cellStyle name="20% - Accent4 5" xfId="5983" xr:uid="{C87A7BA7-BE0D-4CC6-B727-501B29778560}"/>
    <cellStyle name="20% - Accent4 5 2" xfId="5984" xr:uid="{018DFE3F-AB4B-49E4-B193-E65082E70DED}"/>
    <cellStyle name="20% - Accent4 5 2 2" xfId="5985" xr:uid="{83F337C9-23EB-48BF-9F0C-72B63B8B20B2}"/>
    <cellStyle name="20% - Accent4 5 2 2 2" xfId="5986" xr:uid="{EDAEF97B-485E-4FE2-9723-2B7F05D6C153}"/>
    <cellStyle name="20% - Accent4 5 2 2 2 2" xfId="5987" xr:uid="{1DB3EBA6-75C8-4BCB-9BA6-438D92AA4C34}"/>
    <cellStyle name="20% - Accent4 5 2 2 2 2 2" xfId="5988" xr:uid="{F6F42F2B-066B-4CF3-9EF6-5DF41EE73AA0}"/>
    <cellStyle name="20% - Accent4 5 2 2 2 3" xfId="5989" xr:uid="{042CB448-3327-453D-8AA8-9A5CA8AB3D2E}"/>
    <cellStyle name="20% - Accent4 5 2 2 3" xfId="5990" xr:uid="{01CDD5C7-8026-4E08-81A4-77D102F497D2}"/>
    <cellStyle name="20% - Accent4 5 2 2 3 2" xfId="5991" xr:uid="{C881259E-ED0C-46DC-B25D-518C26958A29}"/>
    <cellStyle name="20% - Accent4 5 2 2 3 2 2" xfId="5992" xr:uid="{36100360-215A-4E2C-AAA0-F62E53B12950}"/>
    <cellStyle name="20% - Accent4 5 2 2 3 3" xfId="5993" xr:uid="{CAF55626-AA69-4792-A505-10369ACC72D9}"/>
    <cellStyle name="20% - Accent4 5 2 2 4" xfId="5994" xr:uid="{AD84F0EF-EBAD-4CF6-BCF1-C20C4125D70D}"/>
    <cellStyle name="20% - Accent4 5 2 2 4 2" xfId="5995" xr:uid="{8A9ACADE-C204-4EDC-87FD-67EA3D783EEC}"/>
    <cellStyle name="20% - Accent4 5 2 2 5" xfId="5996" xr:uid="{3F967F2D-DB0A-4E19-81C4-F1200457288C}"/>
    <cellStyle name="20% - Accent4 5 2 3" xfId="5997" xr:uid="{1368F07C-645D-4F88-AF50-125E576A60B5}"/>
    <cellStyle name="20% - Accent4 5 2 3 2" xfId="5998" xr:uid="{AD5AD92C-686D-4DCF-88AD-634BF34EC84D}"/>
    <cellStyle name="20% - Accent4 5 2 3 2 2" xfId="5999" xr:uid="{1723BE1F-1CD1-4D1D-B803-AB7E3F0F001A}"/>
    <cellStyle name="20% - Accent4 5 2 3 3" xfId="6000" xr:uid="{77456A54-61C3-4916-880D-C083AEF2C606}"/>
    <cellStyle name="20% - Accent4 5 2 4" xfId="6001" xr:uid="{88796518-AA4B-4133-9874-8BA292AB547B}"/>
    <cellStyle name="20% - Accent4 5 2 4 2" xfId="6002" xr:uid="{00FE8E9A-E63E-4302-90E7-FF156D230F32}"/>
    <cellStyle name="20% - Accent4 5 2 5" xfId="6003" xr:uid="{38A244D4-99B3-416D-BB32-EB43FA5A3DE1}"/>
    <cellStyle name="20% - Accent4 5 2 6" xfId="6004" xr:uid="{4F6B6EF3-B4C3-483B-8B6D-50502D47D179}"/>
    <cellStyle name="20% - Accent4 5 3" xfId="6005" xr:uid="{F500E734-524F-4431-8F35-5C3974347BFD}"/>
    <cellStyle name="20% - Accent4 5 3 2" xfId="6006" xr:uid="{8C5924D2-41BA-49B7-A3C1-245C7C4B2902}"/>
    <cellStyle name="20% - Accent4 5 3 2 2" xfId="6007" xr:uid="{93376841-4BBB-4DCA-9C8C-DD60C9A803D4}"/>
    <cellStyle name="20% - Accent4 5 3 2 2 2" xfId="6008" xr:uid="{6078D653-2204-473A-AA5B-86A65FCE8111}"/>
    <cellStyle name="20% - Accent4 5 3 2 3" xfId="6009" xr:uid="{11C4AFF0-D22F-4F88-86C3-6C894519373C}"/>
    <cellStyle name="20% - Accent4 5 3 3" xfId="6010" xr:uid="{DC9942A6-229F-4A14-9E29-3258F61B20D6}"/>
    <cellStyle name="20% - Accent4 5 3 3 2" xfId="6011" xr:uid="{9F28C653-4461-4995-A414-B3738B2CB029}"/>
    <cellStyle name="20% - Accent4 5 3 3 2 2" xfId="6012" xr:uid="{411DB1F4-FB83-40DD-948D-8111A08F5347}"/>
    <cellStyle name="20% - Accent4 5 3 3 3" xfId="6013" xr:uid="{70E69AC2-6FA1-4BB1-AF9E-C44D77644075}"/>
    <cellStyle name="20% - Accent4 5 3 4" xfId="6014" xr:uid="{51641D98-84DD-4DC9-878F-DF50E739422E}"/>
    <cellStyle name="20% - Accent4 5 3 4 2" xfId="6015" xr:uid="{8209A7B9-ADDA-4BAF-84A2-5270A9375B39}"/>
    <cellStyle name="20% - Accent4 5 3 5" xfId="6016" xr:uid="{F59CC9DA-5FFA-426F-A7EF-3BFB7A8B2A7C}"/>
    <cellStyle name="20% - Accent4 5 4" xfId="6017" xr:uid="{E950E933-ED71-4909-ACB9-BA354992F649}"/>
    <cellStyle name="20% - Accent4 5 4 2" xfId="6018" xr:uid="{90EE1680-72CC-4D51-A54C-5136257A719C}"/>
    <cellStyle name="20% - Accent4 5 4 2 2" xfId="6019" xr:uid="{313B3E3F-2639-43BF-928C-4D6DBBE03AAA}"/>
    <cellStyle name="20% - Accent4 5 4 3" xfId="6020" xr:uid="{F1724526-EB06-4BE8-9A01-01E6443E73A9}"/>
    <cellStyle name="20% - Accent4 5 5" xfId="6021" xr:uid="{3A8E0498-5409-4DA7-807B-FB0B5B402D8A}"/>
    <cellStyle name="20% - Accent4 5 5 2" xfId="6022" xr:uid="{6D2B8CE1-C681-4F1B-91B6-FD1A3AD974B9}"/>
    <cellStyle name="20% - Accent4 5 5 2 2" xfId="6023" xr:uid="{2DB665DE-8535-49B4-B64E-B3CF7FA9D3E6}"/>
    <cellStyle name="20% - Accent4 5 5 3" xfId="6024" xr:uid="{2C0A7093-3B8E-4BBC-897A-224A2B25C402}"/>
    <cellStyle name="20% - Accent4 5 6" xfId="6025" xr:uid="{3B484553-4663-4BF0-8929-582E499CF643}"/>
    <cellStyle name="20% - Accent4 5 6 2" xfId="6026" xr:uid="{99C66ABF-111C-43CF-AF4F-6BF59CCC152C}"/>
    <cellStyle name="20% - Accent4 5 7" xfId="6027" xr:uid="{4E87B86E-E5AD-4F3E-9F81-C4C4B44FDABF}"/>
    <cellStyle name="20% - Accent4 5 8" xfId="6028" xr:uid="{BB3FEEB3-1F20-482F-828E-8A0BE5E1F00F}"/>
    <cellStyle name="20% - Accent4 50" xfId="6029" xr:uid="{6B5E33BE-1820-4848-A7CC-680404160520}"/>
    <cellStyle name="20% - Accent4 51" xfId="6030" xr:uid="{4C7391AE-41B2-46D1-AFB2-2A1E4C6C57ED}"/>
    <cellStyle name="20% - Accent4 52" xfId="6031" xr:uid="{BA1E907B-F6F9-49AA-A399-434AA07DB91A}"/>
    <cellStyle name="20% - Accent4 53" xfId="6032" xr:uid="{722696BD-9F63-4B82-836E-0D81D82E06FE}"/>
    <cellStyle name="20% - Accent4 54" xfId="6033" xr:uid="{C86511D1-9E11-475C-962C-414FF7B6710B}"/>
    <cellStyle name="20% - Accent4 6" xfId="6034" xr:uid="{3BE7E315-FC74-4B92-B774-FEE5ECB9BB6B}"/>
    <cellStyle name="20% - Accent4 6 2" xfId="6035" xr:uid="{5379E649-5838-4124-A95B-95ACF7AE572F}"/>
    <cellStyle name="20% - Accent4 6 2 2" xfId="6036" xr:uid="{591F20BF-1F75-43C9-AE60-8A5C41E746C4}"/>
    <cellStyle name="20% - Accent4 6 2 2 2" xfId="6037" xr:uid="{6D7FE41A-2B7A-486C-B95C-80FBA762A86C}"/>
    <cellStyle name="20% - Accent4 6 2 2 2 2" xfId="6038" xr:uid="{CAE3FCF2-0E15-4960-88A6-9506A3DF1D0B}"/>
    <cellStyle name="20% - Accent4 6 2 2 2 2 2" xfId="6039" xr:uid="{E9387EA6-E381-4245-91E9-633954E898C9}"/>
    <cellStyle name="20% - Accent4 6 2 2 2 3" xfId="6040" xr:uid="{F99C0F44-A668-4B04-ACB3-1C69E3D73A5A}"/>
    <cellStyle name="20% - Accent4 6 2 2 3" xfId="6041" xr:uid="{33A5F7C3-E93F-445E-BDAC-35DF54879A53}"/>
    <cellStyle name="20% - Accent4 6 2 2 3 2" xfId="6042" xr:uid="{FEA53BC8-4D12-41DB-B0E7-A5471B6DB0A0}"/>
    <cellStyle name="20% - Accent4 6 2 2 3 2 2" xfId="6043" xr:uid="{EF46B304-9863-42F9-A904-E145FF4223B4}"/>
    <cellStyle name="20% - Accent4 6 2 2 3 3" xfId="6044" xr:uid="{55B89769-E49A-4701-A4CE-6D6BD3A6CCF9}"/>
    <cellStyle name="20% - Accent4 6 2 2 4" xfId="6045" xr:uid="{87802FC6-3B7B-4A3F-BAC7-F112972186F2}"/>
    <cellStyle name="20% - Accent4 6 2 2 4 2" xfId="6046" xr:uid="{2F0D4B99-4569-4079-89A3-32BD02B81CE2}"/>
    <cellStyle name="20% - Accent4 6 2 2 5" xfId="6047" xr:uid="{5FE14ECE-06E9-430A-BA86-BEC9867F5BCF}"/>
    <cellStyle name="20% - Accent4 6 2 3" xfId="6048" xr:uid="{521DAC00-3E0B-40E8-908F-3E2C701C2C3E}"/>
    <cellStyle name="20% - Accent4 6 2 3 2" xfId="6049" xr:uid="{05F05D76-6C7A-40B3-AC2D-BB3561259F81}"/>
    <cellStyle name="20% - Accent4 6 2 3 2 2" xfId="6050" xr:uid="{32E0E69D-ABDC-4CD5-B46E-FBC4A3440AFF}"/>
    <cellStyle name="20% - Accent4 6 2 3 3" xfId="6051" xr:uid="{06CFB798-9040-4967-899D-F6A3B00294E3}"/>
    <cellStyle name="20% - Accent4 6 2 4" xfId="6052" xr:uid="{1AE084CF-32BC-46D8-99E8-8E28E16E3F10}"/>
    <cellStyle name="20% - Accent4 6 2 4 2" xfId="6053" xr:uid="{09AC9EF0-D7C5-460F-A6C3-D7D15FE4849E}"/>
    <cellStyle name="20% - Accent4 6 2 5" xfId="6054" xr:uid="{D927CCCC-2771-4EB1-8B1F-EB49B833D80F}"/>
    <cellStyle name="20% - Accent4 6 3" xfId="6055" xr:uid="{8CE36556-91ED-4632-8069-A9D56582F4C4}"/>
    <cellStyle name="20% - Accent4 6 3 2" xfId="6056" xr:uid="{7B5E9FD8-449A-4217-B78B-34C201436C78}"/>
    <cellStyle name="20% - Accent4 6 3 2 2" xfId="6057" xr:uid="{22D27343-8BFC-424F-BB70-E4A401BF891B}"/>
    <cellStyle name="20% - Accent4 6 3 2 2 2" xfId="6058" xr:uid="{C8F816FF-F064-41DC-9F79-2C6F4583CE08}"/>
    <cellStyle name="20% - Accent4 6 3 2 3" xfId="6059" xr:uid="{436F04CE-6FF2-4801-B945-0A1159639636}"/>
    <cellStyle name="20% - Accent4 6 3 3" xfId="6060" xr:uid="{A75508FC-DB4C-4204-8533-7144BED12DD8}"/>
    <cellStyle name="20% - Accent4 6 3 3 2" xfId="6061" xr:uid="{D9245885-975E-48B0-B4AF-13464A69DFA4}"/>
    <cellStyle name="20% - Accent4 6 3 3 2 2" xfId="6062" xr:uid="{5DA397FA-2D92-4575-A11B-DAAEEE9438FF}"/>
    <cellStyle name="20% - Accent4 6 3 3 3" xfId="6063" xr:uid="{5AA67ABD-9C47-4C11-8CF5-E0C3612BF546}"/>
    <cellStyle name="20% - Accent4 6 3 4" xfId="6064" xr:uid="{E126166B-62CA-4D12-BDAD-EDE900BE69FB}"/>
    <cellStyle name="20% - Accent4 6 3 4 2" xfId="6065" xr:uid="{297E38D8-EB54-4781-888D-B23A049B2836}"/>
    <cellStyle name="20% - Accent4 6 3 5" xfId="6066" xr:uid="{050D9EF7-CB45-4871-8156-84EA98D77665}"/>
    <cellStyle name="20% - Accent4 6 4" xfId="6067" xr:uid="{560ECDF3-8744-4476-AFD2-8C322443EE6E}"/>
    <cellStyle name="20% - Accent4 6 4 2" xfId="6068" xr:uid="{13A37729-55B6-4B52-B09D-70D51B082572}"/>
    <cellStyle name="20% - Accent4 6 4 2 2" xfId="6069" xr:uid="{C1F329BD-C38D-4F47-8960-741AF06B9520}"/>
    <cellStyle name="20% - Accent4 6 4 3" xfId="6070" xr:uid="{483EE459-68A2-4C15-B1EF-53D1471CCFA2}"/>
    <cellStyle name="20% - Accent4 6 5" xfId="6071" xr:uid="{F1218DBD-4961-41C9-8A8D-23D00EC59C6A}"/>
    <cellStyle name="20% - Accent4 6 5 2" xfId="6072" xr:uid="{D7946BED-356E-4CCD-ACCE-F63B252D3417}"/>
    <cellStyle name="20% - Accent4 6 5 2 2" xfId="6073" xr:uid="{4E06812D-6B2D-471C-B73B-F300C5E3335E}"/>
    <cellStyle name="20% - Accent4 6 5 3" xfId="6074" xr:uid="{A9DA5E27-5A5D-45C9-82AD-8BE8795C64A0}"/>
    <cellStyle name="20% - Accent4 6 6" xfId="6075" xr:uid="{EAEE6D30-4019-41F2-B069-484B20A340C2}"/>
    <cellStyle name="20% - Accent4 6 6 2" xfId="6076" xr:uid="{2B26C6AF-013B-440E-BAEE-A27DB7C4FEE7}"/>
    <cellStyle name="20% - Accent4 6 7" xfId="6077" xr:uid="{B7F49CCC-3B94-4749-86B6-7D02F5AC90EB}"/>
    <cellStyle name="20% - Accent4 6 8" xfId="6078" xr:uid="{4BC377B5-031B-4425-9B2F-F0B5C5B4FD63}"/>
    <cellStyle name="20% - Accent4 7" xfId="6079" xr:uid="{02E24D2F-9E59-4049-88EC-047159B7693A}"/>
    <cellStyle name="20% - Accent4 7 2" xfId="6080" xr:uid="{E1A10066-77CD-4F65-8CB6-0251DE2FC258}"/>
    <cellStyle name="20% - Accent4 7 2 2" xfId="6081" xr:uid="{F99B3E3C-8842-47CD-B61C-245218DF4262}"/>
    <cellStyle name="20% - Accent4 7 2 2 2" xfId="6082" xr:uid="{C5CAC61C-743E-4EC1-B24D-99CECFF62515}"/>
    <cellStyle name="20% - Accent4 7 2 2 2 2" xfId="6083" xr:uid="{0234EB47-AC31-4D73-AC72-F5EF5B3CC7CE}"/>
    <cellStyle name="20% - Accent4 7 2 2 2 2 2" xfId="6084" xr:uid="{30E4860A-C18D-4325-9D13-F4C04E653ABD}"/>
    <cellStyle name="20% - Accent4 7 2 2 2 3" xfId="6085" xr:uid="{8E4169CF-188A-4230-82F7-5A954FDB9F18}"/>
    <cellStyle name="20% - Accent4 7 2 2 3" xfId="6086" xr:uid="{7C7C367C-AD50-4A90-BB5A-498F459B4C68}"/>
    <cellStyle name="20% - Accent4 7 2 2 3 2" xfId="6087" xr:uid="{BDAFC9D8-35AA-4916-897B-30D5E11DE147}"/>
    <cellStyle name="20% - Accent4 7 2 2 3 2 2" xfId="6088" xr:uid="{0D0B4D9E-6A8E-4690-99D4-F996489AAA21}"/>
    <cellStyle name="20% - Accent4 7 2 2 3 3" xfId="6089" xr:uid="{D5615FC7-9C83-4043-AFC1-3C7DDD85075B}"/>
    <cellStyle name="20% - Accent4 7 2 2 4" xfId="6090" xr:uid="{5FD98084-B441-4718-BCF8-0236FBE50E1A}"/>
    <cellStyle name="20% - Accent4 7 2 2 4 2" xfId="6091" xr:uid="{2EDBAB70-2095-42A0-8477-4B41DDC1F107}"/>
    <cellStyle name="20% - Accent4 7 2 2 5" xfId="6092" xr:uid="{F7602E9A-919A-4FBB-98A0-878A4881E6BE}"/>
    <cellStyle name="20% - Accent4 7 2 3" xfId="6093" xr:uid="{C778FFC1-E30D-498C-A213-98F645105D3A}"/>
    <cellStyle name="20% - Accent4 7 2 3 2" xfId="6094" xr:uid="{DA56FB13-E4A3-4062-BFBC-A7A777BE72D8}"/>
    <cellStyle name="20% - Accent4 7 2 3 2 2" xfId="6095" xr:uid="{4D613F04-5CE8-4C12-8375-8DE79E49DE0C}"/>
    <cellStyle name="20% - Accent4 7 2 3 3" xfId="6096" xr:uid="{6E59BE6E-A1A9-4879-82D8-ABDC15FE6F26}"/>
    <cellStyle name="20% - Accent4 7 2 4" xfId="6097" xr:uid="{75E387BB-EDE4-4175-8495-6007A5B5F78F}"/>
    <cellStyle name="20% - Accent4 7 2 4 2" xfId="6098" xr:uid="{AB375868-4B4C-4746-BAAF-CD529688FE70}"/>
    <cellStyle name="20% - Accent4 7 2 5" xfId="6099" xr:uid="{CAA74F04-4A96-4A49-AE5A-04E12391325D}"/>
    <cellStyle name="20% - Accent4 7 3" xfId="6100" xr:uid="{CBF71DFB-278F-408D-AC7C-0089799EAF09}"/>
    <cellStyle name="20% - Accent4 7 3 2" xfId="6101" xr:uid="{354E196F-16A5-49FC-B3D3-C7CF47EAF8FD}"/>
    <cellStyle name="20% - Accent4 7 3 2 2" xfId="6102" xr:uid="{BED56CF0-4A3A-409F-A3BB-105AC837CB95}"/>
    <cellStyle name="20% - Accent4 7 3 2 2 2" xfId="6103" xr:uid="{B2097DDF-195F-4F9F-B5B6-4230D4F25081}"/>
    <cellStyle name="20% - Accent4 7 3 2 3" xfId="6104" xr:uid="{CDB860C6-4D80-402B-BF37-9D8A4D5A1AFD}"/>
    <cellStyle name="20% - Accent4 7 3 3" xfId="6105" xr:uid="{72EB876F-8785-42BB-B062-C0ED801CE996}"/>
    <cellStyle name="20% - Accent4 7 3 3 2" xfId="6106" xr:uid="{B39B58EA-9E92-4746-95A4-ECF62567489D}"/>
    <cellStyle name="20% - Accent4 7 3 3 2 2" xfId="6107" xr:uid="{BD8B1CEF-2BAC-4CA1-891E-4E6A35E07FE8}"/>
    <cellStyle name="20% - Accent4 7 3 3 3" xfId="6108" xr:uid="{784F287A-8F20-48C4-9B92-C393461E4563}"/>
    <cellStyle name="20% - Accent4 7 3 4" xfId="6109" xr:uid="{F8F11C56-278B-4A5F-BC16-F18894DB68F0}"/>
    <cellStyle name="20% - Accent4 7 3 4 2" xfId="6110" xr:uid="{DFDDBA7A-B828-4338-B962-45086F583122}"/>
    <cellStyle name="20% - Accent4 7 3 5" xfId="6111" xr:uid="{3704AAEE-DBF9-455A-B935-9047A4B420C2}"/>
    <cellStyle name="20% - Accent4 7 4" xfId="6112" xr:uid="{9C38D4CA-03AE-4C5C-A49A-423AB28942F7}"/>
    <cellStyle name="20% - Accent4 7 4 2" xfId="6113" xr:uid="{2554618F-4DEB-402D-9D1B-E34274B93677}"/>
    <cellStyle name="20% - Accent4 7 4 2 2" xfId="6114" xr:uid="{CAA84923-2669-4BFC-90BC-4EA1DE22F8FB}"/>
    <cellStyle name="20% - Accent4 7 4 3" xfId="6115" xr:uid="{FE36EE4F-8E1D-4DD0-B47E-6B93146CA59B}"/>
    <cellStyle name="20% - Accent4 7 5" xfId="6116" xr:uid="{F494913B-0616-4D93-A9FD-A1A29C565B91}"/>
    <cellStyle name="20% - Accent4 7 5 2" xfId="6117" xr:uid="{DC0C76F6-F271-4CE6-B7C2-0150E9992F08}"/>
    <cellStyle name="20% - Accent4 7 5 2 2" xfId="6118" xr:uid="{8A4197E3-A179-4DDB-844F-395C0B896D29}"/>
    <cellStyle name="20% - Accent4 7 5 3" xfId="6119" xr:uid="{1AC78A1B-342C-4236-8519-5009DDDA02DB}"/>
    <cellStyle name="20% - Accent4 7 6" xfId="6120" xr:uid="{C04E1D45-FAAC-4D0C-B328-9AEAB1DF7A45}"/>
    <cellStyle name="20% - Accent4 7 6 2" xfId="6121" xr:uid="{68EB7F62-30D6-48C9-BFF6-7E35093F10EF}"/>
    <cellStyle name="20% - Accent4 7 7" xfId="6122" xr:uid="{A24E4CDE-0355-422B-A4B1-468E10D87A2A}"/>
    <cellStyle name="20% - Accent4 7 8" xfId="6123" xr:uid="{5DF5A53C-DE7C-469E-8D56-A3AEDF973D1C}"/>
    <cellStyle name="20% - Accent4 8" xfId="6124" xr:uid="{9A29AB34-6D82-40B9-A1EE-09A74AA90221}"/>
    <cellStyle name="20% - Accent4 8 2" xfId="6125" xr:uid="{10032E19-9CF4-43ED-82A5-CEEB736186DE}"/>
    <cellStyle name="20% - Accent4 8 2 2" xfId="6126" xr:uid="{335FD69F-BB4E-4FD2-B272-A4DEE82A2780}"/>
    <cellStyle name="20% - Accent4 8 2 2 2" xfId="6127" xr:uid="{102C92C7-42DF-4C1E-815F-E55EAEE67334}"/>
    <cellStyle name="20% - Accent4 8 2 2 2 2" xfId="6128" xr:uid="{B4520689-CCCC-4B7B-85A1-8683F9E6AA26}"/>
    <cellStyle name="20% - Accent4 8 2 2 2 2 2" xfId="6129" xr:uid="{BC28DF92-6F58-44CE-9A5B-5F12E7BA6B70}"/>
    <cellStyle name="20% - Accent4 8 2 2 2 3" xfId="6130" xr:uid="{654A011B-2497-4A89-8136-F7B0B3B6B565}"/>
    <cellStyle name="20% - Accent4 8 2 2 3" xfId="6131" xr:uid="{D8F095D5-8160-4E6F-B727-223733E27DEF}"/>
    <cellStyle name="20% - Accent4 8 2 2 3 2" xfId="6132" xr:uid="{23A66937-62B8-4B12-8D3C-48A712161540}"/>
    <cellStyle name="20% - Accent4 8 2 2 3 2 2" xfId="6133" xr:uid="{FE1EFB06-0CBE-4166-B0BF-F4D0F3B989A3}"/>
    <cellStyle name="20% - Accent4 8 2 2 3 3" xfId="6134" xr:uid="{819F3B29-5B86-4F7F-8AE5-1E675D3498A1}"/>
    <cellStyle name="20% - Accent4 8 2 2 4" xfId="6135" xr:uid="{829904B7-5DD4-4CBF-8EFA-2AE7E21E257A}"/>
    <cellStyle name="20% - Accent4 8 2 2 4 2" xfId="6136" xr:uid="{E19C858B-4BF5-4152-94FA-A457F2D54B20}"/>
    <cellStyle name="20% - Accent4 8 2 2 5" xfId="6137" xr:uid="{69FFCFC2-1BE6-4B47-B813-BEF9892887C1}"/>
    <cellStyle name="20% - Accent4 8 2 3" xfId="6138" xr:uid="{01736D3F-E5F6-49EF-9219-53126EF827B9}"/>
    <cellStyle name="20% - Accent4 8 2 3 2" xfId="6139" xr:uid="{D9C872F8-33A5-4FB4-B54E-B522321B91DE}"/>
    <cellStyle name="20% - Accent4 8 2 3 2 2" xfId="6140" xr:uid="{E7A92266-1F97-431D-97A8-EC101AC2AD93}"/>
    <cellStyle name="20% - Accent4 8 2 3 3" xfId="6141" xr:uid="{914D262A-FC8E-45D1-965D-77D64C422E47}"/>
    <cellStyle name="20% - Accent4 8 2 4" xfId="6142" xr:uid="{03FE27FC-D911-46F4-98C5-897938C1A5A6}"/>
    <cellStyle name="20% - Accent4 8 2 4 2" xfId="6143" xr:uid="{DA54FDD1-ECDE-4EDC-BC6A-7A485AC4E2BD}"/>
    <cellStyle name="20% - Accent4 8 2 5" xfId="6144" xr:uid="{CDCA006D-8D5C-4918-826D-50388481A644}"/>
    <cellStyle name="20% - Accent4 8 3" xfId="6145" xr:uid="{90AB1AA8-9556-46DA-8192-DEA3C51C1708}"/>
    <cellStyle name="20% - Accent4 8 3 2" xfId="6146" xr:uid="{08E00C7B-967C-4285-9450-C1B2962D5F86}"/>
    <cellStyle name="20% - Accent4 8 3 2 2" xfId="6147" xr:uid="{C5D93299-A25B-403E-A516-CDCDB1D0C420}"/>
    <cellStyle name="20% - Accent4 8 3 2 2 2" xfId="6148" xr:uid="{72F1294B-3F75-4BCC-96ED-1D4A76C67E25}"/>
    <cellStyle name="20% - Accent4 8 3 2 3" xfId="6149" xr:uid="{B2EC9CBB-E948-4030-8ECA-267FD26DF3B6}"/>
    <cellStyle name="20% - Accent4 8 3 3" xfId="6150" xr:uid="{3F3E1693-E6B9-4161-8006-702E676E6D15}"/>
    <cellStyle name="20% - Accent4 8 3 3 2" xfId="6151" xr:uid="{2FFEBFAB-DB05-4F93-90E3-FD3D9050B634}"/>
    <cellStyle name="20% - Accent4 8 3 3 2 2" xfId="6152" xr:uid="{940AEF1E-B643-418F-97BC-974BC308E05E}"/>
    <cellStyle name="20% - Accent4 8 3 3 3" xfId="6153" xr:uid="{E85CBBBC-8C49-4679-A53D-19F6FE785DDB}"/>
    <cellStyle name="20% - Accent4 8 3 4" xfId="6154" xr:uid="{248EB6C5-348F-4DDF-93CE-09347C7F8AF0}"/>
    <cellStyle name="20% - Accent4 8 3 4 2" xfId="6155" xr:uid="{4B21FB6B-06D4-48FE-989C-C37EF3EF255C}"/>
    <cellStyle name="20% - Accent4 8 3 5" xfId="6156" xr:uid="{E6DB292B-44B7-4341-8844-EF3B158B5765}"/>
    <cellStyle name="20% - Accent4 8 4" xfId="6157" xr:uid="{F0F6F4A0-A583-4EC8-B77E-82BB651775C5}"/>
    <cellStyle name="20% - Accent4 8 4 2" xfId="6158" xr:uid="{57340165-DBCE-4BFE-9D1E-5805180E0D4F}"/>
    <cellStyle name="20% - Accent4 8 4 2 2" xfId="6159" xr:uid="{D7A06084-B14E-4D34-94D0-39FAA3AF4645}"/>
    <cellStyle name="20% - Accent4 8 4 3" xfId="6160" xr:uid="{5CBF5E35-3DDE-4101-9248-F360A3F3D2F5}"/>
    <cellStyle name="20% - Accent4 8 5" xfId="6161" xr:uid="{5610E42A-81ED-467C-91F7-8C47AC8863ED}"/>
    <cellStyle name="20% - Accent4 8 5 2" xfId="6162" xr:uid="{F6F0F4DE-86B6-41A8-9C6E-92244925F930}"/>
    <cellStyle name="20% - Accent4 8 5 2 2" xfId="6163" xr:uid="{E1F488C6-4BB2-4616-A293-E8CA79E0F2D3}"/>
    <cellStyle name="20% - Accent4 8 5 3" xfId="6164" xr:uid="{BA47D88B-197A-4971-9C7E-B2C602C1310B}"/>
    <cellStyle name="20% - Accent4 8 6" xfId="6165" xr:uid="{C674E038-9266-4759-A764-AB6DD6B254E6}"/>
    <cellStyle name="20% - Accent4 8 6 2" xfId="6166" xr:uid="{65510C27-6B7B-464F-8992-CF1B3EF4E638}"/>
    <cellStyle name="20% - Accent4 8 7" xfId="6167" xr:uid="{9C4FE595-5E37-4289-BCF9-14EC0BC83D36}"/>
    <cellStyle name="20% - Accent4 8 8" xfId="6168" xr:uid="{ABD85AF9-F4FE-4ABF-86DB-B000AC6B88B7}"/>
    <cellStyle name="20% - Accent4 9" xfId="6169" xr:uid="{D99E213E-6772-4D62-BE3F-0E8705C990B8}"/>
    <cellStyle name="20% - Accent4 9 2" xfId="6170" xr:uid="{EEDF62E2-3E94-4031-BBBD-7E82D4A17DE2}"/>
    <cellStyle name="20% - Accent4 9 2 2" xfId="6171" xr:uid="{738E24F0-61EA-4C61-89CF-17F5C70B9ED0}"/>
    <cellStyle name="20% - Accent4 9 2 2 2" xfId="6172" xr:uid="{5C009793-2453-45D5-B183-736DE239EB0F}"/>
    <cellStyle name="20% - Accent4 9 2 2 2 2" xfId="6173" xr:uid="{BE8BB776-A65E-463F-A093-7F556A8ABF3C}"/>
    <cellStyle name="20% - Accent4 9 2 2 2 2 2" xfId="6174" xr:uid="{EDCAD856-6813-45CF-AA6B-17239F2FFCAF}"/>
    <cellStyle name="20% - Accent4 9 2 2 2 3" xfId="6175" xr:uid="{0DE62911-951A-4D64-81F9-5612BC100E2F}"/>
    <cellStyle name="20% - Accent4 9 2 2 3" xfId="6176" xr:uid="{89AB8E80-4493-48CE-97BD-1232180A9F67}"/>
    <cellStyle name="20% - Accent4 9 2 2 3 2" xfId="6177" xr:uid="{EFD67B6F-E3C0-4C88-8800-28E9204BF0A1}"/>
    <cellStyle name="20% - Accent4 9 2 2 3 2 2" xfId="6178" xr:uid="{8A4E08E1-99D1-4E33-AF38-2E8F049544A4}"/>
    <cellStyle name="20% - Accent4 9 2 2 3 3" xfId="6179" xr:uid="{B59177D9-3D63-4353-A200-E12B7BDB48A9}"/>
    <cellStyle name="20% - Accent4 9 2 2 4" xfId="6180" xr:uid="{0F896744-2286-45D7-A011-9B0437A57F3F}"/>
    <cellStyle name="20% - Accent4 9 2 2 4 2" xfId="6181" xr:uid="{785DF1F6-4BCF-45DE-A4B9-C5AE1D8666E8}"/>
    <cellStyle name="20% - Accent4 9 2 2 5" xfId="6182" xr:uid="{9C19E3A3-7CD8-4D4D-A6D0-702AC3924034}"/>
    <cellStyle name="20% - Accent4 9 2 3" xfId="6183" xr:uid="{18952F4B-1299-4772-8B7F-AE1C825A7005}"/>
    <cellStyle name="20% - Accent4 9 2 3 2" xfId="6184" xr:uid="{8AED9183-0698-470D-995E-0FAB54B8D0EB}"/>
    <cellStyle name="20% - Accent4 9 2 3 2 2" xfId="6185" xr:uid="{28A1D378-2FB9-4AA1-8F6D-B61D54FDF173}"/>
    <cellStyle name="20% - Accent4 9 2 3 3" xfId="6186" xr:uid="{86F4DF0B-708A-42D3-BD45-F9D01E6CBEB0}"/>
    <cellStyle name="20% - Accent4 9 2 4" xfId="6187" xr:uid="{CA7A6EAB-D144-4DAD-BC8F-BBB9CA7BC96C}"/>
    <cellStyle name="20% - Accent4 9 2 4 2" xfId="6188" xr:uid="{4DF2808F-88DF-4276-A452-4B5D3339AD30}"/>
    <cellStyle name="20% - Accent4 9 2 5" xfId="6189" xr:uid="{023475E9-E456-440A-AF2C-701FCDCCC9ED}"/>
    <cellStyle name="20% - Accent4 9 3" xfId="6190" xr:uid="{0FEA2F4B-6A3F-4F81-9D31-51D00E7B45D0}"/>
    <cellStyle name="20% - Accent4 9 3 2" xfId="6191" xr:uid="{B90EF60D-60A8-4BB3-9C69-473A7AA2324F}"/>
    <cellStyle name="20% - Accent4 9 3 2 2" xfId="6192" xr:uid="{FA5B3231-FAB6-4147-A78D-C857507235A6}"/>
    <cellStyle name="20% - Accent4 9 3 2 2 2" xfId="6193" xr:uid="{F7BB1D62-E6D1-4CDD-B09A-BAA81139961B}"/>
    <cellStyle name="20% - Accent4 9 3 2 3" xfId="6194" xr:uid="{AD521E31-56D0-4794-9132-D36468DECC34}"/>
    <cellStyle name="20% - Accent4 9 3 3" xfId="6195" xr:uid="{1DD0CD35-3F22-43E0-95AF-6EBDA1C02B4E}"/>
    <cellStyle name="20% - Accent4 9 3 3 2" xfId="6196" xr:uid="{B227F96F-8F0D-4F88-9A87-2A2A010B41C2}"/>
    <cellStyle name="20% - Accent4 9 3 3 2 2" xfId="6197" xr:uid="{4A298390-93DE-4E53-99F9-DED7DC9DE0BD}"/>
    <cellStyle name="20% - Accent4 9 3 3 3" xfId="6198" xr:uid="{36DC74A1-0191-458F-B74C-FDEEF859B7B0}"/>
    <cellStyle name="20% - Accent4 9 3 4" xfId="6199" xr:uid="{D3C77D4A-D11C-4BDE-BD90-606ECA2957CC}"/>
    <cellStyle name="20% - Accent4 9 3 4 2" xfId="6200" xr:uid="{BA35C903-DB15-4ADE-BD9C-5232A831D8DC}"/>
    <cellStyle name="20% - Accent4 9 3 5" xfId="6201" xr:uid="{F93C8073-A1FC-4344-8733-8AA0B583512C}"/>
    <cellStyle name="20% - Accent4 9 4" xfId="6202" xr:uid="{A258A9A8-4EF5-4D11-B92D-267D664559A7}"/>
    <cellStyle name="20% - Accent4 9 4 2" xfId="6203" xr:uid="{3EAF883C-FC58-432E-A381-96DA2930A847}"/>
    <cellStyle name="20% - Accent4 9 4 2 2" xfId="6204" xr:uid="{785A5FD8-145A-47F2-9C9C-185301904300}"/>
    <cellStyle name="20% - Accent4 9 4 3" xfId="6205" xr:uid="{75A94533-1DD6-45B5-9073-2230B3DF9DCB}"/>
    <cellStyle name="20% - Accent4 9 5" xfId="6206" xr:uid="{C1A33278-D24A-4478-BC7D-DB1970F639A2}"/>
    <cellStyle name="20% - Accent4 9 5 2" xfId="6207" xr:uid="{7CD5962B-551B-464F-ABDE-3D744CB04491}"/>
    <cellStyle name="20% - Accent4 9 5 2 2" xfId="6208" xr:uid="{40F89A1D-07E8-42FF-B95A-D738594F0BC2}"/>
    <cellStyle name="20% - Accent4 9 5 3" xfId="6209" xr:uid="{F9B8C2C6-1894-4A0A-A194-121080ECC63D}"/>
    <cellStyle name="20% - Accent4 9 6" xfId="6210" xr:uid="{3333ABE4-F7D1-4B0E-8FF8-FCD3B232DB5C}"/>
    <cellStyle name="20% - Accent4 9 6 2" xfId="6211" xr:uid="{23BB5DB3-A5FE-4F97-A295-A9998FE75B98}"/>
    <cellStyle name="20% - Accent4 9 7" xfId="6212" xr:uid="{55E91101-F86B-4D3E-9381-74D7904BE059}"/>
    <cellStyle name="20% - Accent4 9 8" xfId="6213" xr:uid="{6C860D14-86E1-445C-9B5C-F97DB1B9E202}"/>
    <cellStyle name="20% - Accent5" xfId="39" builtinId="46" customBuiltin="1"/>
    <cellStyle name="20% - Accent5 10" xfId="6214" xr:uid="{50FE3508-D164-4274-9B0D-EC5D4B0BCD9E}"/>
    <cellStyle name="20% - Accent5 10 2" xfId="6215" xr:uid="{99C9464C-824D-45E2-A2E0-5A044CA9F16A}"/>
    <cellStyle name="20% - Accent5 10 2 2" xfId="6216" xr:uid="{70F69356-CC24-42A1-B220-BC373259C5AC}"/>
    <cellStyle name="20% - Accent5 10 2 2 2" xfId="6217" xr:uid="{FE4A17CA-2BB9-49F8-BE16-42738CF30F72}"/>
    <cellStyle name="20% - Accent5 10 2 2 2 2" xfId="6218" xr:uid="{F5BA3899-9D47-418D-850F-9BD56F393601}"/>
    <cellStyle name="20% - Accent5 10 2 2 3" xfId="6219" xr:uid="{956F9AA4-32C8-47BE-AE45-CC5D5BECF9F3}"/>
    <cellStyle name="20% - Accent5 10 2 3" xfId="6220" xr:uid="{E8EB1FA3-5667-4E30-9393-C26F00F949D7}"/>
    <cellStyle name="20% - Accent5 10 2 3 2" xfId="6221" xr:uid="{93193AE8-3AD7-4759-B9E3-382FE7BBA4C7}"/>
    <cellStyle name="20% - Accent5 10 2 4" xfId="6222" xr:uid="{AC951845-BE21-47C5-A1B4-EE43E4AF8316}"/>
    <cellStyle name="20% - Accent5 10 3" xfId="6223" xr:uid="{8CCB95F5-9056-401C-AB5C-344C420FF7DE}"/>
    <cellStyle name="20% - Accent5 10 3 2" xfId="6224" xr:uid="{558EDD2B-0A28-4CD9-A546-5671D2D70D18}"/>
    <cellStyle name="20% - Accent5 10 3 2 2" xfId="6225" xr:uid="{35D1F13B-C08F-493E-A427-C92F822B61F8}"/>
    <cellStyle name="20% - Accent5 10 3 2 2 2" xfId="6226" xr:uid="{69AE5135-E155-46F7-B04E-61A2D3F34941}"/>
    <cellStyle name="20% - Accent5 10 3 2 3" xfId="6227" xr:uid="{C5C85301-FA94-41E1-865C-8D5053A72ACC}"/>
    <cellStyle name="20% - Accent5 10 3 3" xfId="6228" xr:uid="{EF0C3957-5109-4FE5-9168-153856D22B03}"/>
    <cellStyle name="20% - Accent5 10 3 3 2" xfId="6229" xr:uid="{4E33940B-3489-41A1-9A23-3DC389E100BF}"/>
    <cellStyle name="20% - Accent5 10 3 4" xfId="6230" xr:uid="{24A731A0-47F7-4BB3-857D-F77227D76F06}"/>
    <cellStyle name="20% - Accent5 10 4" xfId="6231" xr:uid="{9159DEBC-D401-44D2-9FDA-481E58756429}"/>
    <cellStyle name="20% - Accent5 10 4 2" xfId="6232" xr:uid="{E3E65527-D535-408F-971C-10BB25C24F12}"/>
    <cellStyle name="20% - Accent5 10 4 2 2" xfId="6233" xr:uid="{065B9D40-F686-4C5F-8749-217CA6BEA0AD}"/>
    <cellStyle name="20% - Accent5 10 4 3" xfId="6234" xr:uid="{039D4E1B-9355-462E-AA3E-5009EEDEB783}"/>
    <cellStyle name="20% - Accent5 10 5" xfId="6235" xr:uid="{A7ED0DDC-94EB-4B8B-941C-D1CE701AC206}"/>
    <cellStyle name="20% - Accent5 10 5 2" xfId="6236" xr:uid="{A048515A-B9AC-4479-BCD3-BD265DE81F91}"/>
    <cellStyle name="20% - Accent5 10 6" xfId="6237" xr:uid="{9731FF49-7F14-4631-A0BC-1E268ED59882}"/>
    <cellStyle name="20% - Accent5 11" xfId="6238" xr:uid="{D9CBFCA0-F98B-405A-8938-6FA84CE8296C}"/>
    <cellStyle name="20% - Accent5 11 2" xfId="6239" xr:uid="{CBE7E056-4546-4531-8F72-6B5552D70658}"/>
    <cellStyle name="20% - Accent5 11 2 2" xfId="6240" xr:uid="{1E9CC160-0B87-425B-B599-D4B9CC5B1124}"/>
    <cellStyle name="20% - Accent5 11 2 2 2" xfId="6241" xr:uid="{8BF20CB9-AAE5-44EB-AD26-4D5620FCB4FC}"/>
    <cellStyle name="20% - Accent5 11 2 2 2 2" xfId="6242" xr:uid="{B0289925-54A8-41E2-929B-B49A9E8B9555}"/>
    <cellStyle name="20% - Accent5 11 2 2 3" xfId="6243" xr:uid="{F323F202-2301-4B0A-8678-5F14C48AC6BA}"/>
    <cellStyle name="20% - Accent5 11 2 3" xfId="6244" xr:uid="{1C140948-EE87-4A73-B10A-BC3A14C6A4AB}"/>
    <cellStyle name="20% - Accent5 11 2 3 2" xfId="6245" xr:uid="{11E57D4E-C2A8-4126-84E8-6D6990239525}"/>
    <cellStyle name="20% - Accent5 11 2 4" xfId="6246" xr:uid="{7FDBFF8D-C79C-41F4-83C4-FB36DEF4FB92}"/>
    <cellStyle name="20% - Accent5 11 3" xfId="6247" xr:uid="{B72FD9B3-05C1-451B-BEA1-1117699CD39D}"/>
    <cellStyle name="20% - Accent5 11 3 2" xfId="6248" xr:uid="{05C5BAA8-60F1-4F88-8526-960EA9E07FB3}"/>
    <cellStyle name="20% - Accent5 11 3 2 2" xfId="6249" xr:uid="{2F0651B6-77CD-4FA2-A37F-37D3CEC22AD1}"/>
    <cellStyle name="20% - Accent5 11 3 2 2 2" xfId="6250" xr:uid="{2C5CAF3A-6EC5-4AF2-98BB-3B1CF4572A8E}"/>
    <cellStyle name="20% - Accent5 11 3 2 3" xfId="6251" xr:uid="{B2BFC294-8FF5-46D6-A235-6A33D6C52681}"/>
    <cellStyle name="20% - Accent5 11 3 3" xfId="6252" xr:uid="{E7843445-93DC-42F8-B318-888C9F38AA9C}"/>
    <cellStyle name="20% - Accent5 11 3 3 2" xfId="6253" xr:uid="{240F18FE-996F-4315-8B3E-EBA68B783A94}"/>
    <cellStyle name="20% - Accent5 11 3 4" xfId="6254" xr:uid="{34002332-6AFE-43E9-A47D-55C8D00DA058}"/>
    <cellStyle name="20% - Accent5 11 4" xfId="6255" xr:uid="{120B6790-6D66-4C49-9279-1A8B545D0527}"/>
    <cellStyle name="20% - Accent5 11 4 2" xfId="6256" xr:uid="{A021D750-7347-47CE-8F3F-8D247BD37B91}"/>
    <cellStyle name="20% - Accent5 11 4 2 2" xfId="6257" xr:uid="{1ADA8880-EA7D-48E2-B725-1F8F54C385FA}"/>
    <cellStyle name="20% - Accent5 11 4 3" xfId="6258" xr:uid="{BD248CDF-382A-4886-AF43-1B5794AA935E}"/>
    <cellStyle name="20% - Accent5 11 5" xfId="6259" xr:uid="{55B83D64-F39B-4DAC-8371-8430B6F5621F}"/>
    <cellStyle name="20% - Accent5 11 5 2" xfId="6260" xr:uid="{B93235F8-4A0A-4240-A29E-F31242D705F5}"/>
    <cellStyle name="20% - Accent5 11 6" xfId="6261" xr:uid="{7F37EF0D-66E2-43DA-BF63-56F8D1863803}"/>
    <cellStyle name="20% - Accent5 12" xfId="6262" xr:uid="{2C6AD094-6070-436D-B0A7-1AFE42039EEC}"/>
    <cellStyle name="20% - Accent5 12 2" xfId="6263" xr:uid="{59658339-D92A-458E-9BB0-209EC0743282}"/>
    <cellStyle name="20% - Accent5 12 2 2" xfId="6264" xr:uid="{2E66FDEC-50B4-4BB1-87D5-294DAAE9E1A7}"/>
    <cellStyle name="20% - Accent5 12 2 2 2" xfId="6265" xr:uid="{12229A50-EE0A-4F66-AB70-B6C308412EC3}"/>
    <cellStyle name="20% - Accent5 12 2 2 2 2" xfId="6266" xr:uid="{0E0AD837-5A33-4BDE-9674-CDB5AD4FAF09}"/>
    <cellStyle name="20% - Accent5 12 2 2 3" xfId="6267" xr:uid="{78943939-0AA8-4734-AC0E-F0286E551B2B}"/>
    <cellStyle name="20% - Accent5 12 2 3" xfId="6268" xr:uid="{1E4912E7-35C2-4C8A-899C-C5A8326BCC94}"/>
    <cellStyle name="20% - Accent5 12 2 3 2" xfId="6269" xr:uid="{0B49875C-BE84-49A5-8688-532F6D750170}"/>
    <cellStyle name="20% - Accent5 12 2 4" xfId="6270" xr:uid="{62DBA7F1-9C56-4EC6-B870-BFC2333B2119}"/>
    <cellStyle name="20% - Accent5 12 3" xfId="6271" xr:uid="{492FE6BB-F1CC-4C2A-A7F8-220FB31D2AEF}"/>
    <cellStyle name="20% - Accent5 12 3 2" xfId="6272" xr:uid="{3FE8478F-3BB4-45E8-9BE3-04FFA7615CB6}"/>
    <cellStyle name="20% - Accent5 12 3 2 2" xfId="6273" xr:uid="{3BE782D0-E102-47BC-B7EE-6199B76FF51A}"/>
    <cellStyle name="20% - Accent5 12 3 2 2 2" xfId="6274" xr:uid="{49458B65-D6DD-47DF-84CE-60335CB54EF3}"/>
    <cellStyle name="20% - Accent5 12 3 2 3" xfId="6275" xr:uid="{7E2676E1-FAF4-423B-A1A2-75F1D6272617}"/>
    <cellStyle name="20% - Accent5 12 3 3" xfId="6276" xr:uid="{CE75BCCD-279D-4FC3-815D-D102B4794637}"/>
    <cellStyle name="20% - Accent5 12 3 3 2" xfId="6277" xr:uid="{4FAFFFD2-F54D-49D8-9BCA-AB8B6D356DF0}"/>
    <cellStyle name="20% - Accent5 12 3 4" xfId="6278" xr:uid="{1FDDB70A-A231-40F3-AB20-87AE8C363CD9}"/>
    <cellStyle name="20% - Accent5 12 4" xfId="6279" xr:uid="{C4F85B1F-95D4-47F0-8909-18D1121B3E7B}"/>
    <cellStyle name="20% - Accent5 12 4 2" xfId="6280" xr:uid="{9B19E2F3-66B8-4396-98AB-B194280360FC}"/>
    <cellStyle name="20% - Accent5 12 4 2 2" xfId="6281" xr:uid="{05CD4DCE-CDFC-45B6-8F69-FD5E9F87A12B}"/>
    <cellStyle name="20% - Accent5 12 4 3" xfId="6282" xr:uid="{176857C3-DA81-45AB-88DF-CE86779F8B13}"/>
    <cellStyle name="20% - Accent5 12 5" xfId="6283" xr:uid="{FA03A6C1-3BBD-4559-ACF5-B72629D3CF54}"/>
    <cellStyle name="20% - Accent5 12 5 2" xfId="6284" xr:uid="{1689E0A7-8A7A-4AB7-98CF-40139B654111}"/>
    <cellStyle name="20% - Accent5 12 6" xfId="6285" xr:uid="{B6939557-8FD7-4C5D-9BE7-A1F706FFDA3C}"/>
    <cellStyle name="20% - Accent5 13" xfId="6286" xr:uid="{89C8D84D-E272-40F7-8232-EC19CD47050F}"/>
    <cellStyle name="20% - Accent5 13 2" xfId="6287" xr:uid="{268C22D9-25CC-408C-B592-4E36CEE5C728}"/>
    <cellStyle name="20% - Accent5 13 2 2" xfId="6288" xr:uid="{885CAB66-3334-4B00-A0AA-0F4297EBCA94}"/>
    <cellStyle name="20% - Accent5 13 2 2 2" xfId="6289" xr:uid="{0901E69A-A800-4FC8-A348-28C0765996C3}"/>
    <cellStyle name="20% - Accent5 13 2 2 2 2" xfId="6290" xr:uid="{4097DB70-72B3-4923-B545-EC16B4D7CBA2}"/>
    <cellStyle name="20% - Accent5 13 2 2 3" xfId="6291" xr:uid="{71DD3B97-D773-4EA1-B879-2E5F614FE5F1}"/>
    <cellStyle name="20% - Accent5 13 2 3" xfId="6292" xr:uid="{567A6357-F60B-4657-BCA6-E6E264165D13}"/>
    <cellStyle name="20% - Accent5 13 2 3 2" xfId="6293" xr:uid="{BD69CFBB-0C91-474B-9954-0959734B571E}"/>
    <cellStyle name="20% - Accent5 13 2 4" xfId="6294" xr:uid="{94FF237C-7465-44BE-BE42-1CEBA71CB8DD}"/>
    <cellStyle name="20% - Accent5 13 3" xfId="6295" xr:uid="{624FC13D-2293-4474-9AB9-15B9C9FF9F5F}"/>
    <cellStyle name="20% - Accent5 13 3 2" xfId="6296" xr:uid="{AEC893A2-FAD6-4AAB-B41C-99736E8C2B83}"/>
    <cellStyle name="20% - Accent5 13 3 2 2" xfId="6297" xr:uid="{95E88A33-DBE7-4983-8FD9-94A327C92E72}"/>
    <cellStyle name="20% - Accent5 13 3 2 2 2" xfId="6298" xr:uid="{1633BEC4-A945-4817-92DA-6312AFD59FF5}"/>
    <cellStyle name="20% - Accent5 13 3 2 3" xfId="6299" xr:uid="{880185FA-70EA-4CDF-AFD2-5E193B2EA80F}"/>
    <cellStyle name="20% - Accent5 13 3 3" xfId="6300" xr:uid="{EC4C5130-D998-49E3-A5DB-551E2A33235E}"/>
    <cellStyle name="20% - Accent5 13 3 3 2" xfId="6301" xr:uid="{5DBD1098-690E-4784-99E8-E265FF9E9409}"/>
    <cellStyle name="20% - Accent5 13 3 4" xfId="6302" xr:uid="{F392EE82-40F5-43F1-8557-0B4539AC40D5}"/>
    <cellStyle name="20% - Accent5 13 4" xfId="6303" xr:uid="{934E6CB9-F886-4068-A217-47081953985D}"/>
    <cellStyle name="20% - Accent5 13 4 2" xfId="6304" xr:uid="{7257790F-0F8B-4CAB-A562-1F63691C4FA0}"/>
    <cellStyle name="20% - Accent5 13 4 2 2" xfId="6305" xr:uid="{DB59C4C6-74ED-4BAE-9F7A-85361DDA8982}"/>
    <cellStyle name="20% - Accent5 13 4 3" xfId="6306" xr:uid="{C6380691-D2D0-4F3E-90D4-627406094FB1}"/>
    <cellStyle name="20% - Accent5 13 5" xfId="6307" xr:uid="{B2ABBDCF-8E6A-4B30-B0E4-66BFD3A05BF4}"/>
    <cellStyle name="20% - Accent5 13 5 2" xfId="6308" xr:uid="{97A12552-E7C5-4E42-8231-8EE8B6FD3CAC}"/>
    <cellStyle name="20% - Accent5 13 6" xfId="6309" xr:uid="{F19AAE44-398C-4CC4-8200-6FB032EDA2A5}"/>
    <cellStyle name="20% - Accent5 14" xfId="6310" xr:uid="{E2D23BCA-295D-41DB-A9C3-4B7892492DDA}"/>
    <cellStyle name="20% - Accent5 14 2" xfId="6311" xr:uid="{58E99C3A-80FF-4469-975A-79AFD8A0742E}"/>
    <cellStyle name="20% - Accent5 14 2 2" xfId="6312" xr:uid="{03E38AFD-FB23-4B6E-9815-9DBD6364BE75}"/>
    <cellStyle name="20% - Accent5 14 2 2 2" xfId="6313" xr:uid="{80E571D1-DC80-4C10-A326-47F4CA720A26}"/>
    <cellStyle name="20% - Accent5 14 2 2 2 2" xfId="6314" xr:uid="{D5D46CB8-FD39-417E-A2C4-CDCE612EEFA9}"/>
    <cellStyle name="20% - Accent5 14 2 2 3" xfId="6315" xr:uid="{FB7FE8ED-6729-4799-B52F-78D481174843}"/>
    <cellStyle name="20% - Accent5 14 2 3" xfId="6316" xr:uid="{1E42E839-CD4A-4F94-9009-C6857FD4F001}"/>
    <cellStyle name="20% - Accent5 14 2 3 2" xfId="6317" xr:uid="{91052368-4399-4B1B-B77A-E143CE1525DE}"/>
    <cellStyle name="20% - Accent5 14 2 4" xfId="6318" xr:uid="{6059F7D8-B1CA-4463-9827-FDA52CF78C9C}"/>
    <cellStyle name="20% - Accent5 14 3" xfId="6319" xr:uid="{B2734B6E-9C77-4A91-930B-B5B3D00B4157}"/>
    <cellStyle name="20% - Accent5 14 3 2" xfId="6320" xr:uid="{20BDFFE0-761F-4932-B654-0B5070816D51}"/>
    <cellStyle name="20% - Accent5 14 3 2 2" xfId="6321" xr:uid="{F50F3DA0-ECD5-4F5F-B869-3F7AAE170FFE}"/>
    <cellStyle name="20% - Accent5 14 3 2 2 2" xfId="6322" xr:uid="{7914FC29-0B07-4E3D-A609-CC832D868B57}"/>
    <cellStyle name="20% - Accent5 14 3 2 3" xfId="6323" xr:uid="{F7C6445A-D4AC-4D06-9448-F060643B211D}"/>
    <cellStyle name="20% - Accent5 14 3 3" xfId="6324" xr:uid="{825E03DB-66EB-419A-9956-5D67D3EB78C2}"/>
    <cellStyle name="20% - Accent5 14 3 3 2" xfId="6325" xr:uid="{B8638297-869E-49AE-807B-4CEBB155DA77}"/>
    <cellStyle name="20% - Accent5 14 3 4" xfId="6326" xr:uid="{69172C6B-8F0D-4265-BC04-F91B908DEB64}"/>
    <cellStyle name="20% - Accent5 14 4" xfId="6327" xr:uid="{684F073B-C651-43A8-85C1-53A2F027AB6C}"/>
    <cellStyle name="20% - Accent5 14 4 2" xfId="6328" xr:uid="{C4C08F15-BA0B-41F2-8419-88C73E92BD9F}"/>
    <cellStyle name="20% - Accent5 14 4 2 2" xfId="6329" xr:uid="{1F4DC6BA-E090-4A3F-A80B-C2FFFD886365}"/>
    <cellStyle name="20% - Accent5 14 4 3" xfId="6330" xr:uid="{D567E421-BDFB-445B-8206-2043A6BC6056}"/>
    <cellStyle name="20% - Accent5 14 5" xfId="6331" xr:uid="{27985432-BC8F-4A49-9774-DC94BE8E91BE}"/>
    <cellStyle name="20% - Accent5 14 5 2" xfId="6332" xr:uid="{5CF749B4-AF0C-43B9-B02B-8A1571F6548F}"/>
    <cellStyle name="20% - Accent5 14 6" xfId="6333" xr:uid="{D9E5E761-FDE9-4274-992E-83F0D829879D}"/>
    <cellStyle name="20% - Accent5 15" xfId="6334" xr:uid="{C7BCB816-3461-466E-9ECE-5379F1B3C6F5}"/>
    <cellStyle name="20% - Accent5 15 2" xfId="6335" xr:uid="{A9F8A9B2-1DB0-4833-BD9B-90B755AE6A06}"/>
    <cellStyle name="20% - Accent5 15 2 2" xfId="6336" xr:uid="{FF5DB4DD-AE80-4AB7-B729-5046D0280F03}"/>
    <cellStyle name="20% - Accent5 15 2 2 2" xfId="6337" xr:uid="{DD05971D-B3E3-49C0-BD81-003C632A35EB}"/>
    <cellStyle name="20% - Accent5 15 2 2 2 2" xfId="6338" xr:uid="{90E69B34-AFA1-4187-8203-391372EE95F9}"/>
    <cellStyle name="20% - Accent5 15 2 2 3" xfId="6339" xr:uid="{EA7BD933-E4EF-48ED-997D-121C9A7B69C6}"/>
    <cellStyle name="20% - Accent5 15 2 3" xfId="6340" xr:uid="{DA9AAB49-DA65-4DA5-A79E-A373B3287D50}"/>
    <cellStyle name="20% - Accent5 15 2 3 2" xfId="6341" xr:uid="{FB30D895-B908-40A9-AD62-3FDB67822BF5}"/>
    <cellStyle name="20% - Accent5 15 2 4" xfId="6342" xr:uid="{3C61F581-F09C-4EB6-9EED-2E5DDF50BFF6}"/>
    <cellStyle name="20% - Accent5 15 3" xfId="6343" xr:uid="{9B0F35F0-FAA8-46B8-9B60-7CCF9EF929AE}"/>
    <cellStyle name="20% - Accent5 15 3 2" xfId="6344" xr:uid="{ABA14C59-A432-412D-9BD2-901BBF6AB719}"/>
    <cellStyle name="20% - Accent5 15 3 2 2" xfId="6345" xr:uid="{54CD3E01-C8FF-4FA2-8D20-286FFC589FE5}"/>
    <cellStyle name="20% - Accent5 15 3 2 2 2" xfId="6346" xr:uid="{763C657B-F77E-4639-BA8E-33DF7B6D8170}"/>
    <cellStyle name="20% - Accent5 15 3 2 3" xfId="6347" xr:uid="{C650F645-6E7A-408C-A212-DAB02C5AB6C5}"/>
    <cellStyle name="20% - Accent5 15 3 3" xfId="6348" xr:uid="{E3D30D7F-04A9-45DF-A288-E41940412764}"/>
    <cellStyle name="20% - Accent5 15 3 3 2" xfId="6349" xr:uid="{F94FB884-28AB-44E9-A716-220BAFE58E3B}"/>
    <cellStyle name="20% - Accent5 15 3 4" xfId="6350" xr:uid="{D36F1BEF-1D29-4759-86E9-C96D1A85A5C1}"/>
    <cellStyle name="20% - Accent5 15 4" xfId="6351" xr:uid="{1597C34C-156B-43DA-96D0-E23101B30A62}"/>
    <cellStyle name="20% - Accent5 15 4 2" xfId="6352" xr:uid="{23E14838-BCD2-40A7-AA68-D6A99221B189}"/>
    <cellStyle name="20% - Accent5 15 4 2 2" xfId="6353" xr:uid="{7E947644-490F-46CE-A779-D00153229EEF}"/>
    <cellStyle name="20% - Accent5 15 4 3" xfId="6354" xr:uid="{87275603-2F66-4574-95FE-60A9ECC108CE}"/>
    <cellStyle name="20% - Accent5 15 5" xfId="6355" xr:uid="{EE436147-BD32-47D1-AF2F-F5156DA7F2AD}"/>
    <cellStyle name="20% - Accent5 15 5 2" xfId="6356" xr:uid="{D5830471-D3F3-45C5-AE90-7F044F38C682}"/>
    <cellStyle name="20% - Accent5 15 6" xfId="6357" xr:uid="{45AE7BCC-220F-4F8A-B337-81412F3A345A}"/>
    <cellStyle name="20% - Accent5 16" xfId="6358" xr:uid="{BD7B9F3B-6CD1-4D73-B027-AFF8258C988F}"/>
    <cellStyle name="20% - Accent5 16 2" xfId="6359" xr:uid="{5DBA57CC-B40F-4ED5-BE74-0D5D2864B9E1}"/>
    <cellStyle name="20% - Accent5 16 2 2" xfId="6360" xr:uid="{ADCB5544-3778-48E7-8EA8-560109FDAAC1}"/>
    <cellStyle name="20% - Accent5 16 2 2 2" xfId="6361" xr:uid="{64E8859E-A21D-48CE-B921-5E44A702DE81}"/>
    <cellStyle name="20% - Accent5 16 2 2 2 2" xfId="6362" xr:uid="{95E3D5EC-3C90-4CFD-BF76-3BA6BAB3678C}"/>
    <cellStyle name="20% - Accent5 16 2 2 3" xfId="6363" xr:uid="{5B87A9CD-D85F-473E-A720-5D79E76DBED3}"/>
    <cellStyle name="20% - Accent5 16 2 3" xfId="6364" xr:uid="{F4B979BC-0ED7-4137-99FF-C8B9C27FA357}"/>
    <cellStyle name="20% - Accent5 16 2 3 2" xfId="6365" xr:uid="{3CD3D390-A3F7-4754-B423-904DC944FB81}"/>
    <cellStyle name="20% - Accent5 16 2 4" xfId="6366" xr:uid="{B32A4E28-E516-45A1-BDA0-221B27172700}"/>
    <cellStyle name="20% - Accent5 16 3" xfId="6367" xr:uid="{4CAB3AE6-4342-4AFE-8DBD-E8B060B3C3EB}"/>
    <cellStyle name="20% - Accent5 16 3 2" xfId="6368" xr:uid="{6F33C57F-C58C-4D50-B3D0-FFF6C2ACE6E6}"/>
    <cellStyle name="20% - Accent5 16 3 2 2" xfId="6369" xr:uid="{49AA86A9-95EB-4129-9C33-B416C91905A5}"/>
    <cellStyle name="20% - Accent5 16 3 2 2 2" xfId="6370" xr:uid="{7A082F48-414E-4A6D-81C9-60F5F8C85956}"/>
    <cellStyle name="20% - Accent5 16 3 2 3" xfId="6371" xr:uid="{6C5B7C7D-980C-44B1-AB9F-04C771AADCB0}"/>
    <cellStyle name="20% - Accent5 16 3 3" xfId="6372" xr:uid="{E347C01D-17BC-4874-9BC7-252E64B4E740}"/>
    <cellStyle name="20% - Accent5 16 3 3 2" xfId="6373" xr:uid="{35C12CAC-E196-4C08-AE95-877EF6E441F5}"/>
    <cellStyle name="20% - Accent5 16 3 4" xfId="6374" xr:uid="{D5C1466F-6811-4F84-8D00-691BE934CC87}"/>
    <cellStyle name="20% - Accent5 16 4" xfId="6375" xr:uid="{20032E5F-89BB-4F11-B458-4526BD6F37D9}"/>
    <cellStyle name="20% - Accent5 16 4 2" xfId="6376" xr:uid="{17578C15-C9E1-4572-BB00-E48896971F58}"/>
    <cellStyle name="20% - Accent5 16 4 2 2" xfId="6377" xr:uid="{8D34F149-C8D9-46F5-9C40-4372F1E77738}"/>
    <cellStyle name="20% - Accent5 16 4 3" xfId="6378" xr:uid="{FA2E23F2-683D-45F7-848A-18C104B5FBF5}"/>
    <cellStyle name="20% - Accent5 16 5" xfId="6379" xr:uid="{56652FFF-1068-4652-ABA5-4737DEF591BF}"/>
    <cellStyle name="20% - Accent5 16 5 2" xfId="6380" xr:uid="{D2A78AB0-461D-40B3-B72B-D6066D39DABA}"/>
    <cellStyle name="20% - Accent5 16 6" xfId="6381" xr:uid="{9DB6DD34-27AC-400F-9E86-451E7A41BDFA}"/>
    <cellStyle name="20% - Accent5 17" xfId="6382" xr:uid="{BDF4062D-F11C-4276-87A0-B82E16A02CFF}"/>
    <cellStyle name="20% - Accent5 17 2" xfId="6383" xr:uid="{20CD8032-405E-4B39-BDC1-A21A8E62D0F9}"/>
    <cellStyle name="20% - Accent5 17 2 2" xfId="6384" xr:uid="{1B3610C6-92ED-463B-BF32-73448EBB4B77}"/>
    <cellStyle name="20% - Accent5 17 2 2 2" xfId="6385" xr:uid="{9DE0D317-E146-4830-888B-5AC8C4F4E80E}"/>
    <cellStyle name="20% - Accent5 17 2 2 2 2" xfId="6386" xr:uid="{B5717674-E855-4295-A60C-09BAD24E379B}"/>
    <cellStyle name="20% - Accent5 17 2 2 3" xfId="6387" xr:uid="{1460C3AE-54E7-446E-875A-C846CB4237FC}"/>
    <cellStyle name="20% - Accent5 17 2 3" xfId="6388" xr:uid="{A47465FB-0894-4975-9559-85F9E5232538}"/>
    <cellStyle name="20% - Accent5 17 2 3 2" xfId="6389" xr:uid="{89AC99D4-34F1-4409-8CE9-7691BFB12DD3}"/>
    <cellStyle name="20% - Accent5 17 2 4" xfId="6390" xr:uid="{07156E55-6A59-4F7D-AC55-F725074E05E6}"/>
    <cellStyle name="20% - Accent5 17 3" xfId="6391" xr:uid="{D78E155B-535F-4DD0-BD04-43B048CD4AC4}"/>
    <cellStyle name="20% - Accent5 17 3 2" xfId="6392" xr:uid="{FD8DB801-E3D9-42C0-B5E1-BC7935A0EB59}"/>
    <cellStyle name="20% - Accent5 17 3 2 2" xfId="6393" xr:uid="{5A07F200-18B5-4B2A-A300-A1F99F549F29}"/>
    <cellStyle name="20% - Accent5 17 3 2 2 2" xfId="6394" xr:uid="{367602A8-28E5-4840-BE14-C879CAFD7BD5}"/>
    <cellStyle name="20% - Accent5 17 3 2 3" xfId="6395" xr:uid="{A533B713-F495-41CF-B895-B5FB55F501D9}"/>
    <cellStyle name="20% - Accent5 17 3 3" xfId="6396" xr:uid="{AB28CD78-0B9A-4202-8F05-66901CC7EAD0}"/>
    <cellStyle name="20% - Accent5 17 3 3 2" xfId="6397" xr:uid="{8EC3282B-D144-42A8-A41A-C3FD052CDCD0}"/>
    <cellStyle name="20% - Accent5 17 3 4" xfId="6398" xr:uid="{645985C6-8611-4BA2-8E60-B27EF4638257}"/>
    <cellStyle name="20% - Accent5 17 4" xfId="6399" xr:uid="{53861BA0-7E6F-477A-8B01-8F3FAFB4C692}"/>
    <cellStyle name="20% - Accent5 17 4 2" xfId="6400" xr:uid="{ECA5935A-5842-4482-BE95-493763584655}"/>
    <cellStyle name="20% - Accent5 17 4 2 2" xfId="6401" xr:uid="{080C3C59-2863-4018-9D5C-A3BB808911A9}"/>
    <cellStyle name="20% - Accent5 17 4 3" xfId="6402" xr:uid="{F3E59551-F2F5-4398-8BC4-6371A31BDE70}"/>
    <cellStyle name="20% - Accent5 17 5" xfId="6403" xr:uid="{F5DAE0DF-DBFC-4489-BA79-55F118B2B81F}"/>
    <cellStyle name="20% - Accent5 17 5 2" xfId="6404" xr:uid="{5030B80D-F31F-4052-8071-FBC98760AD9A}"/>
    <cellStyle name="20% - Accent5 17 6" xfId="6405" xr:uid="{32070DBC-3579-4CE3-9ABA-4902668A7823}"/>
    <cellStyle name="20% - Accent5 18" xfId="6406" xr:uid="{CBC29C3F-D25E-4D69-A81C-64FC990DA1FD}"/>
    <cellStyle name="20% - Accent5 18 2" xfId="6407" xr:uid="{61290741-821D-403A-8E63-31EC73ABCF53}"/>
    <cellStyle name="20% - Accent5 18 2 2" xfId="6408" xr:uid="{9C1EBB32-148E-4E5F-802F-293CB14DE599}"/>
    <cellStyle name="20% - Accent5 18 2 2 2" xfId="6409" xr:uid="{7D602CF7-6D31-4787-AACF-B191664F2125}"/>
    <cellStyle name="20% - Accent5 18 2 2 2 2" xfId="6410" xr:uid="{7C4B42C4-DE95-41D2-882A-D65D50F348A5}"/>
    <cellStyle name="20% - Accent5 18 2 2 3" xfId="6411" xr:uid="{9643F76E-83D3-4041-BA91-F6536B581F05}"/>
    <cellStyle name="20% - Accent5 18 2 3" xfId="6412" xr:uid="{4E15C365-785F-47DB-B343-4A0D949BB917}"/>
    <cellStyle name="20% - Accent5 18 2 3 2" xfId="6413" xr:uid="{82822B1F-B9DA-4079-A173-7B676B5926AE}"/>
    <cellStyle name="20% - Accent5 18 2 4" xfId="6414" xr:uid="{3D33FF9A-DB64-4B87-A9AA-A3F865A62474}"/>
    <cellStyle name="20% - Accent5 18 3" xfId="6415" xr:uid="{5E38158E-F723-46E0-B6E4-7A6CBC2466B9}"/>
    <cellStyle name="20% - Accent5 18 3 2" xfId="6416" xr:uid="{5DFFAC70-E283-43FF-BD19-CC5E2B01D7DD}"/>
    <cellStyle name="20% - Accent5 18 3 2 2" xfId="6417" xr:uid="{68DBABD2-4D3B-465A-A927-480589B005A1}"/>
    <cellStyle name="20% - Accent5 18 3 2 2 2" xfId="6418" xr:uid="{EE2B3930-6F08-4260-9C66-F94B888D27D5}"/>
    <cellStyle name="20% - Accent5 18 3 2 3" xfId="6419" xr:uid="{A0F8D42C-0DCC-43A6-BD75-1F9FAA9EC70A}"/>
    <cellStyle name="20% - Accent5 18 3 3" xfId="6420" xr:uid="{B4B7C059-C15E-4C62-8294-D10D0C526FF4}"/>
    <cellStyle name="20% - Accent5 18 3 3 2" xfId="6421" xr:uid="{7F5B684F-FB4F-42BC-93DE-DABB760CC50B}"/>
    <cellStyle name="20% - Accent5 18 3 4" xfId="6422" xr:uid="{7A44F25A-BB9E-4BCF-BD31-DE221FF88515}"/>
    <cellStyle name="20% - Accent5 18 4" xfId="6423" xr:uid="{3CCBD524-936B-4B3C-A4DC-E31812E5E57B}"/>
    <cellStyle name="20% - Accent5 18 4 2" xfId="6424" xr:uid="{3F7F7D8E-0988-44A4-9043-837200BD516E}"/>
    <cellStyle name="20% - Accent5 18 4 2 2" xfId="6425" xr:uid="{579A48C7-AD9F-497D-8B81-E7D82A66F05A}"/>
    <cellStyle name="20% - Accent5 18 4 3" xfId="6426" xr:uid="{15B0ECD0-E0DD-433A-8139-C29812A59E3D}"/>
    <cellStyle name="20% - Accent5 18 5" xfId="6427" xr:uid="{9EF2F684-567B-4E17-B167-43A9B44A33C1}"/>
    <cellStyle name="20% - Accent5 18 5 2" xfId="6428" xr:uid="{1107A24F-5C5E-4C61-A9EB-EFD92B28872E}"/>
    <cellStyle name="20% - Accent5 18 6" xfId="6429" xr:uid="{059273E2-93F8-406D-AA05-B55C0EA0DC9B}"/>
    <cellStyle name="20% - Accent5 19" xfId="6430" xr:uid="{242ED1F3-D31D-4C73-9CB5-49FD78974DFB}"/>
    <cellStyle name="20% - Accent5 19 2" xfId="6431" xr:uid="{C893DA71-1234-4505-A0C4-DF4067DE5A62}"/>
    <cellStyle name="20% - Accent5 19 2 2" xfId="6432" xr:uid="{BAA7FA8E-F566-4EEC-B9F7-4EA58814CA19}"/>
    <cellStyle name="20% - Accent5 19 2 2 2" xfId="6433" xr:uid="{FE651F98-E6C1-490C-AAAF-4352ABB895B5}"/>
    <cellStyle name="20% - Accent5 19 2 2 2 2" xfId="6434" xr:uid="{F67AACFA-A75C-4DE7-8C4F-CCA57C0A7059}"/>
    <cellStyle name="20% - Accent5 19 2 2 3" xfId="6435" xr:uid="{6E4F90CF-CF65-446E-93F8-9DC3EDCEF819}"/>
    <cellStyle name="20% - Accent5 19 2 3" xfId="6436" xr:uid="{5D87DB33-1524-4E36-9EC2-7EE4A3AE3B06}"/>
    <cellStyle name="20% - Accent5 19 2 3 2" xfId="6437" xr:uid="{468414C4-21B2-4AB8-817F-B78882FD4F90}"/>
    <cellStyle name="20% - Accent5 19 2 4" xfId="6438" xr:uid="{FF94546C-4079-4433-B015-98EC49B2030F}"/>
    <cellStyle name="20% - Accent5 19 3" xfId="6439" xr:uid="{25A5A7A0-078F-4004-838A-C34864DE1776}"/>
    <cellStyle name="20% - Accent5 19 3 2" xfId="6440" xr:uid="{73CC9C47-1859-4E38-A777-9C6456B199D3}"/>
    <cellStyle name="20% - Accent5 19 3 2 2" xfId="6441" xr:uid="{CA5E0AF2-A8AE-4872-A28B-743A070C53A6}"/>
    <cellStyle name="20% - Accent5 19 3 2 2 2" xfId="6442" xr:uid="{8807E886-0A92-4CCA-B55E-4D1DFE867191}"/>
    <cellStyle name="20% - Accent5 19 3 2 3" xfId="6443" xr:uid="{2B22C23D-2973-436E-A8C8-19001E277DC4}"/>
    <cellStyle name="20% - Accent5 19 3 3" xfId="6444" xr:uid="{FDA7F0A5-E0A0-48A3-AC9E-C3E7038C7220}"/>
    <cellStyle name="20% - Accent5 19 3 3 2" xfId="6445" xr:uid="{2A400309-26F5-4CBD-91E6-6FE09DA1C0E8}"/>
    <cellStyle name="20% - Accent5 19 3 4" xfId="6446" xr:uid="{EEB4D879-8A03-4EB2-B2EF-CC32CAFB67B9}"/>
    <cellStyle name="20% - Accent5 19 4" xfId="6447" xr:uid="{588231A7-E847-4ABD-BB88-A272C8FB8791}"/>
    <cellStyle name="20% - Accent5 19 4 2" xfId="6448" xr:uid="{CF1D9498-27B4-4955-9CB3-96098690C4B5}"/>
    <cellStyle name="20% - Accent5 19 4 2 2" xfId="6449" xr:uid="{3BC2BB5A-C285-442C-B042-C4F8DB6E6C76}"/>
    <cellStyle name="20% - Accent5 19 4 3" xfId="6450" xr:uid="{6CD71FBA-2B2E-43E7-859A-D746FCD5B31D}"/>
    <cellStyle name="20% - Accent5 19 5" xfId="6451" xr:uid="{34A2FFA0-F6FC-4A87-86F6-D4FE1153B56D}"/>
    <cellStyle name="20% - Accent5 19 5 2" xfId="6452" xr:uid="{A902D955-53B7-4B7A-9EA9-3106C6FBB8C7}"/>
    <cellStyle name="20% - Accent5 19 6" xfId="6453" xr:uid="{21E40ED4-B292-4BB6-877D-C5F74837C386}"/>
    <cellStyle name="20% - Accent5 2" xfId="6454" xr:uid="{32FE21BF-8525-43F8-A51D-F02B14165173}"/>
    <cellStyle name="20% - Accent5 2 2" xfId="6455" xr:uid="{D3708CF6-F396-4097-8B5E-38E496968DC1}"/>
    <cellStyle name="20% - Accent5 2 2 2" xfId="6456" xr:uid="{C565B665-8202-4BD3-8A97-CA7892E306B9}"/>
    <cellStyle name="20% - Accent5 2 2 2 2" xfId="6457" xr:uid="{3E713720-AB78-4663-B9DD-2730BE44D834}"/>
    <cellStyle name="20% - Accent5 2 2 2 2 2" xfId="6458" xr:uid="{DEE70EBB-018C-4F23-943B-A1CDFA2DE378}"/>
    <cellStyle name="20% - Accent5 2 2 2 2 2 2" xfId="6459" xr:uid="{A7C94334-B148-4F2A-8388-99394BF02AF5}"/>
    <cellStyle name="20% - Accent5 2 2 2 2 3" xfId="6460" xr:uid="{BE0F4A59-4AF2-4614-B7FA-DBE21A25AB87}"/>
    <cellStyle name="20% - Accent5 2 2 2 3" xfId="6461" xr:uid="{50C28320-172B-40FC-8052-1D98388BA5D1}"/>
    <cellStyle name="20% - Accent5 2 2 2 3 2" xfId="6462" xr:uid="{7B355143-5D4A-400A-989F-2C5E4539829A}"/>
    <cellStyle name="20% - Accent5 2 2 2 4" xfId="6463" xr:uid="{A2FE0BEC-E4E6-431C-9893-AC9561314260}"/>
    <cellStyle name="20% - Accent5 2 2 3" xfId="6464" xr:uid="{E0567C70-56AD-4DCE-9ED6-0ACB9982968C}"/>
    <cellStyle name="20% - Accent5 2 2 3 2" xfId="6465" xr:uid="{15874DF2-8724-4227-B2D7-4213E4D132DE}"/>
    <cellStyle name="20% - Accent5 2 2 3 2 2" xfId="6466" xr:uid="{44B400C8-8B04-47C5-BDE5-A78645D4A803}"/>
    <cellStyle name="20% - Accent5 2 2 3 2 2 2" xfId="6467" xr:uid="{EAF0C6EE-4838-4093-8207-B77ADA18B418}"/>
    <cellStyle name="20% - Accent5 2 2 3 2 3" xfId="6468" xr:uid="{C5524203-5106-4B13-BE7B-8D9F22F8F45F}"/>
    <cellStyle name="20% - Accent5 2 2 3 3" xfId="6469" xr:uid="{CF05551D-668D-4596-960D-FDC34F6F37AA}"/>
    <cellStyle name="20% - Accent5 2 2 3 3 2" xfId="6470" xr:uid="{793DAFD7-A7E4-4BE1-A7F6-431CAFF2A991}"/>
    <cellStyle name="20% - Accent5 2 2 3 4" xfId="6471" xr:uid="{228692B0-670F-499A-9C20-CB7FED80B90C}"/>
    <cellStyle name="20% - Accent5 2 2 4" xfId="6472" xr:uid="{A90F7647-4B86-4E83-94C2-629C89F004A4}"/>
    <cellStyle name="20% - Accent5 2 2 4 2" xfId="6473" xr:uid="{8730C333-8B85-4881-9820-9010D6E5374F}"/>
    <cellStyle name="20% - Accent5 2 2 4 2 2" xfId="6474" xr:uid="{59DF3C67-AE2E-455F-9706-DCEF30B85F20}"/>
    <cellStyle name="20% - Accent5 2 2 4 3" xfId="6475" xr:uid="{D9BE8BD4-C42B-4709-AA0F-ABF7F24C79EA}"/>
    <cellStyle name="20% - Accent5 2 2 5" xfId="6476" xr:uid="{649DD5D9-E84D-4072-96BA-AC9523C8CEC8}"/>
    <cellStyle name="20% - Accent5 2 2 5 2" xfId="6477" xr:uid="{31B218F4-E7B7-4847-BA8E-49FA6B68AB4A}"/>
    <cellStyle name="20% - Accent5 2 2 6" xfId="6478" xr:uid="{E8268A46-881E-4ABF-B204-B6672005E67E}"/>
    <cellStyle name="20% - Accent5 2 3" xfId="6479" xr:uid="{9E60E840-A358-4E10-8DD1-91C828D8D8CA}"/>
    <cellStyle name="20% - Accent5 2 3 2" xfId="6480" xr:uid="{A3427E6D-DBA4-4778-8D86-67807ABBA71A}"/>
    <cellStyle name="20% - Accent5 2 3 2 2" xfId="6481" xr:uid="{1220F073-6BB6-477B-8D05-ED7BE80CFBE4}"/>
    <cellStyle name="20% - Accent5 2 3 2 2 2" xfId="6482" xr:uid="{8769C497-BF34-4537-944F-1F09B3CE8085}"/>
    <cellStyle name="20% - Accent5 2 3 2 2 2 2" xfId="6483" xr:uid="{42BB218E-0097-49D7-9BA0-81819DB3BBB8}"/>
    <cellStyle name="20% - Accent5 2 3 2 2 3" xfId="6484" xr:uid="{54F4AC5A-97B6-4D43-9E88-8287691857DA}"/>
    <cellStyle name="20% - Accent5 2 3 2 3" xfId="6485" xr:uid="{1A4B4B3B-A6E6-41E6-9E51-E70672AA2357}"/>
    <cellStyle name="20% - Accent5 2 3 2 3 2" xfId="6486" xr:uid="{9463DAF6-FFCE-4A5E-A715-6ECE3E0FE68F}"/>
    <cellStyle name="20% - Accent5 2 3 2 4" xfId="6487" xr:uid="{DD2CDF61-F628-4EB1-AEFC-712BC4108D4B}"/>
    <cellStyle name="20% - Accent5 2 3 2 5" xfId="6488" xr:uid="{067EADB6-D576-4E67-93E4-16CF6DA73B5F}"/>
    <cellStyle name="20% - Accent5 2 3 3" xfId="6489" xr:uid="{530DDC7B-BE83-4E79-AADD-F2FEB3C4F003}"/>
    <cellStyle name="20% - Accent5 2 3 3 2" xfId="6490" xr:uid="{8F80BF63-79A9-4C5C-A97C-97E3162818C9}"/>
    <cellStyle name="20% - Accent5 2 3 3 2 2" xfId="6491" xr:uid="{510064AF-715A-4DC3-8D73-801AB6C616EF}"/>
    <cellStyle name="20% - Accent5 2 3 3 2 2 2" xfId="6492" xr:uid="{78AA4363-6B91-4D4D-910F-F879745C9DCE}"/>
    <cellStyle name="20% - Accent5 2 3 3 2 3" xfId="6493" xr:uid="{E646B4DD-BEE5-46AA-B558-CB7F5F25D3A0}"/>
    <cellStyle name="20% - Accent5 2 3 3 3" xfId="6494" xr:uid="{2494DD5B-3BC5-4962-B218-26FF10267134}"/>
    <cellStyle name="20% - Accent5 2 3 3 3 2" xfId="6495" xr:uid="{1E084EBC-3CE7-41C0-9A46-C4E76B514B71}"/>
    <cellStyle name="20% - Accent5 2 3 3 4" xfId="6496" xr:uid="{A2B59A95-1F3C-4992-B3E5-1CAD156747B3}"/>
    <cellStyle name="20% - Accent5 2 3 4" xfId="6497" xr:uid="{988A1246-6894-4320-9C58-4A582EE1043C}"/>
    <cellStyle name="20% - Accent5 2 3 4 2" xfId="6498" xr:uid="{475C980B-0AED-4196-B560-CCFCB476F821}"/>
    <cellStyle name="20% - Accent5 2 3 4 2 2" xfId="6499" xr:uid="{5478E5AF-E1C8-4EA9-9620-3BD8549AAC98}"/>
    <cellStyle name="20% - Accent5 2 3 4 3" xfId="6500" xr:uid="{6529702C-7CFE-4D68-A554-7E859F160079}"/>
    <cellStyle name="20% - Accent5 2 3 5" xfId="6501" xr:uid="{BAF0E009-E8D8-4573-AE30-76B3A6DE960B}"/>
    <cellStyle name="20% - Accent5 2 3 5 2" xfId="6502" xr:uid="{B44C7CBB-0C0D-4219-9395-2853B7A771EC}"/>
    <cellStyle name="20% - Accent5 2 3 6" xfId="6503" xr:uid="{ADF93451-66BE-48B9-A7C4-37B6B5B666A9}"/>
    <cellStyle name="20% - Accent5 2 4" xfId="6504" xr:uid="{BAF59882-C77A-4382-B847-AA7E2CFDF2CC}"/>
    <cellStyle name="20% - Accent5 2 4 2" xfId="6505" xr:uid="{1B0B00CC-E0B5-4F7F-92D3-6736BC511590}"/>
    <cellStyle name="20% - Accent5 2 4 2 2" xfId="6506" xr:uid="{EC6FFBAA-F16B-45D0-B87E-D74D9530633E}"/>
    <cellStyle name="20% - Accent5 2 4 2 2 2" xfId="6507" xr:uid="{BD8C30B7-3B83-4101-B993-F403FAFC5FB4}"/>
    <cellStyle name="20% - Accent5 2 4 2 3" xfId="6508" xr:uid="{1AFA3166-79FA-4074-BD3A-814767A9FBE6}"/>
    <cellStyle name="20% - Accent5 2 4 3" xfId="6509" xr:uid="{CD96F98D-013A-4EC3-BD59-0303840E30C1}"/>
    <cellStyle name="20% - Accent5 2 4 3 2" xfId="6510" xr:uid="{007DBA42-D749-48C1-A133-4FBDB54F85D3}"/>
    <cellStyle name="20% - Accent5 2 4 4" xfId="6511" xr:uid="{837D3714-1CCD-4343-A385-1CFC62B23055}"/>
    <cellStyle name="20% - Accent5 2 5" xfId="6512" xr:uid="{0EE29FF9-4CE0-4A2F-B77D-AE87C0DD9EE9}"/>
    <cellStyle name="20% - Accent5 2 5 2" xfId="6513" xr:uid="{3C9856EF-606E-4957-B40C-C85F69AC8EB5}"/>
    <cellStyle name="20% - Accent5 2 5 2 2" xfId="6514" xr:uid="{645F60EF-AE38-4622-AAB6-B1410548D6B3}"/>
    <cellStyle name="20% - Accent5 2 5 2 2 2" xfId="6515" xr:uid="{94E408B5-7E64-411E-9236-A0E1938CFACE}"/>
    <cellStyle name="20% - Accent5 2 5 2 3" xfId="6516" xr:uid="{D4D9DAC4-D999-4B9C-A31B-950ACEB2A330}"/>
    <cellStyle name="20% - Accent5 2 5 3" xfId="6517" xr:uid="{9C360D92-D8FD-453B-AC83-2E8F17E03143}"/>
    <cellStyle name="20% - Accent5 2 5 3 2" xfId="6518" xr:uid="{8AD8DD5A-03E5-4F2A-B3C3-1BD3482BD1D7}"/>
    <cellStyle name="20% - Accent5 2 5 4" xfId="6519" xr:uid="{35FE877F-46AB-4B26-9050-91F46C88A44C}"/>
    <cellStyle name="20% - Accent5 2 6" xfId="6520" xr:uid="{BF110B82-0FC4-4C83-8AAC-2FEE9BCBC35C}"/>
    <cellStyle name="20% - Accent5 2 6 2" xfId="6521" xr:uid="{D3B66F61-3E74-4343-AEFC-85494196C482}"/>
    <cellStyle name="20% - Accent5 2 6 2 2" xfId="6522" xr:uid="{4B2238BA-1E2C-4911-A0FD-39DAB8DC33C2}"/>
    <cellStyle name="20% - Accent5 2 6 3" xfId="6523" xr:uid="{E52F6A47-A2FC-4EDC-98A3-F3E11A9835C4}"/>
    <cellStyle name="20% - Accent5 2 7" xfId="6524" xr:uid="{C0782B71-A2B4-45ED-99A3-A19211A9C7C9}"/>
    <cellStyle name="20% - Accent5 2 7 2" xfId="6525" xr:uid="{4ED96395-BCED-423C-A771-E8F53ABF2E58}"/>
    <cellStyle name="20% - Accent5 2 8" xfId="6526" xr:uid="{FEC59BE7-1262-4D5B-9F1D-3F3BE36F50B3}"/>
    <cellStyle name="20% - Accent5 20" xfId="6527" xr:uid="{E489E216-DB4C-40E2-B91A-73A90A98AB5B}"/>
    <cellStyle name="20% - Accent5 20 2" xfId="6528" xr:uid="{0FA8732E-EA19-4E3F-8FE6-E6AEC762DF10}"/>
    <cellStyle name="20% - Accent5 20 2 2" xfId="6529" xr:uid="{CE8801AB-5DD3-4049-AD9C-BEAB4FE141AC}"/>
    <cellStyle name="20% - Accent5 20 2 2 2" xfId="6530" xr:uid="{08299496-8BBA-40F8-A692-525ED2016EA2}"/>
    <cellStyle name="20% - Accent5 20 2 2 2 2" xfId="6531" xr:uid="{24C257FC-EF22-4E49-82D8-869390C3071E}"/>
    <cellStyle name="20% - Accent5 20 2 2 3" xfId="6532" xr:uid="{12668C57-7E19-4592-9E26-328962203A73}"/>
    <cellStyle name="20% - Accent5 20 2 3" xfId="6533" xr:uid="{F65165CD-7916-41D5-AD9B-2F7C2243104F}"/>
    <cellStyle name="20% - Accent5 20 2 3 2" xfId="6534" xr:uid="{7E11EC7E-7876-416D-BD6E-8158CA980118}"/>
    <cellStyle name="20% - Accent5 20 2 4" xfId="6535" xr:uid="{183831DC-7D18-4A13-89F0-C6B3154517EC}"/>
    <cellStyle name="20% - Accent5 20 3" xfId="6536" xr:uid="{DE310E91-DBDF-44C8-BB85-56AC271B1E87}"/>
    <cellStyle name="20% - Accent5 20 3 2" xfId="6537" xr:uid="{291ED1A0-2C16-427B-B6E2-5DEF2A1928EE}"/>
    <cellStyle name="20% - Accent5 20 3 2 2" xfId="6538" xr:uid="{5AA2F55C-0198-4BC1-B728-766F2CD4E99C}"/>
    <cellStyle name="20% - Accent5 20 3 2 2 2" xfId="6539" xr:uid="{AED2473F-9B26-45CC-9D53-359B27C07C52}"/>
    <cellStyle name="20% - Accent5 20 3 2 3" xfId="6540" xr:uid="{F70B9380-8950-4970-AFE2-F4D361110F72}"/>
    <cellStyle name="20% - Accent5 20 3 3" xfId="6541" xr:uid="{E6653F9E-2834-405F-B32D-B9AD3C57591B}"/>
    <cellStyle name="20% - Accent5 20 3 3 2" xfId="6542" xr:uid="{0971C339-8B43-42D7-A4F4-7016FA736FB3}"/>
    <cellStyle name="20% - Accent5 20 3 4" xfId="6543" xr:uid="{0A0F7FBF-A776-4A74-98F2-2A7281B92EF1}"/>
    <cellStyle name="20% - Accent5 20 4" xfId="6544" xr:uid="{6DF7CBDF-E586-4581-AD7B-F4399C6A420D}"/>
    <cellStyle name="20% - Accent5 20 4 2" xfId="6545" xr:uid="{EEF284B9-0021-471F-B7FC-224FF2D57C59}"/>
    <cellStyle name="20% - Accent5 20 4 2 2" xfId="6546" xr:uid="{96A769EA-B2A7-4BEE-B5C3-15BA175C603E}"/>
    <cellStyle name="20% - Accent5 20 4 3" xfId="6547" xr:uid="{E458BC21-7338-4D98-90CF-229AD0C75DB4}"/>
    <cellStyle name="20% - Accent5 20 5" xfId="6548" xr:uid="{C3FB8242-AC37-458B-AD0B-8954A9FBF671}"/>
    <cellStyle name="20% - Accent5 20 5 2" xfId="6549" xr:uid="{9DD8882C-B97A-4589-9C2B-260CF721267C}"/>
    <cellStyle name="20% - Accent5 20 6" xfId="6550" xr:uid="{854B4D57-8A64-4AA5-95EF-E7678AAF48CB}"/>
    <cellStyle name="20% - Accent5 21" xfId="6551" xr:uid="{E3C55787-174C-42E1-A6AB-7E31EDE161D0}"/>
    <cellStyle name="20% - Accent5 21 2" xfId="6552" xr:uid="{65785941-BD96-44E7-9AAF-7B620AACFFB2}"/>
    <cellStyle name="20% - Accent5 21 2 2" xfId="6553" xr:uid="{BF743BF6-F5CA-4DE5-9DD1-11C1B00264D0}"/>
    <cellStyle name="20% - Accent5 21 2 2 2" xfId="6554" xr:uid="{92432B26-3D49-43E3-A25E-1B1FF173C397}"/>
    <cellStyle name="20% - Accent5 21 2 2 2 2" xfId="6555" xr:uid="{D136646B-E1A7-4823-8FF8-502DB04607DE}"/>
    <cellStyle name="20% - Accent5 21 2 2 3" xfId="6556" xr:uid="{7C05DBA9-C08D-4E7B-B387-C997534345A2}"/>
    <cellStyle name="20% - Accent5 21 2 3" xfId="6557" xr:uid="{CDEEEFCF-9997-4DE2-B785-5B12E392FA04}"/>
    <cellStyle name="20% - Accent5 21 2 3 2" xfId="6558" xr:uid="{A03101B5-B367-4770-89F3-29E9C7DF7085}"/>
    <cellStyle name="20% - Accent5 21 2 4" xfId="6559" xr:uid="{B72E4301-494A-4DFE-96DD-F944F7CEE769}"/>
    <cellStyle name="20% - Accent5 21 3" xfId="6560" xr:uid="{459DE745-1A7C-4FB5-8D29-051DA6EC25DE}"/>
    <cellStyle name="20% - Accent5 21 3 2" xfId="6561" xr:uid="{2D4944BC-E6F9-4CFF-A6F5-C7430E9A4478}"/>
    <cellStyle name="20% - Accent5 21 3 2 2" xfId="6562" xr:uid="{8DC2BE7C-4DA4-425C-AA98-9CB0BD5F16B1}"/>
    <cellStyle name="20% - Accent5 21 3 2 2 2" xfId="6563" xr:uid="{A28AEB37-B376-438F-935B-CE1C992180CA}"/>
    <cellStyle name="20% - Accent5 21 3 2 3" xfId="6564" xr:uid="{D16F03FE-4EF7-480B-A40A-765090470D13}"/>
    <cellStyle name="20% - Accent5 21 3 3" xfId="6565" xr:uid="{8495639F-14A8-400E-9FF4-630020A30925}"/>
    <cellStyle name="20% - Accent5 21 3 3 2" xfId="6566" xr:uid="{052E7ACA-A9B4-4E70-A620-02F595F72D99}"/>
    <cellStyle name="20% - Accent5 21 3 4" xfId="6567" xr:uid="{0301696C-9F95-4ACC-946D-21168FF2C983}"/>
    <cellStyle name="20% - Accent5 21 4" xfId="6568" xr:uid="{DA97BF91-5774-4AB3-AB20-A644570430AB}"/>
    <cellStyle name="20% - Accent5 21 4 2" xfId="6569" xr:uid="{ADBDB937-3457-4A9B-90AC-FA705ECE416D}"/>
    <cellStyle name="20% - Accent5 21 4 2 2" xfId="6570" xr:uid="{7659E986-A522-450A-B0EE-3DA780D7EF6D}"/>
    <cellStyle name="20% - Accent5 21 4 3" xfId="6571" xr:uid="{7A413D70-AB84-440C-80DC-1C3D4079E50F}"/>
    <cellStyle name="20% - Accent5 21 5" xfId="6572" xr:uid="{8F797177-1A28-4725-859A-023B831AF56C}"/>
    <cellStyle name="20% - Accent5 21 5 2" xfId="6573" xr:uid="{EBCECB35-710A-46DB-AE9F-7E79BF84B3D1}"/>
    <cellStyle name="20% - Accent5 21 6" xfId="6574" xr:uid="{B7E669F1-73EA-4E85-B96C-66427CBA58C5}"/>
    <cellStyle name="20% - Accent5 22" xfId="6575" xr:uid="{1B69FAB8-D5F8-4BCF-9AD5-4F65D43D097F}"/>
    <cellStyle name="20% - Accent5 22 2" xfId="6576" xr:uid="{1DA20D10-C018-4C38-BCF5-CE2E86FA96D3}"/>
    <cellStyle name="20% - Accent5 22 2 2" xfId="6577" xr:uid="{F2A00698-0C0B-40FF-8624-05F30A945F9B}"/>
    <cellStyle name="20% - Accent5 22 2 2 2" xfId="6578" xr:uid="{4E4D45CC-3285-4246-BEE8-EEEFCC64E055}"/>
    <cellStyle name="20% - Accent5 22 2 2 2 2" xfId="6579" xr:uid="{B48E6279-B8D2-4DDC-B5A8-E6A29A273669}"/>
    <cellStyle name="20% - Accent5 22 2 2 3" xfId="6580" xr:uid="{822221C2-60EC-41A9-AB92-89FFECC73E73}"/>
    <cellStyle name="20% - Accent5 22 2 3" xfId="6581" xr:uid="{2A89AEB5-4B25-490A-A145-C4F69067409E}"/>
    <cellStyle name="20% - Accent5 22 2 3 2" xfId="6582" xr:uid="{3F005F1B-3FAA-4903-9AAC-145B0D891D1C}"/>
    <cellStyle name="20% - Accent5 22 2 4" xfId="6583" xr:uid="{BB5F30E8-4873-4F5A-A35D-4D80918858CE}"/>
    <cellStyle name="20% - Accent5 22 3" xfId="6584" xr:uid="{632159FD-1C22-4170-BD0F-2C23FFF95FAC}"/>
    <cellStyle name="20% - Accent5 22 3 2" xfId="6585" xr:uid="{3A835452-D4F4-43F2-A7DB-D1B81EDFC66A}"/>
    <cellStyle name="20% - Accent5 22 3 2 2" xfId="6586" xr:uid="{5CD0BB95-33A9-4673-BCBA-25BA79A2C370}"/>
    <cellStyle name="20% - Accent5 22 3 2 2 2" xfId="6587" xr:uid="{7C368BB5-0BE2-44C3-8973-2BB1950DE9C9}"/>
    <cellStyle name="20% - Accent5 22 3 2 3" xfId="6588" xr:uid="{76E576E2-BD72-4A06-BFFC-D3AE74908335}"/>
    <cellStyle name="20% - Accent5 22 3 3" xfId="6589" xr:uid="{354AE928-9E66-47FF-BECF-F7313017EB11}"/>
    <cellStyle name="20% - Accent5 22 3 3 2" xfId="6590" xr:uid="{C6973C1E-F317-4040-B695-AC9ED44E1582}"/>
    <cellStyle name="20% - Accent5 22 3 4" xfId="6591" xr:uid="{CBC4F457-CB09-4A8A-A792-B7C922C25FBC}"/>
    <cellStyle name="20% - Accent5 22 4" xfId="6592" xr:uid="{CA67A85E-9EA8-4ACD-8A3A-25D8B2AA8AC3}"/>
    <cellStyle name="20% - Accent5 22 4 2" xfId="6593" xr:uid="{E9AB33C4-6B97-4547-9937-86F05B0869AF}"/>
    <cellStyle name="20% - Accent5 22 4 2 2" xfId="6594" xr:uid="{29746C5E-3614-49CB-A120-F452EA20635A}"/>
    <cellStyle name="20% - Accent5 22 4 3" xfId="6595" xr:uid="{D85E434C-2BFC-432E-849E-1D13C50FB26D}"/>
    <cellStyle name="20% - Accent5 22 5" xfId="6596" xr:uid="{8BB09CD3-BAFE-4AA7-88EE-2F53BEC068B4}"/>
    <cellStyle name="20% - Accent5 22 5 2" xfId="6597" xr:uid="{BFD22078-62CD-4F03-B874-F321217E7585}"/>
    <cellStyle name="20% - Accent5 22 6" xfId="6598" xr:uid="{2B179B61-A58A-4266-82DD-8E52E8B3AD19}"/>
    <cellStyle name="20% - Accent5 23" xfId="6599" xr:uid="{447A23B1-85DA-41E4-9532-CFCB3D05FFA8}"/>
    <cellStyle name="20% - Accent5 23 2" xfId="6600" xr:uid="{96BD8E2F-FE48-4901-B4BA-A81BEB7A246F}"/>
    <cellStyle name="20% - Accent5 23 2 2" xfId="6601" xr:uid="{4E007BE2-50E3-4F13-B528-7A5791236414}"/>
    <cellStyle name="20% - Accent5 23 2 2 2" xfId="6602" xr:uid="{762EC72C-FB90-4DE5-8C9F-557AECF3EB2C}"/>
    <cellStyle name="20% - Accent5 23 2 2 2 2" xfId="6603" xr:uid="{F36AC958-A691-4184-B8B4-70A231BBAE22}"/>
    <cellStyle name="20% - Accent5 23 2 2 3" xfId="6604" xr:uid="{B7DCE255-B0B9-4983-BD3D-F509901381EA}"/>
    <cellStyle name="20% - Accent5 23 2 3" xfId="6605" xr:uid="{A9E5F89D-D6C7-4278-B4E6-648AC1CDF95E}"/>
    <cellStyle name="20% - Accent5 23 2 3 2" xfId="6606" xr:uid="{18F95AA1-97C2-41C8-84E6-83E0DADBFBBA}"/>
    <cellStyle name="20% - Accent5 23 2 4" xfId="6607" xr:uid="{BEC74925-0EDE-4BFC-B30B-EB1CD8C3C026}"/>
    <cellStyle name="20% - Accent5 23 3" xfId="6608" xr:uid="{EC60B7DB-B100-4D90-9A19-AAAC96131D55}"/>
    <cellStyle name="20% - Accent5 23 3 2" xfId="6609" xr:uid="{C13E8F04-2A2F-4348-8314-99F68C83B416}"/>
    <cellStyle name="20% - Accent5 23 3 2 2" xfId="6610" xr:uid="{3F8C1282-B552-4927-B20F-BF9289B77DDE}"/>
    <cellStyle name="20% - Accent5 23 3 2 2 2" xfId="6611" xr:uid="{4A68DF72-9ED4-4808-8EDE-F155F90AA2B7}"/>
    <cellStyle name="20% - Accent5 23 3 2 3" xfId="6612" xr:uid="{A8AB5787-E3F0-4359-989F-324CD9F9C66D}"/>
    <cellStyle name="20% - Accent5 23 3 3" xfId="6613" xr:uid="{20A54120-7027-4927-A9F2-063D71787DC9}"/>
    <cellStyle name="20% - Accent5 23 3 3 2" xfId="6614" xr:uid="{2B37AF3B-AD15-459F-B586-C6BC0A925B17}"/>
    <cellStyle name="20% - Accent5 23 3 4" xfId="6615" xr:uid="{C3FFEFCC-6E6D-4378-B36D-F55C099AC8AA}"/>
    <cellStyle name="20% - Accent5 23 4" xfId="6616" xr:uid="{42E07CFE-243D-44E7-8F44-2A7790263848}"/>
    <cellStyle name="20% - Accent5 23 4 2" xfId="6617" xr:uid="{E4E2CA82-B934-4443-B8B9-F5633225E4DF}"/>
    <cellStyle name="20% - Accent5 23 4 2 2" xfId="6618" xr:uid="{EB1312CA-88CF-4D39-A230-6677A9A99CEB}"/>
    <cellStyle name="20% - Accent5 23 4 3" xfId="6619" xr:uid="{8AE3B96E-D946-4C99-940E-D08BB2CB5D71}"/>
    <cellStyle name="20% - Accent5 23 5" xfId="6620" xr:uid="{F4421A40-EE23-45AF-977C-60E6C4349E71}"/>
    <cellStyle name="20% - Accent5 23 5 2" xfId="6621" xr:uid="{4ABA64D4-FE75-462C-803C-6F3D11AEF96F}"/>
    <cellStyle name="20% - Accent5 23 6" xfId="6622" xr:uid="{CBBAD1B0-88CB-47D9-A052-02F129B9FA83}"/>
    <cellStyle name="20% - Accent5 24" xfId="6623" xr:uid="{154F3581-327C-4C17-BC49-02A72B9BDF73}"/>
    <cellStyle name="20% - Accent5 24 2" xfId="6624" xr:uid="{CC42ED66-A880-407E-87FF-54BF0994B172}"/>
    <cellStyle name="20% - Accent5 24 2 2" xfId="6625" xr:uid="{C60480B5-CDE9-4B68-B053-C9848036F839}"/>
    <cellStyle name="20% - Accent5 24 2 2 2" xfId="6626" xr:uid="{103812CA-BFAF-4B44-86EC-AC657A9759C3}"/>
    <cellStyle name="20% - Accent5 24 2 2 2 2" xfId="6627" xr:uid="{26969635-4031-44ED-8D61-3BB887F3CD6F}"/>
    <cellStyle name="20% - Accent5 24 2 2 3" xfId="6628" xr:uid="{54C8D97F-78D3-4CE7-899E-42D99A18D0E6}"/>
    <cellStyle name="20% - Accent5 24 2 3" xfId="6629" xr:uid="{6768DFD9-4F39-40AA-816C-98E0B0F3AAB2}"/>
    <cellStyle name="20% - Accent5 24 2 3 2" xfId="6630" xr:uid="{4AA9AEA2-601D-401D-A1FF-F93523E249B6}"/>
    <cellStyle name="20% - Accent5 24 2 4" xfId="6631" xr:uid="{1CE622CF-FB1D-4068-8B88-B85B85DF75A1}"/>
    <cellStyle name="20% - Accent5 24 3" xfId="6632" xr:uid="{C50E5B65-5B5C-4678-9957-BFD8A7C98836}"/>
    <cellStyle name="20% - Accent5 24 3 2" xfId="6633" xr:uid="{2C443F37-10B7-4B6C-92AE-16A520C1E460}"/>
    <cellStyle name="20% - Accent5 24 3 2 2" xfId="6634" xr:uid="{84DD4172-69AF-424B-AC81-CF2E642808D0}"/>
    <cellStyle name="20% - Accent5 24 3 2 2 2" xfId="6635" xr:uid="{1FC89220-C39D-48C6-B328-4D4B643E8D11}"/>
    <cellStyle name="20% - Accent5 24 3 2 3" xfId="6636" xr:uid="{83E67533-3688-4DDD-8805-CBDF708695D8}"/>
    <cellStyle name="20% - Accent5 24 3 3" xfId="6637" xr:uid="{D9611B6E-10E3-4054-BF4C-2084F218591E}"/>
    <cellStyle name="20% - Accent5 24 3 3 2" xfId="6638" xr:uid="{514A1DA4-9E90-457C-9DF3-EE62424EDD6F}"/>
    <cellStyle name="20% - Accent5 24 3 4" xfId="6639" xr:uid="{D602C1B1-9FD8-40F3-A566-EDC3F84CC291}"/>
    <cellStyle name="20% - Accent5 24 4" xfId="6640" xr:uid="{4E96A851-78A3-400B-9A18-5AF3C11BC433}"/>
    <cellStyle name="20% - Accent5 24 4 2" xfId="6641" xr:uid="{EFD8D402-EB77-4CC9-AD6C-2B02AC374EC8}"/>
    <cellStyle name="20% - Accent5 24 4 2 2" xfId="6642" xr:uid="{BE361044-26F0-4151-AE5A-E2C8110210DA}"/>
    <cellStyle name="20% - Accent5 24 4 3" xfId="6643" xr:uid="{D5559EFD-31B0-4D00-B5F5-604332F2FADA}"/>
    <cellStyle name="20% - Accent5 24 5" xfId="6644" xr:uid="{8B95E98B-7338-4016-9404-AD9E63452DC6}"/>
    <cellStyle name="20% - Accent5 24 5 2" xfId="6645" xr:uid="{657C98E2-0C8D-4F61-85F1-2A7967486D33}"/>
    <cellStyle name="20% - Accent5 24 6" xfId="6646" xr:uid="{EE4EEFD0-36F6-44F5-85BF-5C42659E8177}"/>
    <cellStyle name="20% - Accent5 25" xfId="6647" xr:uid="{DA8B13B2-AE96-49D3-BE3D-025FF1E7B203}"/>
    <cellStyle name="20% - Accent5 25 2" xfId="6648" xr:uid="{3B4BDAA4-A692-443C-9424-C85D7454C996}"/>
    <cellStyle name="20% - Accent5 25 2 2" xfId="6649" xr:uid="{93A462A1-047F-4E92-9F46-D63C0D51D19C}"/>
    <cellStyle name="20% - Accent5 25 2 2 2" xfId="6650" xr:uid="{C2FE9196-69FB-4044-B452-CDDC0909AAA2}"/>
    <cellStyle name="20% - Accent5 25 2 2 2 2" xfId="6651" xr:uid="{A0F5C5CE-BC48-4962-A207-4E44692B371B}"/>
    <cellStyle name="20% - Accent5 25 2 2 3" xfId="6652" xr:uid="{BE2AE75F-D8E8-47AE-8792-A1B4F385F223}"/>
    <cellStyle name="20% - Accent5 25 2 3" xfId="6653" xr:uid="{170879E3-C179-4F59-9E4C-210CAE7F3AAC}"/>
    <cellStyle name="20% - Accent5 25 2 3 2" xfId="6654" xr:uid="{6C0C02C1-FE8A-451A-AD90-D75AC5C424B4}"/>
    <cellStyle name="20% - Accent5 25 2 4" xfId="6655" xr:uid="{8B0DB478-681D-4E37-B03A-12A422FC139E}"/>
    <cellStyle name="20% - Accent5 25 3" xfId="6656" xr:uid="{BA50C565-C234-43BA-955C-A2978059A7CC}"/>
    <cellStyle name="20% - Accent5 25 3 2" xfId="6657" xr:uid="{058FA9F2-34D0-4BF5-BA3E-A8B00A60DAA1}"/>
    <cellStyle name="20% - Accent5 25 3 2 2" xfId="6658" xr:uid="{7E31A20B-736E-4C58-8045-A44231AA34FD}"/>
    <cellStyle name="20% - Accent5 25 3 2 2 2" xfId="6659" xr:uid="{ED47A33D-5D08-4F13-AF7D-4C5BDBC88C01}"/>
    <cellStyle name="20% - Accent5 25 3 2 3" xfId="6660" xr:uid="{9AA9F470-ECFA-49D2-96BC-DFF0D1C9EFC3}"/>
    <cellStyle name="20% - Accent5 25 3 3" xfId="6661" xr:uid="{3085674A-3329-4FBD-8DFA-CAA75C809655}"/>
    <cellStyle name="20% - Accent5 25 3 3 2" xfId="6662" xr:uid="{D4453916-4232-4827-B3B0-70B144DCF892}"/>
    <cellStyle name="20% - Accent5 25 3 4" xfId="6663" xr:uid="{BCF2BA2C-A720-492D-8D73-B404867F9712}"/>
    <cellStyle name="20% - Accent5 25 4" xfId="6664" xr:uid="{66677D2A-63C0-4FEB-94A3-D8E5B9AF99B6}"/>
    <cellStyle name="20% - Accent5 25 4 2" xfId="6665" xr:uid="{CF74ECCF-5B2F-448C-8D29-3BAC94DA95C3}"/>
    <cellStyle name="20% - Accent5 25 4 2 2" xfId="6666" xr:uid="{D7802749-A6E1-41C4-92A1-29D7A718B133}"/>
    <cellStyle name="20% - Accent5 25 4 3" xfId="6667" xr:uid="{342F265E-F578-4A98-8AB8-F0BB07C0D8EA}"/>
    <cellStyle name="20% - Accent5 25 5" xfId="6668" xr:uid="{A12446AD-2B4B-4676-B24E-90F2E29661AE}"/>
    <cellStyle name="20% - Accent5 25 5 2" xfId="6669" xr:uid="{DA90DE05-0991-4B40-A1C6-69A8BC0CCA86}"/>
    <cellStyle name="20% - Accent5 25 6" xfId="6670" xr:uid="{A2ED3B37-15D3-4F95-BB43-B70E0F928DF4}"/>
    <cellStyle name="20% - Accent5 26" xfId="6671" xr:uid="{55693275-AE2B-4EB3-9A87-56E7EE40A0E4}"/>
    <cellStyle name="20% - Accent5 26 2" xfId="6672" xr:uid="{2657048D-1773-4006-B1C4-9F38FB1A1C98}"/>
    <cellStyle name="20% - Accent5 26 2 2" xfId="6673" xr:uid="{F614B636-B37E-4CC3-9CDB-D3114964240D}"/>
    <cellStyle name="20% - Accent5 26 2 2 2" xfId="6674" xr:uid="{2CE4DC3F-F841-4FD5-BACB-FB61E0019C11}"/>
    <cellStyle name="20% - Accent5 26 2 2 2 2" xfId="6675" xr:uid="{3E12C9AE-A804-4C1C-BA49-7895319230A8}"/>
    <cellStyle name="20% - Accent5 26 2 2 3" xfId="6676" xr:uid="{DB799269-323D-4798-AF8C-DBBE7E78BB56}"/>
    <cellStyle name="20% - Accent5 26 2 3" xfId="6677" xr:uid="{51D46F4E-B697-4CE5-BE0E-4BD043863E3F}"/>
    <cellStyle name="20% - Accent5 26 2 3 2" xfId="6678" xr:uid="{299AD251-7436-421D-8873-D395B74C1527}"/>
    <cellStyle name="20% - Accent5 26 2 4" xfId="6679" xr:uid="{1D32A02C-0D27-4A7E-BE1E-72DDEBFE4C59}"/>
    <cellStyle name="20% - Accent5 26 3" xfId="6680" xr:uid="{15F05125-2392-4C25-9425-C0B608F04C7C}"/>
    <cellStyle name="20% - Accent5 26 3 2" xfId="6681" xr:uid="{FD97B21E-1FDF-4845-9BF6-567BEBCCAFA5}"/>
    <cellStyle name="20% - Accent5 26 3 2 2" xfId="6682" xr:uid="{D017C7F9-6974-4B4E-A129-BC3D2A13944A}"/>
    <cellStyle name="20% - Accent5 26 3 2 2 2" xfId="6683" xr:uid="{E0A5FAD1-3B1F-4113-88ED-418FC87FD21A}"/>
    <cellStyle name="20% - Accent5 26 3 2 3" xfId="6684" xr:uid="{614A9301-C7A7-47DF-B946-843C92C8479F}"/>
    <cellStyle name="20% - Accent5 26 3 3" xfId="6685" xr:uid="{054F8256-74E9-40AC-B71B-14A73F2A4ADB}"/>
    <cellStyle name="20% - Accent5 26 3 3 2" xfId="6686" xr:uid="{A2F9D408-53B0-44DB-AD46-D4F7BF919068}"/>
    <cellStyle name="20% - Accent5 26 3 4" xfId="6687" xr:uid="{78671834-5F52-4690-81A9-95D6269959FF}"/>
    <cellStyle name="20% - Accent5 26 4" xfId="6688" xr:uid="{4E155A00-C850-4C50-8DB4-C66CFF6B7F57}"/>
    <cellStyle name="20% - Accent5 26 4 2" xfId="6689" xr:uid="{C1140543-D34F-4A70-9F65-D448491F0D48}"/>
    <cellStyle name="20% - Accent5 26 4 2 2" xfId="6690" xr:uid="{A52F8882-B4F6-4414-952B-9E7F7E6E18B2}"/>
    <cellStyle name="20% - Accent5 26 4 3" xfId="6691" xr:uid="{D248EF5B-7F00-4247-AC88-E658183C5D92}"/>
    <cellStyle name="20% - Accent5 26 5" xfId="6692" xr:uid="{B1DAE6CA-1859-4294-9ADF-4FC17905337B}"/>
    <cellStyle name="20% - Accent5 26 5 2" xfId="6693" xr:uid="{A696FF05-7768-4CD5-AACC-CEDA658B8D87}"/>
    <cellStyle name="20% - Accent5 26 6" xfId="6694" xr:uid="{FFAB6A34-6504-4383-B983-481392FF0497}"/>
    <cellStyle name="20% - Accent5 27" xfId="6695" xr:uid="{D897ED8B-9757-4E7E-AE96-1AA91A06B4EC}"/>
    <cellStyle name="20% - Accent5 27 2" xfId="6696" xr:uid="{68ED859E-2D48-403A-9F89-28B103EAA641}"/>
    <cellStyle name="20% - Accent5 27 2 2" xfId="6697" xr:uid="{4B270E58-0044-49A6-A5D3-4E594FBBBD13}"/>
    <cellStyle name="20% - Accent5 27 2 2 2" xfId="6698" xr:uid="{6CD606A6-5293-4A2E-BCE3-29F4B62DB68F}"/>
    <cellStyle name="20% - Accent5 27 2 2 2 2" xfId="6699" xr:uid="{45F1F01F-27EA-4593-8A8C-2ED78103171A}"/>
    <cellStyle name="20% - Accent5 27 2 2 3" xfId="6700" xr:uid="{CF2BC560-6055-4652-9C38-B59A260B0526}"/>
    <cellStyle name="20% - Accent5 27 2 3" xfId="6701" xr:uid="{378511E7-DFB4-409D-8BAF-AAB7B5182A38}"/>
    <cellStyle name="20% - Accent5 27 2 3 2" xfId="6702" xr:uid="{780DE592-F7C3-4BBC-8F39-385B4AB9BA88}"/>
    <cellStyle name="20% - Accent5 27 2 4" xfId="6703" xr:uid="{E3E968DB-7384-435D-BC47-FE2A30B3E107}"/>
    <cellStyle name="20% - Accent5 27 3" xfId="6704" xr:uid="{AB05E234-1C67-49D6-89D5-3784525F92F8}"/>
    <cellStyle name="20% - Accent5 27 3 2" xfId="6705" xr:uid="{F14CE938-D792-478F-AB37-3500037EEABF}"/>
    <cellStyle name="20% - Accent5 27 3 2 2" xfId="6706" xr:uid="{5A98979D-77DE-4CF0-B39D-662E39BC1AE8}"/>
    <cellStyle name="20% - Accent5 27 3 2 2 2" xfId="6707" xr:uid="{CCFBF92E-6C33-4C22-A52A-E69A52E077A8}"/>
    <cellStyle name="20% - Accent5 27 3 2 3" xfId="6708" xr:uid="{D59A7BDD-E036-4FF7-8695-0A32E87F7B32}"/>
    <cellStyle name="20% - Accent5 27 3 3" xfId="6709" xr:uid="{1F923F8E-BCA8-46EF-82A2-4FAE6A22AC40}"/>
    <cellStyle name="20% - Accent5 27 3 3 2" xfId="6710" xr:uid="{920C68BD-C95B-42B5-A439-F4521453D772}"/>
    <cellStyle name="20% - Accent5 27 3 4" xfId="6711" xr:uid="{860DCD51-BA18-42A8-A24C-E2733A2D4973}"/>
    <cellStyle name="20% - Accent5 27 4" xfId="6712" xr:uid="{257A92CE-BD92-414E-87E0-534F9146D789}"/>
    <cellStyle name="20% - Accent5 27 4 2" xfId="6713" xr:uid="{B0FF054A-545C-4438-A27F-454E4B21D28F}"/>
    <cellStyle name="20% - Accent5 27 4 2 2" xfId="6714" xr:uid="{F0E8295C-9405-41C8-BF39-C10CABE30BBA}"/>
    <cellStyle name="20% - Accent5 27 4 3" xfId="6715" xr:uid="{9AD4A973-634C-4FED-89AC-9F4FD54C426C}"/>
    <cellStyle name="20% - Accent5 27 5" xfId="6716" xr:uid="{646260EC-E6A1-4445-A290-AEEE2E25095C}"/>
    <cellStyle name="20% - Accent5 27 5 2" xfId="6717" xr:uid="{3819CB36-2713-43B4-AE44-2C21ED028D1C}"/>
    <cellStyle name="20% - Accent5 27 6" xfId="6718" xr:uid="{0BDAE1FF-CA1E-4AD1-855C-D2C916899FA1}"/>
    <cellStyle name="20% - Accent5 28" xfId="6719" xr:uid="{984B4CEB-CDD6-4027-8C48-0D16793CC265}"/>
    <cellStyle name="20% - Accent5 28 2" xfId="6720" xr:uid="{260FE292-D76D-44AD-9FFE-9507B1F05354}"/>
    <cellStyle name="20% - Accent5 28 2 2" xfId="6721" xr:uid="{18A89730-C96A-427E-A0FA-F9B289F24F9A}"/>
    <cellStyle name="20% - Accent5 28 2 2 2" xfId="6722" xr:uid="{0B663961-6815-4835-9E03-73CA1DCF558F}"/>
    <cellStyle name="20% - Accent5 28 2 2 2 2" xfId="6723" xr:uid="{65208894-E613-4F47-AC94-7AA3FA53227A}"/>
    <cellStyle name="20% - Accent5 28 2 2 3" xfId="6724" xr:uid="{319458E7-0790-49D9-80CF-61638B07B239}"/>
    <cellStyle name="20% - Accent5 28 2 3" xfId="6725" xr:uid="{3CD777FF-B1BE-4F45-A82B-2ABBF51E1B22}"/>
    <cellStyle name="20% - Accent5 28 2 3 2" xfId="6726" xr:uid="{B0D571F2-3174-47BE-B2C9-85B72B61CF1A}"/>
    <cellStyle name="20% - Accent5 28 2 4" xfId="6727" xr:uid="{B69B89A5-26FF-43EA-9944-A360733A36CF}"/>
    <cellStyle name="20% - Accent5 28 3" xfId="6728" xr:uid="{8B78FA71-7F00-429D-81C4-DABBA5D37D69}"/>
    <cellStyle name="20% - Accent5 28 3 2" xfId="6729" xr:uid="{16F7DFB1-2B0E-4B28-ACDD-0503627E2421}"/>
    <cellStyle name="20% - Accent5 28 3 2 2" xfId="6730" xr:uid="{EB6CCFEB-B713-4A4A-96AC-EBE3DD58C300}"/>
    <cellStyle name="20% - Accent5 28 3 3" xfId="6731" xr:uid="{DA5BC099-D031-4644-8216-AC00BAEA03C7}"/>
    <cellStyle name="20% - Accent5 28 4" xfId="6732" xr:uid="{86D710EE-3B41-4723-AE26-4D8C06AB0382}"/>
    <cellStyle name="20% - Accent5 28 4 2" xfId="6733" xr:uid="{67432A64-59CF-49E3-831A-516E8FE46A32}"/>
    <cellStyle name="20% - Accent5 28 5" xfId="6734" xr:uid="{5AE4854C-67B7-4BF0-95F1-EE9E41DECCBA}"/>
    <cellStyle name="20% - Accent5 29" xfId="6735" xr:uid="{75178A48-F240-4699-AB9F-43D8B04873F7}"/>
    <cellStyle name="20% - Accent5 29 2" xfId="6736" xr:uid="{D92886C0-FDCE-48D8-990E-DDD56B1F1509}"/>
    <cellStyle name="20% - Accent5 29 2 2" xfId="6737" xr:uid="{4E5DB28D-07F8-4777-9FCD-E1DD75E97DAC}"/>
    <cellStyle name="20% - Accent5 29 2 2 2" xfId="6738" xr:uid="{5DE509CE-81BF-49B6-A17B-7A3C0C1B029D}"/>
    <cellStyle name="20% - Accent5 29 2 3" xfId="6739" xr:uid="{171AB891-D951-4B34-8E60-18092BF8E1CE}"/>
    <cellStyle name="20% - Accent5 29 3" xfId="6740" xr:uid="{88413B12-EAA4-47E6-A9CA-DB8546700CD3}"/>
    <cellStyle name="20% - Accent5 29 3 2" xfId="6741" xr:uid="{6B4C69BB-422D-4139-A049-8A6622A05899}"/>
    <cellStyle name="20% - Accent5 29 4" xfId="6742" xr:uid="{26F20B2A-7A9A-4F83-BDFC-C7789865A445}"/>
    <cellStyle name="20% - Accent5 3" xfId="6743" xr:uid="{82A85B8B-AEE4-4131-9D3B-47052C1CE7EE}"/>
    <cellStyle name="20% - Accent5 3 2" xfId="6744" xr:uid="{3AB1F256-B24F-46C7-A044-74F1435EFC25}"/>
    <cellStyle name="20% - Accent5 3 2 2" xfId="6745" xr:uid="{40122C62-79A7-41C1-ACEF-143436ABB04D}"/>
    <cellStyle name="20% - Accent5 3 3" xfId="6746" xr:uid="{5D07D971-8BFC-4325-A568-3EE64CA08AC5}"/>
    <cellStyle name="20% - Accent5 3 3 2" xfId="6747" xr:uid="{CA83C552-03CC-4747-B473-5FFC5C1A58E8}"/>
    <cellStyle name="20% - Accent5 3 3 2 2" xfId="6748" xr:uid="{49E7E98B-5D18-4CA5-8F83-04B090B4C2EA}"/>
    <cellStyle name="20% - Accent5 3 3 3" xfId="6749" xr:uid="{A0F61B9D-F81A-4AD0-AD64-255E56388009}"/>
    <cellStyle name="20% - Accent5 3 4" xfId="6750" xr:uid="{B7BCDD5E-E090-4667-B9E3-A8E086AB2E6C}"/>
    <cellStyle name="20% - Accent5 30" xfId="6751" xr:uid="{7D082F9C-7502-4561-BF55-7C3BCF114289}"/>
    <cellStyle name="20% - Accent5 30 2" xfId="6752" xr:uid="{AEA1DF28-6479-4042-BC61-A920C9F57318}"/>
    <cellStyle name="20% - Accent5 30 2 2" xfId="6753" xr:uid="{F88BD37B-E4E8-4DC5-AE82-EC736F00DEB9}"/>
    <cellStyle name="20% - Accent5 30 2 2 2" xfId="6754" xr:uid="{31BF0178-62DC-4A7A-A5A7-C9A7068DBDD1}"/>
    <cellStyle name="20% - Accent5 30 2 3" xfId="6755" xr:uid="{AFFFBB07-3352-477A-A93F-6A62D8E57929}"/>
    <cellStyle name="20% - Accent5 30 3" xfId="6756" xr:uid="{148461BD-5CA0-47B9-9547-BC86ECB7857D}"/>
    <cellStyle name="20% - Accent5 30 3 2" xfId="6757" xr:uid="{AE320A4C-5776-4B22-9385-71D8E01F8A47}"/>
    <cellStyle name="20% - Accent5 30 4" xfId="6758" xr:uid="{C0AF625B-003E-4E79-A10A-B177F6E4C406}"/>
    <cellStyle name="20% - Accent5 31" xfId="6759" xr:uid="{EC6461CD-2CC9-47A7-99C8-B557BC691B93}"/>
    <cellStyle name="20% - Accent5 31 2" xfId="6760" xr:uid="{94E43EF2-2238-453F-982A-C5462EF09FF2}"/>
    <cellStyle name="20% - Accent5 31 2 2" xfId="6761" xr:uid="{9197C014-1F56-4066-9979-70210F92D153}"/>
    <cellStyle name="20% - Accent5 31 2 2 2" xfId="6762" xr:uid="{F02CD40C-FA50-42C4-942D-A4D98E29E6E3}"/>
    <cellStyle name="20% - Accent5 31 2 3" xfId="6763" xr:uid="{D80455D9-2D2A-4F04-B07F-CC8F68F247CD}"/>
    <cellStyle name="20% - Accent5 31 3" xfId="6764" xr:uid="{E020AD35-75BF-4697-9651-034734DF2A4A}"/>
    <cellStyle name="20% - Accent5 31 3 2" xfId="6765" xr:uid="{F0E7E5F4-C606-49D1-8EC7-8D7F3D82A2F0}"/>
    <cellStyle name="20% - Accent5 31 4" xfId="6766" xr:uid="{47E3EE70-7DEC-46B6-B4F4-B14FD769A6C6}"/>
    <cellStyle name="20% - Accent5 32" xfId="6767" xr:uid="{57FA091F-CC5A-4A8C-B518-1C9885B8387D}"/>
    <cellStyle name="20% - Accent5 32 2" xfId="6768" xr:uid="{2B27A518-81B3-468D-9BD0-F3E924F872B8}"/>
    <cellStyle name="20% - Accent5 32 2 2" xfId="6769" xr:uid="{028DBFDA-689C-45CA-81D5-8D005D97E5EB}"/>
    <cellStyle name="20% - Accent5 32 3" xfId="6770" xr:uid="{0F9876C6-8B5D-457F-B73D-4C2AE4C65F69}"/>
    <cellStyle name="20% - Accent5 33" xfId="6771" xr:uid="{C9BFF85D-231B-46C2-B1EA-3311988EA179}"/>
    <cellStyle name="20% - Accent5 33 2" xfId="6772" xr:uid="{D9C801D8-19C1-4D3A-9FEF-23318C74BC89}"/>
    <cellStyle name="20% - Accent5 33 2 2" xfId="6773" xr:uid="{4ED1E01F-F316-4B0F-A4EA-970EA08F3C67}"/>
    <cellStyle name="20% - Accent5 33 3" xfId="6774" xr:uid="{064D137A-48B3-4B66-8B22-77345A2857E5}"/>
    <cellStyle name="20% - Accent5 34" xfId="6775" xr:uid="{C3525DB5-9E16-4B6B-A024-F5F7993194B9}"/>
    <cellStyle name="20% - Accent5 34 2" xfId="6776" xr:uid="{C7A0D42C-E33F-407A-A222-F28BD44C69E1}"/>
    <cellStyle name="20% - Accent5 35" xfId="6777" xr:uid="{3B583980-3354-4AAE-838E-A5CA12457D80}"/>
    <cellStyle name="20% - Accent5 35 2" xfId="6778" xr:uid="{FB8A51CB-7904-4D0D-A9E4-71AA1F948605}"/>
    <cellStyle name="20% - Accent5 36" xfId="6779" xr:uid="{5EE3E885-4FC3-42F2-979B-C30F66F2DAA8}"/>
    <cellStyle name="20% - Accent5 36 2" xfId="6780" xr:uid="{1AC2B267-6FB3-4646-83D7-2F474328E6E7}"/>
    <cellStyle name="20% - Accent5 37" xfId="6781" xr:uid="{E59F5C7C-13EA-4389-B612-C87F3C085994}"/>
    <cellStyle name="20% - Accent5 37 2" xfId="6782" xr:uid="{2770BAD3-E8E7-4FA8-9462-0000842255F7}"/>
    <cellStyle name="20% - Accent5 38" xfId="6783" xr:uid="{BEA04D02-4F8C-474B-BB9F-BFDB8CA77085}"/>
    <cellStyle name="20% - Accent5 38 2" xfId="6784" xr:uid="{1FB08E61-A799-4B8A-83D9-45CD91A11C09}"/>
    <cellStyle name="20% - Accent5 39" xfId="6785" xr:uid="{639E08D0-C927-48D6-B52C-4A360F9EB0BE}"/>
    <cellStyle name="20% - Accent5 39 2" xfId="6786" xr:uid="{BA7FC1C5-C115-45D3-9F37-6A84224BAD01}"/>
    <cellStyle name="20% - Accent5 4" xfId="6787" xr:uid="{24BBF174-B6CD-440D-BC91-4666619DB3FA}"/>
    <cellStyle name="20% - Accent5 4 2" xfId="6788" xr:uid="{D192F4D2-D8DA-42D3-B5AF-D4C5B615EB34}"/>
    <cellStyle name="20% - Accent5 4 2 2" xfId="6789" xr:uid="{8E38EAF7-1FB4-4164-9B8E-441AA8DA3779}"/>
    <cellStyle name="20% - Accent5 4 2 2 2" xfId="6790" xr:uid="{186507CD-536E-4BB6-95C1-33AE5188153E}"/>
    <cellStyle name="20% - Accent5 4 2 2 2 2" xfId="6791" xr:uid="{B6949CB5-B05D-4FF8-BD41-0F289309D028}"/>
    <cellStyle name="20% - Accent5 4 2 2 3" xfId="6792" xr:uid="{BD42EADC-FD3A-49E4-BF9C-8755DC8CFDC2}"/>
    <cellStyle name="20% - Accent5 4 2 3" xfId="6793" xr:uid="{EA4BC6D5-2297-4B7A-AD6E-87871FF6059E}"/>
    <cellStyle name="20% - Accent5 4 2 3 2" xfId="6794" xr:uid="{6FD6C2C0-7A0A-4474-A122-FEFAC452B5F8}"/>
    <cellStyle name="20% - Accent5 4 2 4" xfId="6795" xr:uid="{76F7E75A-0D38-4202-AC0E-8688CA808686}"/>
    <cellStyle name="20% - Accent5 4 3" xfId="6796" xr:uid="{19DF7DA1-F0BE-43C9-BA95-9F9A24EC3141}"/>
    <cellStyle name="20% - Accent5 4 3 2" xfId="6797" xr:uid="{BE94DC42-F853-4D1D-98E6-B2EFC5F44364}"/>
    <cellStyle name="20% - Accent5 4 3 2 2" xfId="6798" xr:uid="{80A9468C-A90D-4C29-B558-2E972CED6E59}"/>
    <cellStyle name="20% - Accent5 4 3 2 2 2" xfId="6799" xr:uid="{72DB2224-2F5D-4E1E-8475-1AE607C04739}"/>
    <cellStyle name="20% - Accent5 4 3 2 3" xfId="6800" xr:uid="{907D68E5-00EE-487E-8C9F-624156C651B7}"/>
    <cellStyle name="20% - Accent5 4 3 3" xfId="6801" xr:uid="{7ECBED6D-5938-412A-86FF-E6155443F6A2}"/>
    <cellStyle name="20% - Accent5 4 3 3 2" xfId="6802" xr:uid="{D852102D-FBBA-45DD-B328-AE8D149A9AAD}"/>
    <cellStyle name="20% - Accent5 4 3 4" xfId="6803" xr:uid="{28C2FE7C-C386-4D66-8BDB-FC432B82B87C}"/>
    <cellStyle name="20% - Accent5 4 4" xfId="6804" xr:uid="{41B559CA-E982-4DBD-9ABE-34BA3579DBEB}"/>
    <cellStyle name="20% - Accent5 4 4 2" xfId="6805" xr:uid="{7BB81845-9620-40C1-AD62-D390DAD0CE11}"/>
    <cellStyle name="20% - Accent5 4 4 2 2" xfId="6806" xr:uid="{A83DD384-DA0B-445C-B4DA-DD85325058DE}"/>
    <cellStyle name="20% - Accent5 4 4 3" xfId="6807" xr:uid="{A1E7B09B-CE55-46C6-AD32-4A3E911DA520}"/>
    <cellStyle name="20% - Accent5 4 5" xfId="6808" xr:uid="{451B3C85-947F-4ED3-9A42-B69DCA63E847}"/>
    <cellStyle name="20% - Accent5 4 5 2" xfId="6809" xr:uid="{49DF14DF-83CA-49C4-A8D6-D02ACD9EDB3C}"/>
    <cellStyle name="20% - Accent5 4 6" xfId="6810" xr:uid="{46899A07-B401-46B0-AB0F-E92911972876}"/>
    <cellStyle name="20% - Accent5 40" xfId="6811" xr:uid="{DD8A5824-B4F4-4D61-93D2-BA45290B6E05}"/>
    <cellStyle name="20% - Accent5 40 2" xfId="6812" xr:uid="{1F4B3707-9CA0-4325-8A27-5BDE62832888}"/>
    <cellStyle name="20% - Accent5 41" xfId="6813" xr:uid="{317CD318-D89B-417D-9623-66E1EEC89723}"/>
    <cellStyle name="20% - Accent5 41 2" xfId="6814" xr:uid="{7786C2C1-2635-4C02-B39A-E15CAC1DC8D3}"/>
    <cellStyle name="20% - Accent5 42" xfId="6815" xr:uid="{D5972D5C-D0A9-4CD3-821C-365B5EB96A58}"/>
    <cellStyle name="20% - Accent5 42 2" xfId="6816" xr:uid="{D9930F00-6DDA-4707-8FF3-B1B4C806435F}"/>
    <cellStyle name="20% - Accent5 43" xfId="6817" xr:uid="{BFC325E5-5FC2-4D4F-9ADD-EE96731FCA60}"/>
    <cellStyle name="20% - Accent5 43 2" xfId="6818" xr:uid="{A8254049-DF66-4643-A99F-A3F0C193EEC5}"/>
    <cellStyle name="20% - Accent5 44" xfId="6819" xr:uid="{59836866-351E-4D3C-B17B-D7F642FF7DBB}"/>
    <cellStyle name="20% - Accent5 45" xfId="6820" xr:uid="{CAA93E13-5009-45AE-A5EB-37EDA1ADEA3A}"/>
    <cellStyle name="20% - Accent5 46" xfId="6821" xr:uid="{B1051F91-4221-40D6-BAAB-6085F2D9575C}"/>
    <cellStyle name="20% - Accent5 47" xfId="6822" xr:uid="{EDA9B19C-B7CB-4CF8-9063-0C8EC41BE12F}"/>
    <cellStyle name="20% - Accent5 48" xfId="6823" xr:uid="{BB4F64DE-F29B-4D76-97F5-63F8AF48B297}"/>
    <cellStyle name="20% - Accent5 49" xfId="6824" xr:uid="{2FDCE53A-81C0-45D3-9D66-981C17F7A540}"/>
    <cellStyle name="20% - Accent5 5" xfId="6825" xr:uid="{C7394394-13EE-4C01-8D74-D7368A9C5960}"/>
    <cellStyle name="20% - Accent5 5 2" xfId="6826" xr:uid="{BFA8BFFA-F98D-447F-8318-9C80F91CA013}"/>
    <cellStyle name="20% - Accent5 5 2 2" xfId="6827" xr:uid="{3D06F24E-1C80-40A8-A34B-C248662C0082}"/>
    <cellStyle name="20% - Accent5 5 2 2 2" xfId="6828" xr:uid="{A263DB90-03A8-4E57-82BC-FC6626E1C9D6}"/>
    <cellStyle name="20% - Accent5 5 2 2 2 2" xfId="6829" xr:uid="{FE06513F-1CEA-4B09-90F0-E358CE009A0E}"/>
    <cellStyle name="20% - Accent5 5 2 2 3" xfId="6830" xr:uid="{8BBD8511-2F5E-4EEB-87B1-1C04F496DE14}"/>
    <cellStyle name="20% - Accent5 5 2 3" xfId="6831" xr:uid="{9E3F9706-1771-478B-89B3-074548896EE6}"/>
    <cellStyle name="20% - Accent5 5 2 3 2" xfId="6832" xr:uid="{E8F8EBA3-F03B-40FD-A6AC-F4B492E119F7}"/>
    <cellStyle name="20% - Accent5 5 2 4" xfId="6833" xr:uid="{1C91B407-E058-4052-9531-551806980A2C}"/>
    <cellStyle name="20% - Accent5 5 3" xfId="6834" xr:uid="{83919CC7-5509-4CFA-85C6-C6DD79D9E0BD}"/>
    <cellStyle name="20% - Accent5 5 3 2" xfId="6835" xr:uid="{74C3342D-4F9B-4A6B-BAF4-CCC2C6F98091}"/>
    <cellStyle name="20% - Accent5 5 3 2 2" xfId="6836" xr:uid="{A12F748D-1ADB-41C6-B078-59025204C4BB}"/>
    <cellStyle name="20% - Accent5 5 3 2 2 2" xfId="6837" xr:uid="{0DC88E13-4DAD-4D32-98C8-77BB8E6E4847}"/>
    <cellStyle name="20% - Accent5 5 3 2 3" xfId="6838" xr:uid="{51F81955-B682-4F24-990B-77A587A44E8F}"/>
    <cellStyle name="20% - Accent5 5 3 3" xfId="6839" xr:uid="{F634F6C3-76C9-4269-A738-7C53275CF10E}"/>
    <cellStyle name="20% - Accent5 5 3 3 2" xfId="6840" xr:uid="{9CE5F562-6796-49E8-8D1C-23E4F1B04423}"/>
    <cellStyle name="20% - Accent5 5 3 4" xfId="6841" xr:uid="{967EC237-E9A8-4018-8B36-5545F25C89D2}"/>
    <cellStyle name="20% - Accent5 5 4" xfId="6842" xr:uid="{E7E1BDFF-8810-4568-88DF-68FCB973E3F6}"/>
    <cellStyle name="20% - Accent5 5 4 2" xfId="6843" xr:uid="{3FBAAE06-264F-4494-9ED3-0C67BCBED63C}"/>
    <cellStyle name="20% - Accent5 5 4 2 2" xfId="6844" xr:uid="{3E491D2B-0B6C-47CE-8C62-F20C66E48D5E}"/>
    <cellStyle name="20% - Accent5 5 4 3" xfId="6845" xr:uid="{1B2D3F43-42C9-4E54-8010-6CDCBB0318B4}"/>
    <cellStyle name="20% - Accent5 5 5" xfId="6846" xr:uid="{B077D1A6-29D1-4316-8903-15FDFE296525}"/>
    <cellStyle name="20% - Accent5 5 5 2" xfId="6847" xr:uid="{3F70666F-9AE3-4EAC-A911-2CBE1284319D}"/>
    <cellStyle name="20% - Accent5 5 6" xfId="6848" xr:uid="{3481AD78-BC85-4F79-AAF7-38C87B99FE20}"/>
    <cellStyle name="20% - Accent5 50" xfId="6849" xr:uid="{F26BAEC9-6314-459B-A2AA-55F17E309EBC}"/>
    <cellStyle name="20% - Accent5 6" xfId="6850" xr:uid="{3C8A0D98-6D0B-4A08-8A36-0186FF58B4C2}"/>
    <cellStyle name="20% - Accent5 6 2" xfId="6851" xr:uid="{59ECEF0E-05CC-40DC-89F3-D742D38717B4}"/>
    <cellStyle name="20% - Accent5 6 2 2" xfId="6852" xr:uid="{C0A0E2D6-8801-4862-BDEF-D2F0C7B67713}"/>
    <cellStyle name="20% - Accent5 6 2 2 2" xfId="6853" xr:uid="{4193D192-E933-4229-A81F-A810A3353A32}"/>
    <cellStyle name="20% - Accent5 6 2 2 2 2" xfId="6854" xr:uid="{67574606-F56F-411C-A073-139FE4FB0290}"/>
    <cellStyle name="20% - Accent5 6 2 2 3" xfId="6855" xr:uid="{CA991D68-725E-4FDE-BFE8-55C1F761A0CD}"/>
    <cellStyle name="20% - Accent5 6 2 3" xfId="6856" xr:uid="{F844FF1F-3200-4F07-B4EB-686BA7A5FC39}"/>
    <cellStyle name="20% - Accent5 6 2 3 2" xfId="6857" xr:uid="{1277ABC6-7E09-40E6-B43D-7FF83AD01BAF}"/>
    <cellStyle name="20% - Accent5 6 2 4" xfId="6858" xr:uid="{4545C35C-0A96-4C6A-B912-FC5DC29AF078}"/>
    <cellStyle name="20% - Accent5 6 3" xfId="6859" xr:uid="{084A0089-96F1-4F54-B9BC-CC0C187B8EDB}"/>
    <cellStyle name="20% - Accent5 6 3 2" xfId="6860" xr:uid="{A22BF935-7ABC-40D2-ADE3-A906907992AB}"/>
    <cellStyle name="20% - Accent5 6 3 2 2" xfId="6861" xr:uid="{25313283-A3D6-4DAF-A821-E346122590BA}"/>
    <cellStyle name="20% - Accent5 6 3 2 2 2" xfId="6862" xr:uid="{AFAC4B47-02DD-496D-BB4C-676100175CB4}"/>
    <cellStyle name="20% - Accent5 6 3 2 3" xfId="6863" xr:uid="{0167A464-6CBF-47DD-8B92-86EE3C97F0E0}"/>
    <cellStyle name="20% - Accent5 6 3 3" xfId="6864" xr:uid="{88B10F0F-6CB3-4D28-B348-D18CD50C0E5F}"/>
    <cellStyle name="20% - Accent5 6 3 3 2" xfId="6865" xr:uid="{CA02ED06-D135-4ED8-BFFA-897EAB5066EC}"/>
    <cellStyle name="20% - Accent5 6 3 4" xfId="6866" xr:uid="{97262C03-CE3D-4CE7-8976-DAE624606C28}"/>
    <cellStyle name="20% - Accent5 6 4" xfId="6867" xr:uid="{696E240E-6D64-437C-9D85-34D4A30C90F8}"/>
    <cellStyle name="20% - Accent5 6 4 2" xfId="6868" xr:uid="{136004D1-1170-47B9-AC74-A4254DC0803A}"/>
    <cellStyle name="20% - Accent5 6 4 2 2" xfId="6869" xr:uid="{57EF6E5D-1B1F-4126-88EE-0B8AFB935278}"/>
    <cellStyle name="20% - Accent5 6 4 3" xfId="6870" xr:uid="{6A45A89B-C62B-4751-BD39-8E59756E5DE3}"/>
    <cellStyle name="20% - Accent5 6 5" xfId="6871" xr:uid="{4A2CA21E-D5BB-4CB8-89E6-B5B6198FFF7C}"/>
    <cellStyle name="20% - Accent5 6 5 2" xfId="6872" xr:uid="{1A821049-DA07-4E23-9A7A-7A29BAB7FFBC}"/>
    <cellStyle name="20% - Accent5 6 6" xfId="6873" xr:uid="{96BF4CBE-8FAF-495C-AB61-421C92CE3D05}"/>
    <cellStyle name="20% - Accent5 7" xfId="6874" xr:uid="{64D44648-2153-4848-854F-789375E4CE12}"/>
    <cellStyle name="20% - Accent5 7 2" xfId="6875" xr:uid="{5EA2E0E8-1439-43B8-9373-425E3F7E10C2}"/>
    <cellStyle name="20% - Accent5 7 2 2" xfId="6876" xr:uid="{767F0EC7-8A45-4E16-BA17-82EF1E9C8EA4}"/>
    <cellStyle name="20% - Accent5 7 2 2 2" xfId="6877" xr:uid="{3FB58A82-40DE-4408-9AD4-E35853DB55F6}"/>
    <cellStyle name="20% - Accent5 7 2 2 2 2" xfId="6878" xr:uid="{F286D765-C828-42C5-88A7-07391DDF90CB}"/>
    <cellStyle name="20% - Accent5 7 2 2 3" xfId="6879" xr:uid="{DEE86B31-6580-4517-8C7C-6033892BFD6E}"/>
    <cellStyle name="20% - Accent5 7 2 3" xfId="6880" xr:uid="{27C2F7DC-6CD0-4A38-BED4-BA7998F6994A}"/>
    <cellStyle name="20% - Accent5 7 2 3 2" xfId="6881" xr:uid="{E3A5A448-DA75-4287-986E-5538198890D1}"/>
    <cellStyle name="20% - Accent5 7 2 4" xfId="6882" xr:uid="{C22B8197-796A-4D8E-825D-046272645606}"/>
    <cellStyle name="20% - Accent5 7 3" xfId="6883" xr:uid="{1F5B04AE-54DC-43A6-8CB1-870CD3777319}"/>
    <cellStyle name="20% - Accent5 7 3 2" xfId="6884" xr:uid="{C0DC2F14-7F8B-4C7F-B48E-B72C915B4DA9}"/>
    <cellStyle name="20% - Accent5 7 3 2 2" xfId="6885" xr:uid="{F3C77681-4021-4254-B0C5-25E9F7E7CBF4}"/>
    <cellStyle name="20% - Accent5 7 3 2 2 2" xfId="6886" xr:uid="{D4422697-AF78-44C7-87B2-2CA501842866}"/>
    <cellStyle name="20% - Accent5 7 3 2 3" xfId="6887" xr:uid="{1F70EB8B-FC16-422F-BA73-E149CB0F144E}"/>
    <cellStyle name="20% - Accent5 7 3 3" xfId="6888" xr:uid="{97133512-0F5D-42A8-8177-1FF892D225F9}"/>
    <cellStyle name="20% - Accent5 7 3 3 2" xfId="6889" xr:uid="{B9423C66-41E6-41C2-8976-B23B01EDF077}"/>
    <cellStyle name="20% - Accent5 7 3 4" xfId="6890" xr:uid="{EF67C25C-BB52-471D-947C-03CDDB934BD1}"/>
    <cellStyle name="20% - Accent5 7 4" xfId="6891" xr:uid="{C078C910-4FC1-4692-B1A6-82DA180F8D66}"/>
    <cellStyle name="20% - Accent5 7 4 2" xfId="6892" xr:uid="{1088C410-1D25-4E2C-A027-7157E629906D}"/>
    <cellStyle name="20% - Accent5 7 4 2 2" xfId="6893" xr:uid="{0A9CB378-F51E-4806-B966-CE52B1D675C4}"/>
    <cellStyle name="20% - Accent5 7 4 3" xfId="6894" xr:uid="{6C5D92DA-EA2F-48E4-A487-7D38CAAC0639}"/>
    <cellStyle name="20% - Accent5 7 5" xfId="6895" xr:uid="{F0EC5993-8127-4652-AA0A-3E42123182C0}"/>
    <cellStyle name="20% - Accent5 7 5 2" xfId="6896" xr:uid="{0548B62B-1D06-4736-AFBB-B9B728FB63C9}"/>
    <cellStyle name="20% - Accent5 7 6" xfId="6897" xr:uid="{D4EF4810-95CA-454D-8CC2-13E3729D4E98}"/>
    <cellStyle name="20% - Accent5 8" xfId="6898" xr:uid="{ED521992-559A-4760-8471-E0C01CDCF70F}"/>
    <cellStyle name="20% - Accent5 8 2" xfId="6899" xr:uid="{BA99B208-56F0-46A0-8CE8-5CE77678CF4A}"/>
    <cellStyle name="20% - Accent5 8 2 2" xfId="6900" xr:uid="{F1215E35-7A67-4602-B6C0-7DB3867CE301}"/>
    <cellStyle name="20% - Accent5 8 2 2 2" xfId="6901" xr:uid="{E8981504-1CAA-4ABB-A887-4AA360D3DC5E}"/>
    <cellStyle name="20% - Accent5 8 2 2 2 2" xfId="6902" xr:uid="{76DA2A09-C98F-49EA-94C7-951C09DAC890}"/>
    <cellStyle name="20% - Accent5 8 2 2 3" xfId="6903" xr:uid="{D07D0472-8B6C-43F8-B048-0C43F6701195}"/>
    <cellStyle name="20% - Accent5 8 2 3" xfId="6904" xr:uid="{77A16667-2871-4BE3-8F3F-2743E8115415}"/>
    <cellStyle name="20% - Accent5 8 2 3 2" xfId="6905" xr:uid="{5CE4AC30-9931-401D-84BD-4DFA2900691A}"/>
    <cellStyle name="20% - Accent5 8 2 4" xfId="6906" xr:uid="{819BBB77-F35F-47A2-943D-5084A27FED64}"/>
    <cellStyle name="20% - Accent5 8 3" xfId="6907" xr:uid="{1EBD5792-FFE3-4A74-AFD2-A50631C63EF6}"/>
    <cellStyle name="20% - Accent5 8 3 2" xfId="6908" xr:uid="{09BA87A2-3C56-493A-BB26-59F0C6F306FF}"/>
    <cellStyle name="20% - Accent5 8 3 2 2" xfId="6909" xr:uid="{5EA5789A-3982-49D9-8AFE-C1867C0E5EBB}"/>
    <cellStyle name="20% - Accent5 8 3 2 2 2" xfId="6910" xr:uid="{AAE3BE1E-0633-4A57-8A3B-B47A954EACC9}"/>
    <cellStyle name="20% - Accent5 8 3 2 3" xfId="6911" xr:uid="{1FC9C057-AC7A-463A-A1D0-735526032A1E}"/>
    <cellStyle name="20% - Accent5 8 3 3" xfId="6912" xr:uid="{E4FD84B2-539D-4DEB-962C-2E751B68FAE3}"/>
    <cellStyle name="20% - Accent5 8 3 3 2" xfId="6913" xr:uid="{9C004BEE-5628-4AAE-939F-BC4E8309AB14}"/>
    <cellStyle name="20% - Accent5 8 3 4" xfId="6914" xr:uid="{6BED4E43-3359-4A6F-AE19-DCA49A3240DC}"/>
    <cellStyle name="20% - Accent5 8 4" xfId="6915" xr:uid="{B6F97407-8EA7-4D1C-86EB-D45DA4B8FFCA}"/>
    <cellStyle name="20% - Accent5 8 4 2" xfId="6916" xr:uid="{DBD718B7-485B-4256-9519-043A7A011694}"/>
    <cellStyle name="20% - Accent5 8 4 2 2" xfId="6917" xr:uid="{1F1F0632-680D-4B0B-A105-6FDD4A798F7B}"/>
    <cellStyle name="20% - Accent5 8 4 3" xfId="6918" xr:uid="{B0C1EB64-F848-4597-A031-B122DBFCEF19}"/>
    <cellStyle name="20% - Accent5 8 5" xfId="6919" xr:uid="{3A97B8A2-03B1-461A-9469-67DA93A163F0}"/>
    <cellStyle name="20% - Accent5 8 5 2" xfId="6920" xr:uid="{CE1969FB-3D82-40B6-823F-9622E3A4939A}"/>
    <cellStyle name="20% - Accent5 8 6" xfId="6921" xr:uid="{24754204-D71F-4572-AE42-A376D40C5B92}"/>
    <cellStyle name="20% - Accent5 9" xfId="6922" xr:uid="{85FEA254-43F1-4AA6-B189-901EEA3861F8}"/>
    <cellStyle name="20% - Accent5 9 2" xfId="6923" xr:uid="{C3386626-1D8E-412C-8AE6-0BF3F778B205}"/>
    <cellStyle name="20% - Accent5 9 2 2" xfId="6924" xr:uid="{5408FB7F-5D5C-4392-9199-7E149E187A56}"/>
    <cellStyle name="20% - Accent5 9 2 2 2" xfId="6925" xr:uid="{7E1DFFD1-285B-4040-955F-479F93E74A48}"/>
    <cellStyle name="20% - Accent5 9 2 2 2 2" xfId="6926" xr:uid="{4CEB8D61-0E8A-4970-BD37-1908BB347471}"/>
    <cellStyle name="20% - Accent5 9 2 2 3" xfId="6927" xr:uid="{3379922F-C3E9-4C8B-9BA2-E6E3392C9891}"/>
    <cellStyle name="20% - Accent5 9 2 3" xfId="6928" xr:uid="{E5883E5B-3325-4B8F-8B31-95C58738A03F}"/>
    <cellStyle name="20% - Accent5 9 2 3 2" xfId="6929" xr:uid="{014D5400-C285-4CB0-A2F9-14BEC081C92F}"/>
    <cellStyle name="20% - Accent5 9 2 4" xfId="6930" xr:uid="{25CA94A1-586F-4E13-BA99-B7AF7F870736}"/>
    <cellStyle name="20% - Accent5 9 3" xfId="6931" xr:uid="{C086E3C7-5D76-4E47-A53F-E14568F61D10}"/>
    <cellStyle name="20% - Accent5 9 3 2" xfId="6932" xr:uid="{EBA21448-C4D9-475B-B136-4BE50078FE4F}"/>
    <cellStyle name="20% - Accent5 9 3 2 2" xfId="6933" xr:uid="{10D60DA2-03FD-437F-BCB4-F76DDCD52CB2}"/>
    <cellStyle name="20% - Accent5 9 3 2 2 2" xfId="6934" xr:uid="{EA7A1046-2F12-45ED-A778-D843C482201A}"/>
    <cellStyle name="20% - Accent5 9 3 2 3" xfId="6935" xr:uid="{5A2392BF-D3F6-42B5-BEDD-2C888932D169}"/>
    <cellStyle name="20% - Accent5 9 3 3" xfId="6936" xr:uid="{23345F71-C27E-4911-A2F7-F2E9E7B07BA4}"/>
    <cellStyle name="20% - Accent5 9 3 3 2" xfId="6937" xr:uid="{328B8112-55E8-4D99-8FC1-933182C70C44}"/>
    <cellStyle name="20% - Accent5 9 3 4" xfId="6938" xr:uid="{1B79A77F-E99F-4C9D-8AE1-20D17B87EA46}"/>
    <cellStyle name="20% - Accent5 9 4" xfId="6939" xr:uid="{22C13B4E-38C4-4BA3-BD77-F1CFCBC495B0}"/>
    <cellStyle name="20% - Accent5 9 4 2" xfId="6940" xr:uid="{B860B046-2445-4A1B-AC48-32180BC0EC20}"/>
    <cellStyle name="20% - Accent5 9 4 2 2" xfId="6941" xr:uid="{1B30668C-DB91-4BA2-849E-681323549774}"/>
    <cellStyle name="20% - Accent5 9 4 3" xfId="6942" xr:uid="{1BD109FF-B6F8-4D38-A5A3-48BB5FA09B77}"/>
    <cellStyle name="20% - Accent5 9 5" xfId="6943" xr:uid="{D756BD48-D8F7-450C-8103-849120A583E8}"/>
    <cellStyle name="20% - Accent5 9 5 2" xfId="6944" xr:uid="{8251B5CB-3717-4F31-841D-58A46DA32A58}"/>
    <cellStyle name="20% - Accent5 9 6" xfId="6945" xr:uid="{5CBBFD11-EB3B-42A9-AACE-B304B51369E6}"/>
    <cellStyle name="20% - Accent6" xfId="43" builtinId="50" customBuiltin="1"/>
    <cellStyle name="20% - Accent6 10" xfId="6946" xr:uid="{EA1F8FA8-D525-49DD-B1AF-9E12E98D09CF}"/>
    <cellStyle name="20% - Accent6 10 2" xfId="6947" xr:uid="{5A57BFD4-436B-4C59-9C88-B0AB898EC8CE}"/>
    <cellStyle name="20% - Accent6 10 2 2" xfId="6948" xr:uid="{4CEBBB33-1119-462A-891E-35D88C21C186}"/>
    <cellStyle name="20% - Accent6 10 2 2 2" xfId="6949" xr:uid="{6FE42633-EACD-46D6-AC23-C9019310EBE4}"/>
    <cellStyle name="20% - Accent6 10 2 2 2 2" xfId="6950" xr:uid="{F00F1F70-6354-48C6-9390-D60E5A1B9582}"/>
    <cellStyle name="20% - Accent6 10 2 2 2 2 2" xfId="6951" xr:uid="{79ED517D-2341-402F-B334-1980E9FDC8A2}"/>
    <cellStyle name="20% - Accent6 10 2 2 2 3" xfId="6952" xr:uid="{A8585689-A2F1-462D-B6FA-CB75CF6B89FE}"/>
    <cellStyle name="20% - Accent6 10 2 2 3" xfId="6953" xr:uid="{44A44E72-67F6-4C6A-864F-A0A9D8F28C69}"/>
    <cellStyle name="20% - Accent6 10 2 2 3 2" xfId="6954" xr:uid="{6EBA82EF-68E1-4F68-A74B-3427CD506337}"/>
    <cellStyle name="20% - Accent6 10 2 2 3 2 2" xfId="6955" xr:uid="{1317AAD9-4878-4814-9B0B-D8FA1D2CC8AD}"/>
    <cellStyle name="20% - Accent6 10 2 2 3 3" xfId="6956" xr:uid="{9D5DCF9B-75F9-431F-B234-88F389861C8B}"/>
    <cellStyle name="20% - Accent6 10 2 2 4" xfId="6957" xr:uid="{7B674B2C-7F7B-4D0D-B297-4B1283A141A6}"/>
    <cellStyle name="20% - Accent6 10 2 2 4 2" xfId="6958" xr:uid="{CC17CB09-7BD1-4ACE-AE58-8A810744AD15}"/>
    <cellStyle name="20% - Accent6 10 2 2 5" xfId="6959" xr:uid="{7F262001-288A-42B5-BC68-6A868D927518}"/>
    <cellStyle name="20% - Accent6 10 2 3" xfId="6960" xr:uid="{CC829B7B-10B5-4229-A4F8-CE96E3E4C11A}"/>
    <cellStyle name="20% - Accent6 10 2 3 2" xfId="6961" xr:uid="{A80E5E63-30A5-4084-B4C8-7852D56847B9}"/>
    <cellStyle name="20% - Accent6 10 2 3 2 2" xfId="6962" xr:uid="{03B5197E-1CB1-4718-88AC-197C02DD29B5}"/>
    <cellStyle name="20% - Accent6 10 2 3 3" xfId="6963" xr:uid="{7DE675F5-378A-446C-BC10-75D3E918FA43}"/>
    <cellStyle name="20% - Accent6 10 2 4" xfId="6964" xr:uid="{59959987-220E-4B6C-900B-4402C6B3FEDC}"/>
    <cellStyle name="20% - Accent6 10 2 4 2" xfId="6965" xr:uid="{5AC9BD05-8CA6-4961-B51A-0EFA75F486E9}"/>
    <cellStyle name="20% - Accent6 10 2 5" xfId="6966" xr:uid="{B9634185-A8A0-4F6C-A591-E8FE15A0ED2E}"/>
    <cellStyle name="20% - Accent6 10 3" xfId="6967" xr:uid="{4201728B-FBCC-4CEA-A45C-AEB8FA84E14C}"/>
    <cellStyle name="20% - Accent6 10 3 2" xfId="6968" xr:uid="{BB14899D-D6E0-4A83-9DC0-2E394163D150}"/>
    <cellStyle name="20% - Accent6 10 3 2 2" xfId="6969" xr:uid="{8075DB51-1BE7-4982-A66E-E01F0CE98C50}"/>
    <cellStyle name="20% - Accent6 10 3 2 2 2" xfId="6970" xr:uid="{4B5D3A5F-E80B-4631-8FA0-B5BB2F34973E}"/>
    <cellStyle name="20% - Accent6 10 3 2 3" xfId="6971" xr:uid="{296BB3DD-22C4-4E6F-BC66-DCB1D4C42762}"/>
    <cellStyle name="20% - Accent6 10 3 3" xfId="6972" xr:uid="{F7BA62AE-FDBD-4F33-A860-6D40C7DF1CE3}"/>
    <cellStyle name="20% - Accent6 10 3 3 2" xfId="6973" xr:uid="{2D356CA4-A2E1-4E3B-BA93-7D602F501E61}"/>
    <cellStyle name="20% - Accent6 10 3 3 2 2" xfId="6974" xr:uid="{341EA9B3-3E36-445B-A0E1-B4613704A72B}"/>
    <cellStyle name="20% - Accent6 10 3 3 3" xfId="6975" xr:uid="{6FC7820F-685A-4405-8EE2-03E16D46F84B}"/>
    <cellStyle name="20% - Accent6 10 3 4" xfId="6976" xr:uid="{3B1E1BE7-074A-44F2-AE6D-A8CC347D17AF}"/>
    <cellStyle name="20% - Accent6 10 3 4 2" xfId="6977" xr:uid="{0F86FC95-5F41-422C-8A1F-03D41C7A0CB0}"/>
    <cellStyle name="20% - Accent6 10 3 5" xfId="6978" xr:uid="{74911C5A-1C18-49B7-AA3F-EA54CAE0BE35}"/>
    <cellStyle name="20% - Accent6 10 4" xfId="6979" xr:uid="{3204A9FC-A06F-41CD-AE05-727720C35856}"/>
    <cellStyle name="20% - Accent6 10 4 2" xfId="6980" xr:uid="{53A5E73E-B5AC-4CC4-9DF3-E79143EA1C7D}"/>
    <cellStyle name="20% - Accent6 10 4 2 2" xfId="6981" xr:uid="{1E870CB2-8899-4178-B616-FD41DBF788A3}"/>
    <cellStyle name="20% - Accent6 10 4 3" xfId="6982" xr:uid="{4A5BEE8C-5FA6-4B71-AA21-78ED1BDBED43}"/>
    <cellStyle name="20% - Accent6 10 5" xfId="6983" xr:uid="{0499CA8C-7606-460A-BD54-F08AC3479A78}"/>
    <cellStyle name="20% - Accent6 10 5 2" xfId="6984" xr:uid="{B7BA74E2-B8DB-46BC-BF8C-A90C82772EC6}"/>
    <cellStyle name="20% - Accent6 10 5 2 2" xfId="6985" xr:uid="{5EF27911-A93F-435B-804F-54983EF39578}"/>
    <cellStyle name="20% - Accent6 10 5 3" xfId="6986" xr:uid="{12C15CB2-3D72-46B8-9583-6A7F48D9CD3B}"/>
    <cellStyle name="20% - Accent6 10 6" xfId="6987" xr:uid="{10579E61-94AE-4CFF-8271-2BA4D72F8357}"/>
    <cellStyle name="20% - Accent6 10 6 2" xfId="6988" xr:uid="{710BBFC5-37A8-4B9A-81EE-9C87DB8056A7}"/>
    <cellStyle name="20% - Accent6 10 7" xfId="6989" xr:uid="{76E7830B-AF6B-4536-A253-41E99075D12B}"/>
    <cellStyle name="20% - Accent6 10 8" xfId="6990" xr:uid="{678994E0-12F2-4BDA-A312-66A70FE6B6DA}"/>
    <cellStyle name="20% - Accent6 11" xfId="6991" xr:uid="{E3882154-B975-40D5-849A-24264D6514AE}"/>
    <cellStyle name="20% - Accent6 11 2" xfId="6992" xr:uid="{DD26FB8D-8E4C-4BBE-8727-C8AAC9DC390D}"/>
    <cellStyle name="20% - Accent6 11 2 2" xfId="6993" xr:uid="{9DFDDB36-0284-4B04-A0C8-C4AE6FBE37A7}"/>
    <cellStyle name="20% - Accent6 11 2 2 2" xfId="6994" xr:uid="{F42EA976-67D1-4FE7-A74A-10233DFA655E}"/>
    <cellStyle name="20% - Accent6 11 2 2 2 2" xfId="6995" xr:uid="{28AC3662-17EF-483C-A78B-1DEB64B39266}"/>
    <cellStyle name="20% - Accent6 11 2 2 2 2 2" xfId="6996" xr:uid="{D72813D1-B159-4B74-8263-3F4B074990B5}"/>
    <cellStyle name="20% - Accent6 11 2 2 2 3" xfId="6997" xr:uid="{D649E3D9-5D09-4A70-A493-CC743C3F7FCB}"/>
    <cellStyle name="20% - Accent6 11 2 2 3" xfId="6998" xr:uid="{922928D2-911B-4F24-8660-0819BE8D0825}"/>
    <cellStyle name="20% - Accent6 11 2 2 3 2" xfId="6999" xr:uid="{7F0E6C22-CF5C-4234-B691-483FD217DACA}"/>
    <cellStyle name="20% - Accent6 11 2 2 3 2 2" xfId="7000" xr:uid="{C631AA04-2BF6-4832-9508-0AE7C3AD6BBA}"/>
    <cellStyle name="20% - Accent6 11 2 2 3 3" xfId="7001" xr:uid="{62C50157-0A10-4C9C-ABA2-DD7E5DFF2C51}"/>
    <cellStyle name="20% - Accent6 11 2 2 4" xfId="7002" xr:uid="{0474D6AE-A72E-4153-AAF9-3B0BAA2E4E29}"/>
    <cellStyle name="20% - Accent6 11 2 2 4 2" xfId="7003" xr:uid="{8E559D54-0326-457C-9090-CDC5412F88AB}"/>
    <cellStyle name="20% - Accent6 11 2 2 5" xfId="7004" xr:uid="{82839AFF-BC29-4EEC-B1F7-BDFC62D681E0}"/>
    <cellStyle name="20% - Accent6 11 2 3" xfId="7005" xr:uid="{700DA1A8-D9BD-40D3-B5DB-E90273F16C43}"/>
    <cellStyle name="20% - Accent6 11 2 3 2" xfId="7006" xr:uid="{4BCF2B85-38D3-43BF-BF90-6F2E1D85B78A}"/>
    <cellStyle name="20% - Accent6 11 2 3 2 2" xfId="7007" xr:uid="{69A33AAB-837D-41EC-87C8-31EF0BFAA0A1}"/>
    <cellStyle name="20% - Accent6 11 2 3 3" xfId="7008" xr:uid="{C9598703-A179-4300-A102-9D501B82B8A6}"/>
    <cellStyle name="20% - Accent6 11 2 4" xfId="7009" xr:uid="{3BFC0E81-CF49-45B0-B621-67C0782A2905}"/>
    <cellStyle name="20% - Accent6 11 2 4 2" xfId="7010" xr:uid="{3F19F509-4421-4A70-A529-255CF6EA17F9}"/>
    <cellStyle name="20% - Accent6 11 2 5" xfId="7011" xr:uid="{08C482EE-C2FF-4073-81DB-61B5C94079ED}"/>
    <cellStyle name="20% - Accent6 11 3" xfId="7012" xr:uid="{75A9E2C9-128F-4FDC-A5E5-B8D6420D0DE1}"/>
    <cellStyle name="20% - Accent6 11 3 2" xfId="7013" xr:uid="{40CF3626-4B0A-44C5-B581-E2AB619CF113}"/>
    <cellStyle name="20% - Accent6 11 3 2 2" xfId="7014" xr:uid="{A42AF565-E24A-42E8-AD5B-29DA7ACC1608}"/>
    <cellStyle name="20% - Accent6 11 3 2 2 2" xfId="7015" xr:uid="{57728FC2-647B-46A2-9619-5137DAF6FC47}"/>
    <cellStyle name="20% - Accent6 11 3 2 3" xfId="7016" xr:uid="{7E501FE9-332A-4489-AA68-2C21C6F4B0CC}"/>
    <cellStyle name="20% - Accent6 11 3 3" xfId="7017" xr:uid="{AB14753E-FFD5-480D-ADC7-0618318ED646}"/>
    <cellStyle name="20% - Accent6 11 3 3 2" xfId="7018" xr:uid="{E6DF07E8-363C-4EA6-B34F-A561AC32A6D7}"/>
    <cellStyle name="20% - Accent6 11 3 3 2 2" xfId="7019" xr:uid="{E2394236-9D07-4DF3-B4FF-05F5E9D88F2F}"/>
    <cellStyle name="20% - Accent6 11 3 3 3" xfId="7020" xr:uid="{E9F8432F-935B-4483-8F7F-90C90C1A880C}"/>
    <cellStyle name="20% - Accent6 11 3 4" xfId="7021" xr:uid="{4E98888C-F52E-45C1-B190-68AF0E0AC650}"/>
    <cellStyle name="20% - Accent6 11 3 4 2" xfId="7022" xr:uid="{25CFDAA9-B8A6-4057-86EB-152CFEBC614D}"/>
    <cellStyle name="20% - Accent6 11 3 5" xfId="7023" xr:uid="{6237895D-F77E-427A-888A-ACC82B994138}"/>
    <cellStyle name="20% - Accent6 11 4" xfId="7024" xr:uid="{0E038617-97F9-413F-B338-37985CD6BEEA}"/>
    <cellStyle name="20% - Accent6 11 4 2" xfId="7025" xr:uid="{DEB90706-AB1C-418E-9DC4-9DBF91B6C272}"/>
    <cellStyle name="20% - Accent6 11 4 2 2" xfId="7026" xr:uid="{BDA77DAB-AE5C-4360-B90E-2553D761B742}"/>
    <cellStyle name="20% - Accent6 11 4 3" xfId="7027" xr:uid="{4EF927DB-5785-4C17-BAD6-587734E42AD0}"/>
    <cellStyle name="20% - Accent6 11 5" xfId="7028" xr:uid="{F370A571-565B-48E2-A980-189A4F5F033B}"/>
    <cellStyle name="20% - Accent6 11 5 2" xfId="7029" xr:uid="{51F15778-4776-45D0-8DEA-55C72A59E5A2}"/>
    <cellStyle name="20% - Accent6 11 5 2 2" xfId="7030" xr:uid="{C6246A27-9F69-47A8-ACF1-B9641B22B697}"/>
    <cellStyle name="20% - Accent6 11 5 3" xfId="7031" xr:uid="{97442F63-96E2-4153-A8CA-AD6869A94610}"/>
    <cellStyle name="20% - Accent6 11 6" xfId="7032" xr:uid="{15C44345-DE84-42B7-BBEB-922879CDEEAA}"/>
    <cellStyle name="20% - Accent6 11 6 2" xfId="7033" xr:uid="{1266E5D3-D110-41DE-B245-019D4CB4565A}"/>
    <cellStyle name="20% - Accent6 11 7" xfId="7034" xr:uid="{9AB50430-28DD-4BC1-AEAD-C54E29947C39}"/>
    <cellStyle name="20% - Accent6 11 8" xfId="7035" xr:uid="{C43C38FA-074D-463B-AFB1-2490E84D01C0}"/>
    <cellStyle name="20% - Accent6 12" xfId="7036" xr:uid="{385236D0-46DA-4F0B-AEFA-6490DE0277D4}"/>
    <cellStyle name="20% - Accent6 12 2" xfId="7037" xr:uid="{ED860DCF-5A38-4709-954C-3CE9E5436D6D}"/>
    <cellStyle name="20% - Accent6 12 2 2" xfId="7038" xr:uid="{EBD7446B-EF38-4058-BBF7-46565055B68B}"/>
    <cellStyle name="20% - Accent6 12 2 2 2" xfId="7039" xr:uid="{3176687D-EB03-47E2-B713-C2BFFD3DE3D2}"/>
    <cellStyle name="20% - Accent6 12 2 2 2 2" xfId="7040" xr:uid="{1669DB3D-E1F8-443D-846A-054CD4DBAAE6}"/>
    <cellStyle name="20% - Accent6 12 2 2 2 2 2" xfId="7041" xr:uid="{44312282-2A53-4F94-984E-F73974AB3468}"/>
    <cellStyle name="20% - Accent6 12 2 2 2 3" xfId="7042" xr:uid="{DC295EDB-005B-4585-8A95-36017CD031CB}"/>
    <cellStyle name="20% - Accent6 12 2 2 3" xfId="7043" xr:uid="{F84FB49F-1024-4DAF-842F-E1EC15EE927B}"/>
    <cellStyle name="20% - Accent6 12 2 2 3 2" xfId="7044" xr:uid="{126F58F3-E3A6-4338-9B85-F86587C056D8}"/>
    <cellStyle name="20% - Accent6 12 2 2 3 2 2" xfId="7045" xr:uid="{F07C687E-635B-48C1-B9B5-EE4CD1D7C8EC}"/>
    <cellStyle name="20% - Accent6 12 2 2 3 3" xfId="7046" xr:uid="{FFE6663B-D548-4A6C-84D9-D5F65AE8766C}"/>
    <cellStyle name="20% - Accent6 12 2 2 4" xfId="7047" xr:uid="{0F162289-1747-40E1-BD76-79C0A1B1AD59}"/>
    <cellStyle name="20% - Accent6 12 2 2 4 2" xfId="7048" xr:uid="{70382461-9593-45A4-9FF7-853608AEBF80}"/>
    <cellStyle name="20% - Accent6 12 2 2 5" xfId="7049" xr:uid="{A2B33B73-AB71-4BE4-B98A-B857C634C206}"/>
    <cellStyle name="20% - Accent6 12 2 3" xfId="7050" xr:uid="{37FBE1FC-AD89-41C5-BCE7-FF4D0AA198F1}"/>
    <cellStyle name="20% - Accent6 12 2 3 2" xfId="7051" xr:uid="{E80EE7CE-FC07-4DEB-9693-009634C5244D}"/>
    <cellStyle name="20% - Accent6 12 2 3 2 2" xfId="7052" xr:uid="{A23B4845-9F41-46E7-855A-E8D1AF99A0F2}"/>
    <cellStyle name="20% - Accent6 12 2 3 3" xfId="7053" xr:uid="{5FCAAD73-D86C-41BB-922E-E2821FD40282}"/>
    <cellStyle name="20% - Accent6 12 2 4" xfId="7054" xr:uid="{D08B54F8-832B-41C0-8390-E396263B515D}"/>
    <cellStyle name="20% - Accent6 12 2 4 2" xfId="7055" xr:uid="{E259816D-88DA-4E2D-928F-466A7B49AFFA}"/>
    <cellStyle name="20% - Accent6 12 2 5" xfId="7056" xr:uid="{71037E71-8E50-4DEF-B1D1-26B392C54AE3}"/>
    <cellStyle name="20% - Accent6 12 3" xfId="7057" xr:uid="{73992DD8-A878-42FB-A6B0-CD3F43A8FA19}"/>
    <cellStyle name="20% - Accent6 12 3 2" xfId="7058" xr:uid="{FEBE1A93-1A0F-49E7-986A-1157EA0643F5}"/>
    <cellStyle name="20% - Accent6 12 3 2 2" xfId="7059" xr:uid="{145C8673-D80E-431D-AB1D-31214334F619}"/>
    <cellStyle name="20% - Accent6 12 3 2 2 2" xfId="7060" xr:uid="{38271F6F-74CE-4D10-A562-D467244E1A31}"/>
    <cellStyle name="20% - Accent6 12 3 2 3" xfId="7061" xr:uid="{913171B5-C18F-4ED4-880D-71A9CF0C7111}"/>
    <cellStyle name="20% - Accent6 12 3 3" xfId="7062" xr:uid="{F0BB8A20-DBFB-42C7-AB2B-643CF4DFD574}"/>
    <cellStyle name="20% - Accent6 12 3 3 2" xfId="7063" xr:uid="{E61D907F-E40B-4F15-B34B-AC3915235DD1}"/>
    <cellStyle name="20% - Accent6 12 3 3 2 2" xfId="7064" xr:uid="{F29E9029-BB01-45B8-B178-EB686A6E6D21}"/>
    <cellStyle name="20% - Accent6 12 3 3 3" xfId="7065" xr:uid="{81DC77EE-684E-446A-A2DC-3CCB430601DA}"/>
    <cellStyle name="20% - Accent6 12 3 4" xfId="7066" xr:uid="{B34182A1-CC11-40F4-95ED-E7AAE5DC8F79}"/>
    <cellStyle name="20% - Accent6 12 3 4 2" xfId="7067" xr:uid="{A4A0128B-AD46-4BFB-9588-0EDC923A0CA7}"/>
    <cellStyle name="20% - Accent6 12 3 5" xfId="7068" xr:uid="{5EB86BA8-C50A-4C9E-A1D9-F00E83A6D5D6}"/>
    <cellStyle name="20% - Accent6 12 4" xfId="7069" xr:uid="{8A66195B-1DF8-47E8-8CA8-1A3B2DD117A6}"/>
    <cellStyle name="20% - Accent6 12 4 2" xfId="7070" xr:uid="{7FBFA1C1-0321-40D1-A30B-B084B583384F}"/>
    <cellStyle name="20% - Accent6 12 4 2 2" xfId="7071" xr:uid="{AD38A971-0840-45AB-98E0-7C6D68DA1336}"/>
    <cellStyle name="20% - Accent6 12 4 3" xfId="7072" xr:uid="{6EF59D88-F81B-4897-87F8-B67F2996B62B}"/>
    <cellStyle name="20% - Accent6 12 5" xfId="7073" xr:uid="{DE049062-EDAE-49E0-8CB5-00458B55A786}"/>
    <cellStyle name="20% - Accent6 12 5 2" xfId="7074" xr:uid="{9268E1BF-55B7-4EAB-92E2-56E93404F23B}"/>
    <cellStyle name="20% - Accent6 12 5 2 2" xfId="7075" xr:uid="{04B66455-0193-41FC-8EAE-3D49BA615741}"/>
    <cellStyle name="20% - Accent6 12 5 3" xfId="7076" xr:uid="{B93FFAE7-E2AF-4777-AAD8-C118246094B4}"/>
    <cellStyle name="20% - Accent6 12 6" xfId="7077" xr:uid="{FFAFEF46-BBB6-4B49-ACEC-57D6F3DB230F}"/>
    <cellStyle name="20% - Accent6 12 6 2" xfId="7078" xr:uid="{EBB449B0-0DC4-4D29-971A-1738B5309AAB}"/>
    <cellStyle name="20% - Accent6 12 7" xfId="7079" xr:uid="{D9ECA477-309E-4DA5-BAF5-28C5D8E19DAF}"/>
    <cellStyle name="20% - Accent6 12 8" xfId="7080" xr:uid="{E21B319F-FD23-428B-8367-88D2A1B6EF3F}"/>
    <cellStyle name="20% - Accent6 13" xfId="7081" xr:uid="{A3AAC542-9674-4299-BFE3-789BC6A7D18B}"/>
    <cellStyle name="20% - Accent6 13 2" xfId="7082" xr:uid="{CDF163B8-5363-4EFD-ADA9-5E8625328D60}"/>
    <cellStyle name="20% - Accent6 13 2 2" xfId="7083" xr:uid="{26D053F0-84F7-4BF7-A892-A2CD16155EAF}"/>
    <cellStyle name="20% - Accent6 13 2 2 2" xfId="7084" xr:uid="{6FC7468D-1D57-4882-B4D8-9A284F8E554E}"/>
    <cellStyle name="20% - Accent6 13 2 2 2 2" xfId="7085" xr:uid="{A6DAE5FA-F926-4CFA-A8B4-50A30079918F}"/>
    <cellStyle name="20% - Accent6 13 2 2 2 2 2" xfId="7086" xr:uid="{D03B512A-8CE2-4689-9552-4B16649B4959}"/>
    <cellStyle name="20% - Accent6 13 2 2 2 3" xfId="7087" xr:uid="{0D238FD6-CEB8-4086-8BD1-ED5859F393B2}"/>
    <cellStyle name="20% - Accent6 13 2 2 3" xfId="7088" xr:uid="{4B615AEB-570D-4961-9A6D-B63CD23EBC62}"/>
    <cellStyle name="20% - Accent6 13 2 2 3 2" xfId="7089" xr:uid="{F43FCFEC-7379-4701-A4B9-EBCAA2925D3B}"/>
    <cellStyle name="20% - Accent6 13 2 2 3 2 2" xfId="7090" xr:uid="{DD338289-95EA-4360-A2D3-D42E744BDE79}"/>
    <cellStyle name="20% - Accent6 13 2 2 3 3" xfId="7091" xr:uid="{02EC2973-2D8C-4848-95EC-AC7424926898}"/>
    <cellStyle name="20% - Accent6 13 2 2 4" xfId="7092" xr:uid="{71669703-A163-4037-AC46-B4C277AF4066}"/>
    <cellStyle name="20% - Accent6 13 2 2 4 2" xfId="7093" xr:uid="{CDBBC894-6DBB-47A6-9B05-CEE3FDE6C5C8}"/>
    <cellStyle name="20% - Accent6 13 2 2 5" xfId="7094" xr:uid="{413DB123-8406-4CFD-87A8-3E38111291C2}"/>
    <cellStyle name="20% - Accent6 13 2 3" xfId="7095" xr:uid="{6E96CD8C-B8A4-45FD-B354-AE68437F75A4}"/>
    <cellStyle name="20% - Accent6 13 2 3 2" xfId="7096" xr:uid="{756C6DC9-7C48-4CB2-9DC5-72EA0F9DE402}"/>
    <cellStyle name="20% - Accent6 13 2 3 2 2" xfId="7097" xr:uid="{03B37CFD-C1CD-47F4-9511-402B50DFC812}"/>
    <cellStyle name="20% - Accent6 13 2 3 3" xfId="7098" xr:uid="{FF1F98BD-FC52-4CBF-8F3B-B364E9486CB6}"/>
    <cellStyle name="20% - Accent6 13 2 4" xfId="7099" xr:uid="{6849BFDD-B914-407B-BE30-5CFB7EA81A1C}"/>
    <cellStyle name="20% - Accent6 13 2 4 2" xfId="7100" xr:uid="{CF2FBBE0-E6BD-4D68-BB20-FF56577A7BDD}"/>
    <cellStyle name="20% - Accent6 13 2 5" xfId="7101" xr:uid="{D0DFCD11-9609-41BD-99B7-60573EC91CD1}"/>
    <cellStyle name="20% - Accent6 13 3" xfId="7102" xr:uid="{3B21BAAA-2CB4-414B-A7DC-2E64C92ACEC5}"/>
    <cellStyle name="20% - Accent6 13 3 2" xfId="7103" xr:uid="{55EEB617-559B-4A44-A588-39B0E9162BD1}"/>
    <cellStyle name="20% - Accent6 13 3 2 2" xfId="7104" xr:uid="{2D0885C0-D4E7-4AE5-A7E3-EBCD5C242A84}"/>
    <cellStyle name="20% - Accent6 13 3 2 2 2" xfId="7105" xr:uid="{ED795D64-8795-4AAC-A8AC-5ED6CAD3DD72}"/>
    <cellStyle name="20% - Accent6 13 3 2 3" xfId="7106" xr:uid="{1A1C3576-5E62-48F0-AC36-61963B213079}"/>
    <cellStyle name="20% - Accent6 13 3 3" xfId="7107" xr:uid="{B80114F7-84C3-44F5-AA97-33767E6C9ACE}"/>
    <cellStyle name="20% - Accent6 13 3 3 2" xfId="7108" xr:uid="{948FB280-67EA-45D2-A6B0-1B87A8DB2945}"/>
    <cellStyle name="20% - Accent6 13 3 3 2 2" xfId="7109" xr:uid="{AB114731-84BA-4292-A1A5-96986647068F}"/>
    <cellStyle name="20% - Accent6 13 3 3 3" xfId="7110" xr:uid="{6918469C-24D6-4553-87E2-8838C05C67DE}"/>
    <cellStyle name="20% - Accent6 13 3 4" xfId="7111" xr:uid="{3CF9A57D-CE3C-497A-8043-E2D60705B3B1}"/>
    <cellStyle name="20% - Accent6 13 3 5" xfId="7112" xr:uid="{10DE627E-CDA5-44C1-8B69-9DE76FAB3C30}"/>
    <cellStyle name="20% - Accent6 13 4" xfId="7113" xr:uid="{BF30961D-8C59-474A-B1E7-7620A83B9921}"/>
    <cellStyle name="20% - Accent6 13 4 2" xfId="7114" xr:uid="{3BC321EF-1EDF-4E45-B8A6-3080CA732C79}"/>
    <cellStyle name="20% - Accent6 13 5" xfId="7115" xr:uid="{9146A140-5FFB-491F-8623-7A3CF0B72B1C}"/>
    <cellStyle name="20% - Accent6 13 5 2" xfId="7116" xr:uid="{54ACD002-F16D-45D6-B78E-0AC65444419C}"/>
    <cellStyle name="20% - Accent6 13 6" xfId="7117" xr:uid="{DE66A50E-8C49-406F-91BE-4A315A175134}"/>
    <cellStyle name="20% - Accent6 13 7" xfId="7118" xr:uid="{3B14A383-A580-4E4B-93E7-23FB5742C666}"/>
    <cellStyle name="20% - Accent6 13 8" xfId="7119" xr:uid="{49E860D7-5884-4037-9D2C-E1196641A2D9}"/>
    <cellStyle name="20% - Accent6 14" xfId="7120" xr:uid="{FCC75278-7245-4394-A1C4-8CA12287F5B7}"/>
    <cellStyle name="20% - Accent6 14 2" xfId="7121" xr:uid="{66AD68F2-ED73-456C-B7ED-4A130A601DCE}"/>
    <cellStyle name="20% - Accent6 14 2 2" xfId="7122" xr:uid="{53F3C265-0ACE-4BF4-A9CA-4BA1D40CE8EB}"/>
    <cellStyle name="20% - Accent6 14 2 2 2" xfId="7123" xr:uid="{EDD7FDE1-50FF-4079-9C38-E0BE7E774DAE}"/>
    <cellStyle name="20% - Accent6 14 2 2 2 2" xfId="7124" xr:uid="{E193A4AC-A4FC-46F2-925C-F1E416CEBDB7}"/>
    <cellStyle name="20% - Accent6 14 2 2 3" xfId="7125" xr:uid="{CC78846E-6164-461F-9D9B-66D27C06FABE}"/>
    <cellStyle name="20% - Accent6 14 2 2 3 2" xfId="7126" xr:uid="{17D27F66-2377-47D1-8945-6159C689CC57}"/>
    <cellStyle name="20% - Accent6 14 2 2 4" xfId="7127" xr:uid="{D3219CBD-846C-4F33-8E02-62B89B2654CF}"/>
    <cellStyle name="20% - Accent6 14 2 3" xfId="7128" xr:uid="{1E83974D-7C45-4F70-B8C8-86F4C9970B1F}"/>
    <cellStyle name="20% - Accent6 14 2 3 2" xfId="7129" xr:uid="{A7497567-795E-470E-9F12-AB9A289BB5DB}"/>
    <cellStyle name="20% - Accent6 14 2 4" xfId="7130" xr:uid="{F336C82B-65DE-46FC-BF81-E3BF7FD648ED}"/>
    <cellStyle name="20% - Accent6 14 3" xfId="7131" xr:uid="{CF21DB66-C0DE-4C4B-AC24-5930EC3B8244}"/>
    <cellStyle name="20% - Accent6 14 3 2" xfId="7132" xr:uid="{425D28F6-C97B-4BBE-810A-4836063446F4}"/>
    <cellStyle name="20% - Accent6 14 3 2 2" xfId="7133" xr:uid="{BD5012A9-FE42-44A8-9671-820D54B2E3D1}"/>
    <cellStyle name="20% - Accent6 14 3 3" xfId="7134" xr:uid="{F9F1A731-5412-4F90-BBF3-E4E3C7E36F98}"/>
    <cellStyle name="20% - Accent6 14 3 3 2" xfId="7135" xr:uid="{C3D4179C-6AC0-4FF3-B034-F01710487F44}"/>
    <cellStyle name="20% - Accent6 14 3 4" xfId="7136" xr:uid="{4AE9767B-827F-44EC-A897-908FAABC807B}"/>
    <cellStyle name="20% - Accent6 14 4" xfId="7137" xr:uid="{F8258AAC-7A10-4869-9A39-9EE316945B69}"/>
    <cellStyle name="20% - Accent6 14 4 2" xfId="7138" xr:uid="{A57DF2FB-28BB-4382-9AAB-362A0191AFA4}"/>
    <cellStyle name="20% - Accent6 14 5" xfId="7139" xr:uid="{43DE70C8-BB24-4FBC-9FC4-6E3D490C1357}"/>
    <cellStyle name="20% - Accent6 14 5 2" xfId="7140" xr:uid="{631EDF1D-922A-4121-92E3-6E805C274497}"/>
    <cellStyle name="20% - Accent6 14 6" xfId="7141" xr:uid="{C9C15AEB-269E-4632-B55C-B7D622BBF9F1}"/>
    <cellStyle name="20% - Accent6 14 7" xfId="7142" xr:uid="{99ED9375-5F48-4403-90DF-02B35F596100}"/>
    <cellStyle name="20% - Accent6 15" xfId="7143" xr:uid="{277CB23E-AF13-4DB6-A1DC-3CC6899F61B4}"/>
    <cellStyle name="20% - Accent6 15 2" xfId="7144" xr:uid="{B2924D4C-DB6E-4609-8CCB-9A6F8A75DED7}"/>
    <cellStyle name="20% - Accent6 15 2 2" xfId="7145" xr:uid="{DC54D88B-3D3C-43DD-A172-728F2A5F983A}"/>
    <cellStyle name="20% - Accent6 15 2 2 2" xfId="7146" xr:uid="{BE3E2015-5A9B-48AE-87EB-D91E4B4906A9}"/>
    <cellStyle name="20% - Accent6 15 2 2 2 2" xfId="7147" xr:uid="{2E873D31-554F-43FF-9A34-1294C744E532}"/>
    <cellStyle name="20% - Accent6 15 2 2 3" xfId="7148" xr:uid="{17D05B78-0D9F-46EF-90D0-5456B9E7FAFA}"/>
    <cellStyle name="20% - Accent6 15 2 2 3 2" xfId="7149" xr:uid="{529D40AA-334E-4FA0-860C-B60CF8380F7E}"/>
    <cellStyle name="20% - Accent6 15 2 2 4" xfId="7150" xr:uid="{945A6AB9-D82B-4564-8956-38228ABFF167}"/>
    <cellStyle name="20% - Accent6 15 2 3" xfId="7151" xr:uid="{F27C7CD9-67BC-4455-AEF2-5561F11941DD}"/>
    <cellStyle name="20% - Accent6 15 2 3 2" xfId="7152" xr:uid="{EAD8B0CD-4DC7-46A0-BBF2-BA58DF148A68}"/>
    <cellStyle name="20% - Accent6 15 2 4" xfId="7153" xr:uid="{9A7CE10D-679C-4E3E-9DCA-2CF79E49D2B4}"/>
    <cellStyle name="20% - Accent6 15 3" xfId="7154" xr:uid="{2F08AD97-9865-4EDA-9073-BF370CC33EF5}"/>
    <cellStyle name="20% - Accent6 15 3 2" xfId="7155" xr:uid="{D4DDC4AC-A887-4D4E-BCC3-54480A4131F0}"/>
    <cellStyle name="20% - Accent6 15 3 2 2" xfId="7156" xr:uid="{C7AE0DAE-DA1E-45EF-87CE-91D4CA2AF8CE}"/>
    <cellStyle name="20% - Accent6 15 3 3" xfId="7157" xr:uid="{A4EF5EEE-8F9D-43F3-BD4F-D9C469983E83}"/>
    <cellStyle name="20% - Accent6 15 3 3 2" xfId="7158" xr:uid="{50FB34CC-F075-4F99-8EDD-D3993E883BE9}"/>
    <cellStyle name="20% - Accent6 15 3 4" xfId="7159" xr:uid="{80468881-305B-4499-9A77-DEDB819F2D75}"/>
    <cellStyle name="20% - Accent6 15 4" xfId="7160" xr:uid="{32C9FCCC-D912-4348-BF66-04155FC00BED}"/>
    <cellStyle name="20% - Accent6 15 4 2" xfId="7161" xr:uid="{2298D5B6-77C5-4211-BF24-A01E23C4BE4A}"/>
    <cellStyle name="20% - Accent6 15 5" xfId="7162" xr:uid="{53E909DD-EF7A-4C4F-89E6-DF9C7EE68E8E}"/>
    <cellStyle name="20% - Accent6 15 5 2" xfId="7163" xr:uid="{6C439210-B166-400A-B38A-2B0EA50D2FAB}"/>
    <cellStyle name="20% - Accent6 15 6" xfId="7164" xr:uid="{2B138B42-2EE7-4F75-9EA9-B6695204121B}"/>
    <cellStyle name="20% - Accent6 15 7" xfId="7165" xr:uid="{4D979B93-5CB0-48A7-80DA-BAD92A37EC59}"/>
    <cellStyle name="20% - Accent6 16" xfId="7166" xr:uid="{9B259A97-6CD2-4AC2-AEA8-D51361A192A7}"/>
    <cellStyle name="20% - Accent6 16 2" xfId="7167" xr:uid="{DA3FF9FB-613C-47D8-9180-ACD116FED14A}"/>
    <cellStyle name="20% - Accent6 16 2 2" xfId="7168" xr:uid="{72769D1D-C66B-40B8-8F2E-54B8A33C8E61}"/>
    <cellStyle name="20% - Accent6 16 2 2 2" xfId="7169" xr:uid="{4D53020F-655A-424E-8611-1768B45F117C}"/>
    <cellStyle name="20% - Accent6 16 2 3" xfId="7170" xr:uid="{212639A1-871C-403F-9534-A8C47DC27B0F}"/>
    <cellStyle name="20% - Accent6 16 2 3 2" xfId="7171" xr:uid="{494105B7-5AF9-4BE4-911D-56860D6CAA90}"/>
    <cellStyle name="20% - Accent6 16 2 4" xfId="7172" xr:uid="{2B582316-058E-46EB-A0D1-846DA24C97CE}"/>
    <cellStyle name="20% - Accent6 16 3" xfId="7173" xr:uid="{8D8082DA-74C1-4145-B8FF-B1A4CD856FBA}"/>
    <cellStyle name="20% - Accent6 16 3 2" xfId="7174" xr:uid="{6A865E36-8BB3-4FB2-B9F5-D29EEFB69DB0}"/>
    <cellStyle name="20% - Accent6 16 3 2 2" xfId="7175" xr:uid="{2F69A652-88E2-4201-ADA9-5BA4571C2D1B}"/>
    <cellStyle name="20% - Accent6 16 3 3" xfId="7176" xr:uid="{FEEBE002-B0E4-4830-9111-B97FF4115F01}"/>
    <cellStyle name="20% - Accent6 16 3 3 2" xfId="7177" xr:uid="{B910EA43-07BA-4405-B5E3-A724D333298F}"/>
    <cellStyle name="20% - Accent6 16 3 4" xfId="7178" xr:uid="{E54CB7DE-4325-4844-BB68-0D5C4129712B}"/>
    <cellStyle name="20% - Accent6 16 4" xfId="7179" xr:uid="{A3604D61-585A-4AF7-944E-65FADB6418DC}"/>
    <cellStyle name="20% - Accent6 16 4 2" xfId="7180" xr:uid="{BDFC4C00-91C0-446B-8533-F0284ED2B998}"/>
    <cellStyle name="20% - Accent6 16 5" xfId="7181" xr:uid="{215265F9-2329-4DBA-962A-CF0AE8E581DB}"/>
    <cellStyle name="20% - Accent6 17" xfId="7182" xr:uid="{31594FE4-7771-4CD9-ABE2-D035E848ECB7}"/>
    <cellStyle name="20% - Accent6 17 2" xfId="7183" xr:uid="{BE1DBFAC-3EE7-4DBC-8FE0-48B2EBA132CB}"/>
    <cellStyle name="20% - Accent6 17 2 2" xfId="7184" xr:uid="{0A5473A5-24DA-4059-8032-3A1CE605630C}"/>
    <cellStyle name="20% - Accent6 17 2 2 2" xfId="7185" xr:uid="{6E047DB9-5605-4509-80C3-82450D38C0FD}"/>
    <cellStyle name="20% - Accent6 17 2 3" xfId="7186" xr:uid="{E83F0641-3CBC-4871-B7DD-5F66C29174C0}"/>
    <cellStyle name="20% - Accent6 17 2 3 2" xfId="7187" xr:uid="{C16D303C-91F8-4FD0-B3EC-C4C361832DB6}"/>
    <cellStyle name="20% - Accent6 17 2 4" xfId="7188" xr:uid="{9570FFF5-1DAF-4ADC-A350-DCC0789EEEBA}"/>
    <cellStyle name="20% - Accent6 17 3" xfId="7189" xr:uid="{43CBF219-4FAD-464E-8A32-E45824533C92}"/>
    <cellStyle name="20% - Accent6 17 3 2" xfId="7190" xr:uid="{44040AF2-E328-481D-B0BF-768543922308}"/>
    <cellStyle name="20% - Accent6 17 3 2 2" xfId="7191" xr:uid="{50EC161B-2649-49D4-8B79-16EBF916A386}"/>
    <cellStyle name="20% - Accent6 17 3 3" xfId="7192" xr:uid="{A95C82C1-C0A2-4C1C-BBE4-67287BC3A30C}"/>
    <cellStyle name="20% - Accent6 17 3 3 2" xfId="7193" xr:uid="{2992D407-E71C-44DB-82BA-ADC308C9E283}"/>
    <cellStyle name="20% - Accent6 17 3 4" xfId="7194" xr:uid="{2DE7238B-C4E4-47F1-9987-5A3D46AE9C28}"/>
    <cellStyle name="20% - Accent6 17 4" xfId="7195" xr:uid="{8725017C-A2A8-4746-A5CD-3C66F8E5B4AD}"/>
    <cellStyle name="20% - Accent6 17 4 2" xfId="7196" xr:uid="{B1F493E1-8D36-4917-B5FC-6F88A6AE8F5D}"/>
    <cellStyle name="20% - Accent6 17 5" xfId="7197" xr:uid="{A4DB248E-F919-4A2A-B0B9-8B14CF9CAD98}"/>
    <cellStyle name="20% - Accent6 18" xfId="7198" xr:uid="{BE1EB2A6-D5BE-4FDE-9F78-2C56FD5F5F90}"/>
    <cellStyle name="20% - Accent6 18 2" xfId="7199" xr:uid="{CA8D3D57-A636-40AB-96B3-A3E9541C919A}"/>
    <cellStyle name="20% - Accent6 18 2 2" xfId="7200" xr:uid="{00C922D1-D3AC-4189-9ED7-EE8FD45DD41D}"/>
    <cellStyle name="20% - Accent6 18 2 2 2" xfId="7201" xr:uid="{0CC8ACCC-2AEB-4748-9D6A-5F9D373BC6A8}"/>
    <cellStyle name="20% - Accent6 18 2 3" xfId="7202" xr:uid="{92ED42E5-254D-4EA8-B1FF-3F143015157B}"/>
    <cellStyle name="20% - Accent6 18 2 3 2" xfId="7203" xr:uid="{68286857-BB09-4DF1-952D-6A8A3645D075}"/>
    <cellStyle name="20% - Accent6 18 2 4" xfId="7204" xr:uid="{02550281-C200-4D6D-A360-C3E84DC81F00}"/>
    <cellStyle name="20% - Accent6 18 3" xfId="7205" xr:uid="{A01A8E99-8D24-4D79-B13E-666FBF37FB1A}"/>
    <cellStyle name="20% - Accent6 18 3 2" xfId="7206" xr:uid="{2E38D200-567A-4C26-9874-6E726DD33B3A}"/>
    <cellStyle name="20% - Accent6 18 3 2 2" xfId="7207" xr:uid="{88719765-EB59-4169-8F8A-383E96427E4C}"/>
    <cellStyle name="20% - Accent6 18 3 3" xfId="7208" xr:uid="{28BD9380-74FB-4B3C-B51C-C32598108B55}"/>
    <cellStyle name="20% - Accent6 18 3 3 2" xfId="7209" xr:uid="{B7B1969C-A502-4E12-B638-6B9A631E6B96}"/>
    <cellStyle name="20% - Accent6 18 3 4" xfId="7210" xr:uid="{6F229F44-52F0-4791-A6A1-3E8773483B6D}"/>
    <cellStyle name="20% - Accent6 18 4" xfId="7211" xr:uid="{329B1A6F-DE3E-45E1-8039-436756D25AC6}"/>
    <cellStyle name="20% - Accent6 18 4 2" xfId="7212" xr:uid="{C71D844A-9421-4DAC-BF75-C3D0DEC0A521}"/>
    <cellStyle name="20% - Accent6 18 5" xfId="7213" xr:uid="{195CBD0C-A003-432C-A1E6-E6C7D0B1F1D0}"/>
    <cellStyle name="20% - Accent6 19" xfId="7214" xr:uid="{2130BF66-D122-44C3-82C8-F2ECD304AB91}"/>
    <cellStyle name="20% - Accent6 19 2" xfId="7215" xr:uid="{9D029C4A-15D3-49CA-A4F6-7E985BADEC91}"/>
    <cellStyle name="20% - Accent6 19 2 2" xfId="7216" xr:uid="{CC780AA9-1C0F-4218-A860-B22774F1A7F3}"/>
    <cellStyle name="20% - Accent6 19 2 2 2" xfId="7217" xr:uid="{1BA02DC9-E2CB-4C8F-AD4A-D31F67F9A1DF}"/>
    <cellStyle name="20% - Accent6 19 2 3" xfId="7218" xr:uid="{B288354F-2B8F-4BF0-9634-ECABF1C00434}"/>
    <cellStyle name="20% - Accent6 19 2 3 2" xfId="7219" xr:uid="{C98178F0-2EBC-47A3-B5B9-A9A55FD2388D}"/>
    <cellStyle name="20% - Accent6 19 2 4" xfId="7220" xr:uid="{D8B70A92-178E-4ED3-A722-63283904CF7C}"/>
    <cellStyle name="20% - Accent6 19 3" xfId="7221" xr:uid="{168C3A0E-4AC3-4061-8F5F-1F73DD8F37D2}"/>
    <cellStyle name="20% - Accent6 19 3 2" xfId="7222" xr:uid="{A370D6F6-E76D-4B10-8114-053284794678}"/>
    <cellStyle name="20% - Accent6 19 3 2 2" xfId="7223" xr:uid="{794300EA-44F0-4157-94C1-DC86E36CB958}"/>
    <cellStyle name="20% - Accent6 19 3 3" xfId="7224" xr:uid="{FF4D86A9-13A4-4110-B384-C8CAD75E0B7E}"/>
    <cellStyle name="20% - Accent6 19 3 3 2" xfId="7225" xr:uid="{13C5F62D-F7F2-482E-BE81-84222EC5278C}"/>
    <cellStyle name="20% - Accent6 19 3 4" xfId="7226" xr:uid="{AD85280E-1F44-41D0-84C7-A69FD9CECBC5}"/>
    <cellStyle name="20% - Accent6 19 4" xfId="7227" xr:uid="{EEFAE2E1-A8D2-43D8-9318-1A022234A6A2}"/>
    <cellStyle name="20% - Accent6 19 4 2" xfId="7228" xr:uid="{48CF15D8-4858-4864-B1CC-215D5D0678D5}"/>
    <cellStyle name="20% - Accent6 19 5" xfId="7229" xr:uid="{056A1B0C-F7B9-49E6-9C6E-333E3C0D3EC4}"/>
    <cellStyle name="20% - Accent6 2" xfId="7230" xr:uid="{FACEFEBD-5E4F-42CD-9E12-07393B748E2D}"/>
    <cellStyle name="20% - Accent6 2 2" xfId="7231" xr:uid="{2695C316-FF69-4D74-8555-42C0E672BC79}"/>
    <cellStyle name="20% - Accent6 2 2 2" xfId="7232" xr:uid="{E5F8D8E3-2ED4-49DD-9B50-82239FBDF9F5}"/>
    <cellStyle name="20% - Accent6 2 2 2 2" xfId="7233" xr:uid="{B13F8A00-9C31-4291-8FD1-5035BE111F8D}"/>
    <cellStyle name="20% - Accent6 2 2 2 2 2" xfId="7234" xr:uid="{BAC58366-78E4-494E-8DCF-5A3471ECC5FD}"/>
    <cellStyle name="20% - Accent6 2 2 2 2 2 2" xfId="7235" xr:uid="{A142A1E1-1111-47D3-A8A7-B4370729E6DC}"/>
    <cellStyle name="20% - Accent6 2 2 2 2 3" xfId="7236" xr:uid="{BC7F3FFE-DCF8-45F0-BB52-EFE2AE4EBFBC}"/>
    <cellStyle name="20% - Accent6 2 2 2 2 3 2" xfId="7237" xr:uid="{D856ACCF-5765-471E-87CD-267167A396F9}"/>
    <cellStyle name="20% - Accent6 2 2 2 2 4" xfId="7238" xr:uid="{3449F84D-76E0-444E-86ED-63E59496F670}"/>
    <cellStyle name="20% - Accent6 2 2 2 3" xfId="7239" xr:uid="{B20970E2-F2AB-4A2F-886D-314ED8808590}"/>
    <cellStyle name="20% - Accent6 2 2 2 3 2" xfId="7240" xr:uid="{C1FB92CD-0D70-4DFD-8F19-5D3D85058305}"/>
    <cellStyle name="20% - Accent6 2 2 2 4" xfId="7241" xr:uid="{F40508D8-D97C-466D-B6D6-5C3061AF4237}"/>
    <cellStyle name="20% - Accent6 2 2 2 5" xfId="7242" xr:uid="{908B24BD-2C53-47E9-836B-22B4BCC8A546}"/>
    <cellStyle name="20% - Accent6 2 2 3" xfId="7243" xr:uid="{5B4EC1E4-8556-46D1-B074-96BE8D514421}"/>
    <cellStyle name="20% - Accent6 2 2 3 2" xfId="7244" xr:uid="{A2C91E9E-2422-46EE-8E0E-6D24898D534B}"/>
    <cellStyle name="20% - Accent6 2 2 3 2 2" xfId="7245" xr:uid="{1A51F12E-00A2-4992-A0D5-7579863D28B2}"/>
    <cellStyle name="20% - Accent6 2 2 3 3" xfId="7246" xr:uid="{93F3D348-82B4-4437-AD66-6472F37F999E}"/>
    <cellStyle name="20% - Accent6 2 2 3 3 2" xfId="7247" xr:uid="{CE28E0A1-50B2-4D49-BDE9-7F72A331775C}"/>
    <cellStyle name="20% - Accent6 2 2 3 4" xfId="7248" xr:uid="{6FC6D5C8-75C6-4B72-851D-F4C7B95B491A}"/>
    <cellStyle name="20% - Accent6 2 2 3 5" xfId="7249" xr:uid="{C3AC4046-D3EB-4464-9174-8AED46842086}"/>
    <cellStyle name="20% - Accent6 2 2 4" xfId="7250" xr:uid="{AB1FAEBC-D463-48D6-AA9A-FBFDCBA16759}"/>
    <cellStyle name="20% - Accent6 2 2 4 2" xfId="7251" xr:uid="{5F7FCC86-40B7-445F-9B8C-5309BD85E5CB}"/>
    <cellStyle name="20% - Accent6 2 2 4 2 2" xfId="7252" xr:uid="{9B41302B-7E23-4BE0-BC46-C36377E9B0EA}"/>
    <cellStyle name="20% - Accent6 2 2 4 3" xfId="7253" xr:uid="{254394BC-2F59-4A6E-BC41-4B740B9936BF}"/>
    <cellStyle name="20% - Accent6 2 2 4 4" xfId="7254" xr:uid="{04385227-2928-480D-8B63-537FE68A72BA}"/>
    <cellStyle name="20% - Accent6 2 2 5" xfId="7255" xr:uid="{47F5C241-4040-4999-8987-39DAF938F578}"/>
    <cellStyle name="20% - Accent6 2 2 5 2" xfId="7256" xr:uid="{E623F466-44D6-4B24-A54A-2E0C928A2420}"/>
    <cellStyle name="20% - Accent6 2 2 6" xfId="7257" xr:uid="{27091BFC-5820-4EEA-B8DD-CC771E4D6FAC}"/>
    <cellStyle name="20% - Accent6 2 2 7" xfId="7258" xr:uid="{D954A8D7-B07F-4E56-8B3E-1732DC288B35}"/>
    <cellStyle name="20% - Accent6 2 3" xfId="7259" xr:uid="{4D95F6F2-088F-4C25-84D0-1E4CC2074AED}"/>
    <cellStyle name="20% - Accent6 2 3 2" xfId="7260" xr:uid="{5BD367C7-A901-40EB-85A0-8CAB2EAC0C0F}"/>
    <cellStyle name="20% - Accent6 2 3 2 2" xfId="7261" xr:uid="{083CCA9F-7E4B-4420-A919-DE8405D62513}"/>
    <cellStyle name="20% - Accent6 2 3 2 2 2" xfId="7262" xr:uid="{046FF798-3C4B-484F-B949-01F664F0AD0A}"/>
    <cellStyle name="20% - Accent6 2 3 2 2 2 2" xfId="7263" xr:uid="{B2D071EC-D813-48FD-8790-2563678F8299}"/>
    <cellStyle name="20% - Accent6 2 3 2 2 3" xfId="7264" xr:uid="{1996982F-C0E4-4292-9881-7450A133ACC9}"/>
    <cellStyle name="20% - Accent6 2 3 2 2 3 2" xfId="7265" xr:uid="{E770E9EF-A8AC-49E1-8119-FE117BBF3E65}"/>
    <cellStyle name="20% - Accent6 2 3 2 2 4" xfId="7266" xr:uid="{BD69D7BB-ACD8-4256-B907-FEEFB9832F70}"/>
    <cellStyle name="20% - Accent6 2 3 2 3" xfId="7267" xr:uid="{68D75D72-ABFF-4145-9A93-81EC9DBE3CE1}"/>
    <cellStyle name="20% - Accent6 2 3 2 3 2" xfId="7268" xr:uid="{466D860F-B9FC-4F16-8DD1-7FCE23BD19E3}"/>
    <cellStyle name="20% - Accent6 2 3 2 4" xfId="7269" xr:uid="{614B0F9B-D155-4651-9A6F-99335E298A33}"/>
    <cellStyle name="20% - Accent6 2 3 2 5" xfId="7270" xr:uid="{5E3C6E79-128C-4A80-AD3F-2209BA6566C1}"/>
    <cellStyle name="20% - Accent6 2 3 3" xfId="7271" xr:uid="{D60AD9C4-6D1D-4231-BC5C-19224019C9CA}"/>
    <cellStyle name="20% - Accent6 2 3 3 2" xfId="7272" xr:uid="{291A6552-012D-4678-B5FE-62443A33A0B4}"/>
    <cellStyle name="20% - Accent6 2 3 3 2 2" xfId="7273" xr:uid="{D0B259C2-D1C9-4AB4-8F77-C59B3F381673}"/>
    <cellStyle name="20% - Accent6 2 3 3 3" xfId="7274" xr:uid="{C5E57FFC-AA67-4103-BDE5-B7F44F6BE5A0}"/>
    <cellStyle name="20% - Accent6 2 3 3 3 2" xfId="7275" xr:uid="{768FB0DB-1043-4AAF-8C6E-B156444D9726}"/>
    <cellStyle name="20% - Accent6 2 3 3 4" xfId="7276" xr:uid="{C067E057-1496-4064-8CAE-3A67BA9B7A8C}"/>
    <cellStyle name="20% - Accent6 2 3 4" xfId="7277" xr:uid="{E59EA875-2547-4F69-85DF-919B4151FBCE}"/>
    <cellStyle name="20% - Accent6 2 3 4 2" xfId="7278" xr:uid="{B60EE595-36DB-4F5C-AFD1-13DE74336B46}"/>
    <cellStyle name="20% - Accent6 2 3 5" xfId="7279" xr:uid="{B801E9AD-2730-4010-B710-AF91D8742207}"/>
    <cellStyle name="20% - Accent6 2 3 5 2" xfId="7280" xr:uid="{5ABCC993-5D5F-4C58-9ADD-4BB4837C0445}"/>
    <cellStyle name="20% - Accent6 2 3 6" xfId="7281" xr:uid="{DE2959D5-A1F2-4854-9E91-BC8BBEA3DFA8}"/>
    <cellStyle name="20% - Accent6 2 3 7" xfId="7282" xr:uid="{2FB4467A-E51E-43F9-B102-6021603A5833}"/>
    <cellStyle name="20% - Accent6 2 4" xfId="7283" xr:uid="{E2E259F3-AA9D-44B3-84B8-811CCAB91771}"/>
    <cellStyle name="20% - Accent6 2 4 2" xfId="7284" xr:uid="{A1646AF1-9639-47C0-B4EF-32A9CC3CB753}"/>
    <cellStyle name="20% - Accent6 2 4 2 2" xfId="7285" xr:uid="{4C4509F9-1521-4C15-B6DC-7C97FD09FC98}"/>
    <cellStyle name="20% - Accent6 2 4 2 2 2" xfId="7286" xr:uid="{5EE073A2-D528-4977-BD25-D0BAD04DF07D}"/>
    <cellStyle name="20% - Accent6 2 4 2 3" xfId="7287" xr:uid="{08D882C9-074C-47AD-A649-BAD0D962799C}"/>
    <cellStyle name="20% - Accent6 2 4 2 3 2" xfId="7288" xr:uid="{2379AA5F-3AA7-4AF9-94EE-8FD9F4E63AFD}"/>
    <cellStyle name="20% - Accent6 2 4 2 4" xfId="7289" xr:uid="{416CC7AD-5F1B-438E-A93C-CC4CCB291139}"/>
    <cellStyle name="20% - Accent6 2 4 3" xfId="7290" xr:uid="{F6CAF913-6905-4059-B98D-2AB5F812D811}"/>
    <cellStyle name="20% - Accent6 2 4 3 2" xfId="7291" xr:uid="{3A983A7A-7316-44DC-821E-DB1C43D8B886}"/>
    <cellStyle name="20% - Accent6 2 4 4" xfId="7292" xr:uid="{60CADBD4-497D-4ACB-8601-F79E47DC46A4}"/>
    <cellStyle name="20% - Accent6 2 4 5" xfId="7293" xr:uid="{4BE09876-ED1E-47C1-B8E9-B89375BBEC17}"/>
    <cellStyle name="20% - Accent6 2 5" xfId="7294" xr:uid="{78264F2B-CAE9-4B2E-AD82-110B7B17A053}"/>
    <cellStyle name="20% - Accent6 2 5 2" xfId="7295" xr:uid="{5C0A36CD-D9F8-4E0F-9BA3-8CC0B4344201}"/>
    <cellStyle name="20% - Accent6 2 5 2 2" xfId="7296" xr:uid="{B50F91D5-7FB5-45F4-AE9C-DF35B0D1E98A}"/>
    <cellStyle name="20% - Accent6 2 5 3" xfId="7297" xr:uid="{AF8290C0-07E7-41BA-8629-8CF7049E4F09}"/>
    <cellStyle name="20% - Accent6 2 5 3 2" xfId="7298" xr:uid="{B661223B-C3D9-45A6-984B-FC3242B93BBA}"/>
    <cellStyle name="20% - Accent6 2 5 4" xfId="7299" xr:uid="{883ABB1F-B4D8-4847-9384-80D07258ACA8}"/>
    <cellStyle name="20% - Accent6 2 5 5" xfId="7300" xr:uid="{5BBA4798-BE8A-4531-ADE9-722283349A98}"/>
    <cellStyle name="20% - Accent6 2 6" xfId="7301" xr:uid="{E3D23E80-7E08-49D4-A64B-5CB4BA137D17}"/>
    <cellStyle name="20% - Accent6 2 6 2" xfId="7302" xr:uid="{D5052A23-4BD4-451E-A260-C544A88B8C66}"/>
    <cellStyle name="20% - Accent6 2 6 2 2" xfId="7303" xr:uid="{0A75CD91-D4B0-4DE0-A021-CACFDA7CDF6B}"/>
    <cellStyle name="20% - Accent6 2 6 3" xfId="7304" xr:uid="{7D11B31B-76E0-451C-8961-194130F02843}"/>
    <cellStyle name="20% - Accent6 2 6 4" xfId="7305" xr:uid="{189810D4-589E-4647-ABBB-926446D0B48E}"/>
    <cellStyle name="20% - Accent6 2 7" xfId="7306" xr:uid="{59759DAE-41D5-4670-9F8F-022AA1F10CC0}"/>
    <cellStyle name="20% - Accent6 2 7 2" xfId="7307" xr:uid="{E43537F8-80AC-47DD-822E-A6D396D6FC0D}"/>
    <cellStyle name="20% - Accent6 2 8" xfId="7308" xr:uid="{B99E2F33-D933-4EF5-AD62-0DF8D9FF7380}"/>
    <cellStyle name="20% - Accent6 2 9" xfId="7309" xr:uid="{6CF78A57-B3E9-45EA-8202-75BF8BBF0FAC}"/>
    <cellStyle name="20% - Accent6 20" xfId="7310" xr:uid="{8B49DC99-BDB7-4776-AF46-CFCFD9375FB7}"/>
    <cellStyle name="20% - Accent6 20 2" xfId="7311" xr:uid="{72EE5DB2-93FC-481A-BB21-74A1BFE5A840}"/>
    <cellStyle name="20% - Accent6 20 2 2" xfId="7312" xr:uid="{804106DA-38E5-45DF-92F2-6A1E62ABF568}"/>
    <cellStyle name="20% - Accent6 20 2 2 2" xfId="7313" xr:uid="{84D64CE3-8102-47E4-99B7-110460302022}"/>
    <cellStyle name="20% - Accent6 20 2 3" xfId="7314" xr:uid="{F3A88205-CD85-4E87-8C69-687A8E35658F}"/>
    <cellStyle name="20% - Accent6 20 2 3 2" xfId="7315" xr:uid="{BBF33530-1AF1-47EB-8F0B-D75A7C73B3C7}"/>
    <cellStyle name="20% - Accent6 20 2 4" xfId="7316" xr:uid="{8C810DC6-014E-49DF-A5DB-BD344426225B}"/>
    <cellStyle name="20% - Accent6 20 3" xfId="7317" xr:uid="{93FE9708-EC9A-4DFA-8C76-5A6CE4359743}"/>
    <cellStyle name="20% - Accent6 20 3 2" xfId="7318" xr:uid="{141AF470-0E10-41AE-8A9D-FDB64BFF375F}"/>
    <cellStyle name="20% - Accent6 20 3 2 2" xfId="7319" xr:uid="{73852FDC-D479-486C-AFD8-F777D89F66EB}"/>
    <cellStyle name="20% - Accent6 20 3 3" xfId="7320" xr:uid="{E44F94C1-319B-4E25-A05B-CFD29767AB6C}"/>
    <cellStyle name="20% - Accent6 20 3 3 2" xfId="7321" xr:uid="{C6E0669E-1E69-4E1F-81EB-FB8A13C1672D}"/>
    <cellStyle name="20% - Accent6 20 3 4" xfId="7322" xr:uid="{56504881-9902-4F09-A9F9-2946E30C173E}"/>
    <cellStyle name="20% - Accent6 20 4" xfId="7323" xr:uid="{B5299BB4-2E4E-4ADE-9CF8-6D93EB525C62}"/>
    <cellStyle name="20% - Accent6 20 4 2" xfId="7324" xr:uid="{58F075E9-6799-49E4-82A4-BAB081B634D7}"/>
    <cellStyle name="20% - Accent6 20 5" xfId="7325" xr:uid="{7F80F479-01EF-4524-A2BA-29C9344A7510}"/>
    <cellStyle name="20% - Accent6 21" xfId="7326" xr:uid="{7877B912-3114-449F-918A-01D39BA94AE9}"/>
    <cellStyle name="20% - Accent6 21 2" xfId="7327" xr:uid="{504C300E-25F2-4B20-838F-960551478ECD}"/>
    <cellStyle name="20% - Accent6 21 2 2" xfId="7328" xr:uid="{F4525554-021E-4CFB-ACA5-EBC603560070}"/>
    <cellStyle name="20% - Accent6 21 2 2 2" xfId="7329" xr:uid="{F214D372-6849-4405-858F-1DBAF8BCD85C}"/>
    <cellStyle name="20% - Accent6 21 2 3" xfId="7330" xr:uid="{B8245C8D-E9EB-40AF-A023-E0E6EBC080E4}"/>
    <cellStyle name="20% - Accent6 21 2 3 2" xfId="7331" xr:uid="{904318D0-5641-4D56-9CA1-4B33CC622591}"/>
    <cellStyle name="20% - Accent6 21 2 4" xfId="7332" xr:uid="{ED51E296-E3DC-427C-B729-09C5D61AB616}"/>
    <cellStyle name="20% - Accent6 21 3" xfId="7333" xr:uid="{31B778C9-D2DB-42E5-8FC4-383C73FAB604}"/>
    <cellStyle name="20% - Accent6 21 3 2" xfId="7334" xr:uid="{6CA934DF-6BF6-418C-AFC5-8F512EF61636}"/>
    <cellStyle name="20% - Accent6 21 3 2 2" xfId="7335" xr:uid="{386AB6F3-5530-47D1-A241-00E206FC3A6D}"/>
    <cellStyle name="20% - Accent6 21 3 3" xfId="7336" xr:uid="{DD01366C-CCE4-4514-A7E2-749E9105E695}"/>
    <cellStyle name="20% - Accent6 21 3 3 2" xfId="7337" xr:uid="{C01B1E1F-1D7E-48A1-8B8F-60B50A173122}"/>
    <cellStyle name="20% - Accent6 21 3 4" xfId="7338" xr:uid="{B59A3D00-D78D-49C6-9923-3CC6B426DD2C}"/>
    <cellStyle name="20% - Accent6 21 4" xfId="7339" xr:uid="{97154875-7944-479A-B9F4-7F6305D51ABA}"/>
    <cellStyle name="20% - Accent6 21 4 2" xfId="7340" xr:uid="{58054DE4-2AF3-40C3-8960-7E94AB572BD6}"/>
    <cellStyle name="20% - Accent6 21 5" xfId="7341" xr:uid="{3986CFCA-FFEA-4484-B20F-DC2C2CA53B99}"/>
    <cellStyle name="20% - Accent6 22" xfId="7342" xr:uid="{E6D70B1A-F63F-4A68-ADB0-F52CD2DBB0D4}"/>
    <cellStyle name="20% - Accent6 22 2" xfId="7343" xr:uid="{B7DAEA58-C81A-42F2-BDB9-C9D9437AC0A1}"/>
    <cellStyle name="20% - Accent6 22 2 2" xfId="7344" xr:uid="{930C0CB9-1878-4605-B7A7-BA1873F66BE0}"/>
    <cellStyle name="20% - Accent6 22 2 2 2" xfId="7345" xr:uid="{702E3319-30A7-4479-914F-66863072D620}"/>
    <cellStyle name="20% - Accent6 22 2 3" xfId="7346" xr:uid="{E1CE32C5-DCC7-4F51-AC1D-C39CB2CF50FE}"/>
    <cellStyle name="20% - Accent6 22 2 3 2" xfId="7347" xr:uid="{28031020-2BFA-4932-BE34-66D46BABC989}"/>
    <cellStyle name="20% - Accent6 22 2 4" xfId="7348" xr:uid="{40264C2F-40BE-45AA-9F7A-6CE8049C74C4}"/>
    <cellStyle name="20% - Accent6 22 3" xfId="7349" xr:uid="{865E32CE-9503-48C7-9820-B0047064238C}"/>
    <cellStyle name="20% - Accent6 22 3 2" xfId="7350" xr:uid="{0F8EA362-75D3-4CCB-B340-7A5C51339613}"/>
    <cellStyle name="20% - Accent6 22 3 2 2" xfId="7351" xr:uid="{BD72CC2D-46EB-4D41-9BBF-3E2DFD4B014C}"/>
    <cellStyle name="20% - Accent6 22 3 3" xfId="7352" xr:uid="{776BAB68-363A-4A7F-AD07-C3A09EBE937B}"/>
    <cellStyle name="20% - Accent6 22 3 3 2" xfId="7353" xr:uid="{EC671700-BCBB-4818-ABCB-650FE8573ECF}"/>
    <cellStyle name="20% - Accent6 22 3 4" xfId="7354" xr:uid="{585E4A76-5BF2-4599-86A1-588E5B924E71}"/>
    <cellStyle name="20% - Accent6 22 4" xfId="7355" xr:uid="{09BF5D86-5606-4A8A-B641-38D8EBF4E77F}"/>
    <cellStyle name="20% - Accent6 22 4 2" xfId="7356" xr:uid="{2D21DEC5-44A2-4271-A493-37A9FE8E800B}"/>
    <cellStyle name="20% - Accent6 22 5" xfId="7357" xr:uid="{96624995-DA48-4A5B-82BD-7DA6B72E92BD}"/>
    <cellStyle name="20% - Accent6 23" xfId="7358" xr:uid="{AC8989C2-64C0-417F-BE2D-4E9C4C3A5C84}"/>
    <cellStyle name="20% - Accent6 23 2" xfId="7359" xr:uid="{ACA4AFA6-59E0-440B-8FE2-6BE145635702}"/>
    <cellStyle name="20% - Accent6 23 2 2" xfId="7360" xr:uid="{8F8BAFA1-B856-4EA2-9B87-7DD47A9E6BAF}"/>
    <cellStyle name="20% - Accent6 23 2 2 2" xfId="7361" xr:uid="{54E14C9F-A2BE-4F34-942C-73FEBBFD523B}"/>
    <cellStyle name="20% - Accent6 23 2 3" xfId="7362" xr:uid="{DD610696-E66A-48F3-80A8-2F050844D4B5}"/>
    <cellStyle name="20% - Accent6 23 2 3 2" xfId="7363" xr:uid="{635250BE-4BB6-4291-A58C-1636EA5CFA9A}"/>
    <cellStyle name="20% - Accent6 23 2 4" xfId="7364" xr:uid="{2DC3ED0A-AF34-422D-99DA-3B9DDC455C95}"/>
    <cellStyle name="20% - Accent6 23 3" xfId="7365" xr:uid="{1A3FF33D-7554-4CA6-8522-A100119A8AE8}"/>
    <cellStyle name="20% - Accent6 23 3 2" xfId="7366" xr:uid="{C961DF1F-2FE7-4EE9-8CED-7AE9D9E40CBB}"/>
    <cellStyle name="20% - Accent6 23 3 2 2" xfId="7367" xr:uid="{1DDAA82C-8A2B-4B32-99CD-5F6B12096358}"/>
    <cellStyle name="20% - Accent6 23 3 3" xfId="7368" xr:uid="{A6A74C3E-31DB-4D42-B8C8-3AA57DC73827}"/>
    <cellStyle name="20% - Accent6 23 3 3 2" xfId="7369" xr:uid="{679C19C7-33FC-4279-9ACE-B54ECA45656B}"/>
    <cellStyle name="20% - Accent6 23 3 4" xfId="7370" xr:uid="{24D93E31-4552-4AC3-AE9E-780152AF91BE}"/>
    <cellStyle name="20% - Accent6 23 4" xfId="7371" xr:uid="{87BE92D4-A2F8-4681-8D46-7569B49C112C}"/>
    <cellStyle name="20% - Accent6 23 4 2" xfId="7372" xr:uid="{4984E4BC-4BEB-4A7B-8F06-C665C026AF04}"/>
    <cellStyle name="20% - Accent6 23 5" xfId="7373" xr:uid="{890E8B76-59C6-4F98-A8ED-B0D7944BE5ED}"/>
    <cellStyle name="20% - Accent6 24" xfId="7374" xr:uid="{10E8D4C9-30CD-4637-8239-EE9349866F9C}"/>
    <cellStyle name="20% - Accent6 24 2" xfId="7375" xr:uid="{263244EC-205C-4533-A2DE-59049634E31D}"/>
    <cellStyle name="20% - Accent6 24 2 2" xfId="7376" xr:uid="{33724649-D99E-4DB8-ADFC-E415D657F41C}"/>
    <cellStyle name="20% - Accent6 24 2 2 2" xfId="7377" xr:uid="{F633EC94-D51D-49B6-8B5A-D888CE9EF229}"/>
    <cellStyle name="20% - Accent6 24 2 3" xfId="7378" xr:uid="{14BB5DBF-D89E-4554-A1FA-1A92BD6874DC}"/>
    <cellStyle name="20% - Accent6 24 2 3 2" xfId="7379" xr:uid="{321A64A1-0436-43F5-B2DB-CA23AC29851B}"/>
    <cellStyle name="20% - Accent6 24 2 4" xfId="7380" xr:uid="{5179763A-3EDB-4DD6-94B8-76C9AD38A523}"/>
    <cellStyle name="20% - Accent6 24 3" xfId="7381" xr:uid="{1E1CADD8-9072-4644-97D5-4789021E6C71}"/>
    <cellStyle name="20% - Accent6 24 3 2" xfId="7382" xr:uid="{4EEF27E0-0032-4479-A7D7-B35E299763CA}"/>
    <cellStyle name="20% - Accent6 24 3 2 2" xfId="7383" xr:uid="{5F5DDB95-95EF-496A-995B-0FA63B39E68C}"/>
    <cellStyle name="20% - Accent6 24 3 3" xfId="7384" xr:uid="{7FAEE8E5-C9BE-428D-B9B4-F62BFC76C9D7}"/>
    <cellStyle name="20% - Accent6 24 3 3 2" xfId="7385" xr:uid="{63BA3D82-98E2-4275-B292-ACD8E36514DD}"/>
    <cellStyle name="20% - Accent6 24 3 4" xfId="7386" xr:uid="{7ECAA570-E081-432F-92C1-DB3CF55BB5F7}"/>
    <cellStyle name="20% - Accent6 24 4" xfId="7387" xr:uid="{C04B0200-18CA-4DF3-ABFC-1828DBB3E823}"/>
    <cellStyle name="20% - Accent6 24 4 2" xfId="7388" xr:uid="{AB1FF850-7078-4858-B74C-6AFFE5A6EBE4}"/>
    <cellStyle name="20% - Accent6 24 5" xfId="7389" xr:uid="{618495F5-D3D1-4616-9B18-F3531E1E138D}"/>
    <cellStyle name="20% - Accent6 25" xfId="7390" xr:uid="{E08B7567-C977-4077-B406-F743652494E9}"/>
    <cellStyle name="20% - Accent6 25 2" xfId="7391" xr:uid="{047CB02C-36C4-4CF0-BC40-F4E93C685D60}"/>
    <cellStyle name="20% - Accent6 25 2 2" xfId="7392" xr:uid="{549A90E5-C617-40E4-82F1-DAB55439A286}"/>
    <cellStyle name="20% - Accent6 25 2 2 2" xfId="7393" xr:uid="{8AA93C04-08DF-4F26-857C-9416C887683D}"/>
    <cellStyle name="20% - Accent6 25 2 3" xfId="7394" xr:uid="{630C07AD-3C3E-4E69-9969-1B894AFA0105}"/>
    <cellStyle name="20% - Accent6 25 2 3 2" xfId="7395" xr:uid="{C962AFB8-B707-450B-A7D2-8BBC4F7D6DA1}"/>
    <cellStyle name="20% - Accent6 25 2 4" xfId="7396" xr:uid="{B7C784C7-34E6-4064-BAAB-451B91B87EAD}"/>
    <cellStyle name="20% - Accent6 25 3" xfId="7397" xr:uid="{72722CBA-7724-4944-9523-93577076D946}"/>
    <cellStyle name="20% - Accent6 25 3 2" xfId="7398" xr:uid="{9E978A44-F3E9-43C7-8963-D357BF7ACD73}"/>
    <cellStyle name="20% - Accent6 25 3 2 2" xfId="7399" xr:uid="{AD1E4FEB-0B34-4D0F-81CA-7CF228376602}"/>
    <cellStyle name="20% - Accent6 25 3 3" xfId="7400" xr:uid="{0BC37143-10FD-4656-9A3C-07EE2112E4F6}"/>
    <cellStyle name="20% - Accent6 25 3 3 2" xfId="7401" xr:uid="{59C43FE3-3242-44E6-A070-FA658F8A9E77}"/>
    <cellStyle name="20% - Accent6 25 3 4" xfId="7402" xr:uid="{12D21BF1-EC6B-432A-95BD-8F0D6D12180F}"/>
    <cellStyle name="20% - Accent6 25 4" xfId="7403" xr:uid="{D238560F-2C77-46C6-BD49-3FFB5DEE20BC}"/>
    <cellStyle name="20% - Accent6 25 4 2" xfId="7404" xr:uid="{7B946EC3-5799-4820-BE75-C63985BA6814}"/>
    <cellStyle name="20% - Accent6 25 5" xfId="7405" xr:uid="{2A677835-01F8-4B34-A343-EF3E7E3FA0DD}"/>
    <cellStyle name="20% - Accent6 26" xfId="7406" xr:uid="{28520C7C-B5FE-4DD5-863F-02FD21B67EEF}"/>
    <cellStyle name="20% - Accent6 26 2" xfId="7407" xr:uid="{C5B7B660-17DF-4475-887E-51EA4DA7A739}"/>
    <cellStyle name="20% - Accent6 26 2 2" xfId="7408" xr:uid="{9DDC5E6D-B4D5-4201-8965-94117F6AD922}"/>
    <cellStyle name="20% - Accent6 26 2 2 2" xfId="7409" xr:uid="{70B02EF8-AC13-41BF-8E93-F46DF56ECBDA}"/>
    <cellStyle name="20% - Accent6 26 2 3" xfId="7410" xr:uid="{D1C912A4-3C8D-48C6-8B8D-8A5C1F3FBA47}"/>
    <cellStyle name="20% - Accent6 26 2 3 2" xfId="7411" xr:uid="{3AD6FFAF-8B99-4ADB-BDDF-3846E49A3FF2}"/>
    <cellStyle name="20% - Accent6 26 2 4" xfId="7412" xr:uid="{C7E21365-8408-4463-99BE-277A973DC39C}"/>
    <cellStyle name="20% - Accent6 26 3" xfId="7413" xr:uid="{EECC6987-D297-4FE3-859F-C6C74E103AA5}"/>
    <cellStyle name="20% - Accent6 26 3 2" xfId="7414" xr:uid="{59E0A0C6-FEDB-4D42-875F-5E40D44F4111}"/>
    <cellStyle name="20% - Accent6 26 3 2 2" xfId="7415" xr:uid="{D6DDC557-19D4-4CC9-BD77-88A22C985657}"/>
    <cellStyle name="20% - Accent6 26 3 3" xfId="7416" xr:uid="{70982B54-1FBC-486D-B76A-722DE534905A}"/>
    <cellStyle name="20% - Accent6 26 3 3 2" xfId="7417" xr:uid="{8DC2F867-4E33-4C57-87A5-03EFFF4782B0}"/>
    <cellStyle name="20% - Accent6 26 3 4" xfId="7418" xr:uid="{2712BA1C-0AD6-4A0C-8023-EFF6E4EF8E4A}"/>
    <cellStyle name="20% - Accent6 26 4" xfId="7419" xr:uid="{AE3029D4-BB34-4C59-BA33-B15A2626F67A}"/>
    <cellStyle name="20% - Accent6 26 4 2" xfId="7420" xr:uid="{03FC7008-1749-4FBC-869F-7133C75F41D4}"/>
    <cellStyle name="20% - Accent6 26 5" xfId="7421" xr:uid="{355BD0A4-E2B0-4486-9E88-96DA2A498D16}"/>
    <cellStyle name="20% - Accent6 27" xfId="7422" xr:uid="{7D3D8D7D-6444-4FE9-B037-9F86221EC9DC}"/>
    <cellStyle name="20% - Accent6 27 2" xfId="7423" xr:uid="{072FAEA5-55CC-4027-8AD9-0C0E414D1264}"/>
    <cellStyle name="20% - Accent6 27 2 2" xfId="7424" xr:uid="{C483514B-A2AB-410B-93A3-2EA67202A308}"/>
    <cellStyle name="20% - Accent6 27 2 2 2" xfId="7425" xr:uid="{729061BB-ACEB-4A0F-9123-633320013F10}"/>
    <cellStyle name="20% - Accent6 27 2 3" xfId="7426" xr:uid="{1B3119B8-E13D-470D-90EB-A20431032349}"/>
    <cellStyle name="20% - Accent6 27 2 3 2" xfId="7427" xr:uid="{7CB064B2-9E51-40A9-8FE7-60970AB6334D}"/>
    <cellStyle name="20% - Accent6 27 2 4" xfId="7428" xr:uid="{3EDA22C9-8E16-42EC-ABC9-C091F34B957B}"/>
    <cellStyle name="20% - Accent6 27 3" xfId="7429" xr:uid="{7AFF99D1-DA28-4B58-9154-0FC39C3AF5A8}"/>
    <cellStyle name="20% - Accent6 27 3 2" xfId="7430" xr:uid="{1C390BF4-3BAA-493A-BAFC-EAC0F38D3DD8}"/>
    <cellStyle name="20% - Accent6 27 3 2 2" xfId="7431" xr:uid="{761A0C09-86E4-4F0F-B6D6-A858AFBF9DC8}"/>
    <cellStyle name="20% - Accent6 27 3 3" xfId="7432" xr:uid="{79A3A58C-5C35-43E7-A0AE-D311A387602B}"/>
    <cellStyle name="20% - Accent6 27 3 3 2" xfId="7433" xr:uid="{E7545740-7617-44BF-9C24-6B1E37FB25F0}"/>
    <cellStyle name="20% - Accent6 27 3 4" xfId="7434" xr:uid="{6BE9B702-0970-4038-9132-66E60A7E00BC}"/>
    <cellStyle name="20% - Accent6 27 4" xfId="7435" xr:uid="{D55BB42E-4FB0-4827-8870-990DEC8358F9}"/>
    <cellStyle name="20% - Accent6 27 4 2" xfId="7436" xr:uid="{C1FD5FBC-0C2F-4F8D-B519-8E8E877C792A}"/>
    <cellStyle name="20% - Accent6 27 5" xfId="7437" xr:uid="{6CE2E487-AD4D-4F42-9E9A-C250655A8806}"/>
    <cellStyle name="20% - Accent6 28" xfId="7438" xr:uid="{504ACE2C-4D1C-46AD-9728-1889E9D6FF86}"/>
    <cellStyle name="20% - Accent6 28 2" xfId="7439" xr:uid="{E97DB2ED-05C6-4E56-8F0B-811A5ADE3D2F}"/>
    <cellStyle name="20% - Accent6 28 2 2" xfId="7440" xr:uid="{DFD4178E-71D5-464B-96F6-94E630CA0D11}"/>
    <cellStyle name="20% - Accent6 28 2 2 2" xfId="7441" xr:uid="{35D87657-0540-46BF-B9B4-FC5E70E1F54B}"/>
    <cellStyle name="20% - Accent6 28 2 3" xfId="7442" xr:uid="{3F24A13A-2FE8-41AD-91C1-031E8DC494BD}"/>
    <cellStyle name="20% - Accent6 28 2 3 2" xfId="7443" xr:uid="{D75B6085-FF20-4045-8431-29333700C566}"/>
    <cellStyle name="20% - Accent6 28 2 4" xfId="7444" xr:uid="{4266382C-BBE3-4E8D-AC3D-97FA968E6A31}"/>
    <cellStyle name="20% - Accent6 28 3" xfId="7445" xr:uid="{71C69D6F-C3BD-496E-8135-14A9E1AC2F4F}"/>
    <cellStyle name="20% - Accent6 28 3 2" xfId="7446" xr:uid="{DFF97C61-5641-45FD-8F96-69F36846461D}"/>
    <cellStyle name="20% - Accent6 28 4" xfId="7447" xr:uid="{D7AF4BD3-8488-471A-957E-5FBFE452AFC1}"/>
    <cellStyle name="20% - Accent6 29" xfId="7448" xr:uid="{085FCAD6-F258-4D95-B500-875F3CC010F2}"/>
    <cellStyle name="20% - Accent6 29 2" xfId="7449" xr:uid="{EF25C173-3792-4DCB-8C51-7B115AA9E64F}"/>
    <cellStyle name="20% - Accent6 29 2 2" xfId="7450" xr:uid="{0B49254F-B092-4F49-9320-AD780699E05B}"/>
    <cellStyle name="20% - Accent6 29 2 2 2" xfId="7451" xr:uid="{8DB31D96-E729-443F-9F28-C5B8E190B2FD}"/>
    <cellStyle name="20% - Accent6 29 2 3" xfId="7452" xr:uid="{2EE3BDC0-0991-47CC-A4D3-9CDD8272B750}"/>
    <cellStyle name="20% - Accent6 29 2 3 2" xfId="7453" xr:uid="{BE581332-0CFD-464B-BBD0-B3EC1CD02499}"/>
    <cellStyle name="20% - Accent6 29 2 4" xfId="7454" xr:uid="{B78F9F4D-478E-494D-A7FD-D59158ED6E36}"/>
    <cellStyle name="20% - Accent6 29 3" xfId="7455" xr:uid="{13FA19FE-246E-4D5B-92BA-B2B2D7090CFA}"/>
    <cellStyle name="20% - Accent6 29 3 2" xfId="7456" xr:uid="{BB1A3D3F-074F-466F-B877-FB4C91806BA8}"/>
    <cellStyle name="20% - Accent6 29 4" xfId="7457" xr:uid="{C112C5A2-471D-4FB5-AF63-F48FA4B69E6E}"/>
    <cellStyle name="20% - Accent6 3" xfId="7458" xr:uid="{84A82DFF-1271-4172-BC34-C624F481D121}"/>
    <cellStyle name="20% - Accent6 3 2" xfId="7459" xr:uid="{C180BF0A-00CF-416A-A10F-41CCC9C2277F}"/>
    <cellStyle name="20% - Accent6 3 2 2" xfId="7460" xr:uid="{29487523-32D2-4726-80CC-E8C5219050D3}"/>
    <cellStyle name="20% - Accent6 3 2 3" xfId="7461" xr:uid="{A05EF9DF-FA00-48AA-8C7A-D1DD33A93136}"/>
    <cellStyle name="20% - Accent6 3 3" xfId="7462" xr:uid="{EA2AC42F-CB76-412D-BDBC-225CAA0741BA}"/>
    <cellStyle name="20% - Accent6 3 3 2" xfId="7463" xr:uid="{000593ED-C609-4676-92FD-939F14B2554B}"/>
    <cellStyle name="20% - Accent6 3 3 3" xfId="7464" xr:uid="{44E6DB7E-C136-48FA-BE53-A9FE346E7637}"/>
    <cellStyle name="20% - Accent6 3 4" xfId="7465" xr:uid="{A93A5937-4EE5-4E6E-82C6-CD8511A748F7}"/>
    <cellStyle name="20% - Accent6 3 4 2" xfId="7466" xr:uid="{A1AC1C5F-7304-41E8-BE93-8730132BBC47}"/>
    <cellStyle name="20% - Accent6 3 4 3" xfId="7467" xr:uid="{916C4178-CF9B-4C7A-BCCE-B54D5BD586EE}"/>
    <cellStyle name="20% - Accent6 3 5" xfId="7468" xr:uid="{59FD1E1B-2C5B-40A4-ADAE-F483EB6A16D8}"/>
    <cellStyle name="20% - Accent6 30" xfId="7469" xr:uid="{98659DD0-2D99-4E4B-9328-2DC210010823}"/>
    <cellStyle name="20% - Accent6 30 2" xfId="7470" xr:uid="{89EF75FA-7177-4DD8-B21E-2426C3EB7729}"/>
    <cellStyle name="20% - Accent6 30 2 2" xfId="7471" xr:uid="{F6923813-00B8-4D90-AE72-8CD18BE9ED62}"/>
    <cellStyle name="20% - Accent6 30 2 2 2" xfId="7472" xr:uid="{4FF9092D-D754-4B5C-9AB6-E24AAB1299FA}"/>
    <cellStyle name="20% - Accent6 30 2 3" xfId="7473" xr:uid="{0735930C-CC5F-4E0E-83B8-E8607EB9ABB7}"/>
    <cellStyle name="20% - Accent6 30 2 3 2" xfId="7474" xr:uid="{5674CAAD-095F-4B75-8229-B2AC08D46516}"/>
    <cellStyle name="20% - Accent6 30 2 4" xfId="7475" xr:uid="{6F8F5B9F-09FC-46DF-9C09-C0DC5742C221}"/>
    <cellStyle name="20% - Accent6 30 3" xfId="7476" xr:uid="{F7965B38-32F2-4198-98AF-53C22DF3A610}"/>
    <cellStyle name="20% - Accent6 30 3 2" xfId="7477" xr:uid="{077F4436-8BE6-4381-8E5D-8C5F0386D9DA}"/>
    <cellStyle name="20% - Accent6 30 4" xfId="7478" xr:uid="{9D941EBD-0D01-4F18-A839-FEB4F0ABFA31}"/>
    <cellStyle name="20% - Accent6 30 4 2" xfId="7479" xr:uid="{7E01860C-8FE6-4735-AD24-3A8D94AF5A12}"/>
    <cellStyle name="20% - Accent6 30 5" xfId="7480" xr:uid="{DD9D8343-7DDD-4A17-B4D6-61328812DB82}"/>
    <cellStyle name="20% - Accent6 31" xfId="7481" xr:uid="{51FC46FC-EFAE-4465-928C-7401F698ADEE}"/>
    <cellStyle name="20% - Accent6 31 2" xfId="7482" xr:uid="{D6064489-6C6F-4B0B-B459-816F0F20319C}"/>
    <cellStyle name="20% - Accent6 31 2 2" xfId="7483" xr:uid="{6269ABDF-0A58-4C30-99D4-079743BCB3FF}"/>
    <cellStyle name="20% - Accent6 31 3" xfId="7484" xr:uid="{1D06AE29-E490-4975-88C0-4FBF6DC331B0}"/>
    <cellStyle name="20% - Accent6 31 3 2" xfId="7485" xr:uid="{C6B9A42D-A4D2-418E-A8FD-7F38E798D21C}"/>
    <cellStyle name="20% - Accent6 31 4" xfId="7486" xr:uid="{A4215459-3557-4402-9E43-79FA6AEB98C8}"/>
    <cellStyle name="20% - Accent6 32" xfId="7487" xr:uid="{EC1CCAD1-B620-4ABF-BEBE-A3C2E1B0738C}"/>
    <cellStyle name="20% - Accent6 32 2" xfId="7488" xr:uid="{04510FFC-42F7-45F2-94BD-8081A995F823}"/>
    <cellStyle name="20% - Accent6 32 2 2" xfId="7489" xr:uid="{1F19F6D5-9B28-402F-A920-44D6C2C633D6}"/>
    <cellStyle name="20% - Accent6 32 3" xfId="7490" xr:uid="{6A08D5D0-B7CD-481A-8191-C2A47FEA3248}"/>
    <cellStyle name="20% - Accent6 33" xfId="7491" xr:uid="{5F2E863B-3F0C-4C45-A68A-90048345A1FD}"/>
    <cellStyle name="20% - Accent6 33 2" xfId="7492" xr:uid="{BC6901D0-6596-428D-A662-6C9A2A08FEEB}"/>
    <cellStyle name="20% - Accent6 34" xfId="7493" xr:uid="{430BAA09-C1B7-4733-85AE-E025BFA67CEC}"/>
    <cellStyle name="20% - Accent6 34 2" xfId="7494" xr:uid="{FC94797E-31D1-400B-9FCD-0E517302DD2C}"/>
    <cellStyle name="20% - Accent6 35" xfId="7495" xr:uid="{4A7E33CC-7824-4FBE-8E10-9D28CE8134C9}"/>
    <cellStyle name="20% - Accent6 36" xfId="7496" xr:uid="{7FD1A34B-B80F-4188-8032-182C140418D7}"/>
    <cellStyle name="20% - Accent6 37" xfId="7497" xr:uid="{124DCE7F-4FC6-49C8-8AC8-7E82CB35C389}"/>
    <cellStyle name="20% - Accent6 37 2" xfId="7498" xr:uid="{72FBB729-0A19-4A38-81FC-558CF3E92AB6}"/>
    <cellStyle name="20% - Accent6 38" xfId="7499" xr:uid="{437D49A1-72E6-43EF-8956-E64F23F8C326}"/>
    <cellStyle name="20% - Accent6 38 2" xfId="7500" xr:uid="{CDC8BC06-4705-4C88-A7BD-DBB6C64B8762}"/>
    <cellStyle name="20% - Accent6 39" xfId="7501" xr:uid="{48E6C802-E16B-48C6-BF6C-4A2E2A84539C}"/>
    <cellStyle name="20% - Accent6 39 2" xfId="7502" xr:uid="{4CF84882-048B-4136-8D22-4630FA46C4BD}"/>
    <cellStyle name="20% - Accent6 4" xfId="7503" xr:uid="{7FCBBF42-2B00-4357-88D0-C6AD764B2FE8}"/>
    <cellStyle name="20% - Accent6 4 2" xfId="7504" xr:uid="{B4B0ED85-865A-4FC2-8F06-1DAFD5F05B46}"/>
    <cellStyle name="20% - Accent6 4 2 2" xfId="7505" xr:uid="{42E328C3-4205-4305-8EF8-EB6FCF2AA4AA}"/>
    <cellStyle name="20% - Accent6 4 2 2 2" xfId="7506" xr:uid="{FA02176D-96FD-4DA6-9503-360E07CA3DAE}"/>
    <cellStyle name="20% - Accent6 4 2 2 2 2" xfId="7507" xr:uid="{78BE93E7-25C2-4015-8573-0AA1712B2BF8}"/>
    <cellStyle name="20% - Accent6 4 2 2 3" xfId="7508" xr:uid="{E5B12EEA-19A2-404D-90FB-408F304E180E}"/>
    <cellStyle name="20% - Accent6 4 2 2 3 2" xfId="7509" xr:uid="{009E0E13-2F7A-4BC0-9D72-9879D2A12E78}"/>
    <cellStyle name="20% - Accent6 4 2 2 4" xfId="7510" xr:uid="{DB976F91-A9C0-4F2E-A8C5-3F1D29BEB0B0}"/>
    <cellStyle name="20% - Accent6 4 2 3" xfId="7511" xr:uid="{418E3F7D-F207-4129-BD52-8A0A723BBE7F}"/>
    <cellStyle name="20% - Accent6 4 2 3 2" xfId="7512" xr:uid="{8FA07037-828F-4B95-9121-B55C97A0652A}"/>
    <cellStyle name="20% - Accent6 4 2 4" xfId="7513" xr:uid="{3D46B15A-1D6D-4D86-88BC-2E53F121B602}"/>
    <cellStyle name="20% - Accent6 4 2 5" xfId="7514" xr:uid="{C7EA2596-8390-412C-88A4-733761C2C40D}"/>
    <cellStyle name="20% - Accent6 4 3" xfId="7515" xr:uid="{481506F0-BFC8-4FD9-AF63-E18D8D1CB41E}"/>
    <cellStyle name="20% - Accent6 4 3 2" xfId="7516" xr:uid="{15E14C35-A8D5-45B1-B40A-B74FD20E621B}"/>
    <cellStyle name="20% - Accent6 4 3 2 2" xfId="7517" xr:uid="{3A910740-B0D2-4D78-A37C-CA5655E1991E}"/>
    <cellStyle name="20% - Accent6 4 3 3" xfId="7518" xr:uid="{F2BFFBA6-9425-4604-A248-22AA7282DFB7}"/>
    <cellStyle name="20% - Accent6 4 3 3 2" xfId="7519" xr:uid="{A3214195-5E85-4B77-9724-77D6B76F2FDA}"/>
    <cellStyle name="20% - Accent6 4 3 4" xfId="7520" xr:uid="{1812C316-C34E-4213-BA23-166609228867}"/>
    <cellStyle name="20% - Accent6 4 3 5" xfId="7521" xr:uid="{D705A839-19EA-4242-AEC3-04EB451126DE}"/>
    <cellStyle name="20% - Accent6 4 4" xfId="7522" xr:uid="{44F70A7E-4537-4BEB-97C9-8F0306C6DD8B}"/>
    <cellStyle name="20% - Accent6 4 4 2" xfId="7523" xr:uid="{AF2F978C-416D-410C-A129-F6BA92271A5A}"/>
    <cellStyle name="20% - Accent6 4 4 3" xfId="7524" xr:uid="{5613A0BB-FBAD-4D02-A1DF-7A182845338A}"/>
    <cellStyle name="20% - Accent6 4 5" xfId="7525" xr:uid="{51168395-658A-49E7-A933-24A702B590AC}"/>
    <cellStyle name="20% - Accent6 4 5 2" xfId="7526" xr:uid="{2D4F08C2-CF9C-49DC-9084-65A458F6F347}"/>
    <cellStyle name="20% - Accent6 4 6" xfId="7527" xr:uid="{960F0A7F-CCCB-42EE-A3BB-384CAB2163CB}"/>
    <cellStyle name="20% - Accent6 4 7" xfId="7528" xr:uid="{C3D39076-2F66-4C4F-A34B-DAD78C9C56CE}"/>
    <cellStyle name="20% - Accent6 40" xfId="7529" xr:uid="{35F05CD8-AA9F-4568-AD73-057F1D979815}"/>
    <cellStyle name="20% - Accent6 40 2" xfId="7530" xr:uid="{D3FBB2C0-7E5C-42DE-825A-C1C056C0ABBB}"/>
    <cellStyle name="20% - Accent6 41" xfId="7531" xr:uid="{3A9456CA-76D5-4375-9D85-8A2D33E87B85}"/>
    <cellStyle name="20% - Accent6 41 2" xfId="7532" xr:uid="{DA8571C9-AD59-4E03-89A9-734F55E1B3E7}"/>
    <cellStyle name="20% - Accent6 42" xfId="7533" xr:uid="{640D0264-7133-4459-9FED-BA5943731D4B}"/>
    <cellStyle name="20% - Accent6 42 2" xfId="7534" xr:uid="{B97EA76A-572C-49A4-9E83-964D3A9B5BFF}"/>
    <cellStyle name="20% - Accent6 43" xfId="7535" xr:uid="{8F597DF8-4664-45B2-81F5-1F91A6B6E4B0}"/>
    <cellStyle name="20% - Accent6 43 2" xfId="7536" xr:uid="{2DD397A8-662D-49C1-8468-D059A330D5A0}"/>
    <cellStyle name="20% - Accent6 44" xfId="7537" xr:uid="{CA6B7118-A669-4E67-9F04-3C8328C3BA29}"/>
    <cellStyle name="20% - Accent6 44 2" xfId="7538" xr:uid="{43E67A01-314D-4658-8D91-8518A8905A89}"/>
    <cellStyle name="20% - Accent6 45" xfId="7539" xr:uid="{51D9588C-86FE-423A-A8F1-B4833AD32FF1}"/>
    <cellStyle name="20% - Accent6 45 2" xfId="7540" xr:uid="{BE8D079A-B3E8-4011-8723-AC81B7B0DAB1}"/>
    <cellStyle name="20% - Accent6 46" xfId="7541" xr:uid="{65BEE995-97A7-4D8E-8FF4-E3DC9E60FB55}"/>
    <cellStyle name="20% - Accent6 47" xfId="7542" xr:uid="{5802EB3C-B9F1-40E0-802C-E7FC85D76045}"/>
    <cellStyle name="20% - Accent6 48" xfId="7543" xr:uid="{73568AE3-7A63-48F2-98E8-0E42A376AAAE}"/>
    <cellStyle name="20% - Accent6 49" xfId="7544" xr:uid="{98E6D663-BDCE-4ADB-80EE-1CC06A135738}"/>
    <cellStyle name="20% - Accent6 5" xfId="7545" xr:uid="{D594BC26-910D-44FB-BA19-66CC3CCBE61E}"/>
    <cellStyle name="20% - Accent6 5 2" xfId="7546" xr:uid="{6CFAE368-5B60-4481-8826-DCF25172235E}"/>
    <cellStyle name="20% - Accent6 5 2 2" xfId="7547" xr:uid="{9F8B611D-3E1A-4D9E-B75C-1A40130DA09E}"/>
    <cellStyle name="20% - Accent6 5 2 2 2" xfId="7548" xr:uid="{67629E3B-23C5-4369-AD03-7E172896280C}"/>
    <cellStyle name="20% - Accent6 5 2 2 2 2" xfId="7549" xr:uid="{BEE7C7B4-3EE1-4922-BDC6-20F4E7F006C9}"/>
    <cellStyle name="20% - Accent6 5 2 2 3" xfId="7550" xr:uid="{A2512F44-9841-4CA1-B7A3-6F335B6E1F2E}"/>
    <cellStyle name="20% - Accent6 5 2 2 3 2" xfId="7551" xr:uid="{A6A02AE8-CC63-4242-927B-C830D46D1B1F}"/>
    <cellStyle name="20% - Accent6 5 2 2 4" xfId="7552" xr:uid="{9E09828A-D2F0-48B2-9706-40B0B6AF9BBE}"/>
    <cellStyle name="20% - Accent6 5 2 3" xfId="7553" xr:uid="{8CCCDBDB-9B23-4733-9E87-263C6BF82E6B}"/>
    <cellStyle name="20% - Accent6 5 2 3 2" xfId="7554" xr:uid="{2A52FD23-C784-4C06-828D-18F00BAFF932}"/>
    <cellStyle name="20% - Accent6 5 2 4" xfId="7555" xr:uid="{A0935C1B-77B4-4DF9-B73F-B4E4EE572435}"/>
    <cellStyle name="20% - Accent6 5 2 5" xfId="7556" xr:uid="{A9CF1860-F717-4C10-ADA3-D0E183AC4342}"/>
    <cellStyle name="20% - Accent6 5 3" xfId="7557" xr:uid="{654B769A-EAB8-4788-AE5B-546A3B24F222}"/>
    <cellStyle name="20% - Accent6 5 3 2" xfId="7558" xr:uid="{7A9C27B2-1FB4-4603-9301-FC2DC6CF5D39}"/>
    <cellStyle name="20% - Accent6 5 3 2 2" xfId="7559" xr:uid="{F0465106-5487-4109-B3BE-9451C9895502}"/>
    <cellStyle name="20% - Accent6 5 3 3" xfId="7560" xr:uid="{30D78E57-7717-4495-AEDC-580939E3674A}"/>
    <cellStyle name="20% - Accent6 5 3 3 2" xfId="7561" xr:uid="{E062F3ED-0C8D-4D1F-A58F-225BFDC6B0FA}"/>
    <cellStyle name="20% - Accent6 5 3 4" xfId="7562" xr:uid="{64C5624D-FA80-4EB6-ACC4-FA0ED52F1BC2}"/>
    <cellStyle name="20% - Accent6 5 4" xfId="7563" xr:uid="{113DBC01-494D-4420-BBCB-E012BAB6CF9D}"/>
    <cellStyle name="20% - Accent6 5 4 2" xfId="7564" xr:uid="{B6C48519-D5A4-4F9F-97EF-DB3473F3A171}"/>
    <cellStyle name="20% - Accent6 5 5" xfId="7565" xr:uid="{BF9BC836-C6E5-4102-BBB8-886B9783033F}"/>
    <cellStyle name="20% - Accent6 5 5 2" xfId="7566" xr:uid="{5AC044B8-F710-4379-902D-D0242E4DD97E}"/>
    <cellStyle name="20% - Accent6 5 6" xfId="7567" xr:uid="{083239B8-B391-4850-A094-B4C240FA66F5}"/>
    <cellStyle name="20% - Accent6 5 7" xfId="7568" xr:uid="{1989CE0E-DDCF-43AD-9623-92972986E962}"/>
    <cellStyle name="20% - Accent6 50" xfId="7569" xr:uid="{2E129CC1-9F14-41F3-86F6-B53DAA8DA34E}"/>
    <cellStyle name="20% - Accent6 51" xfId="7570" xr:uid="{E355E320-BE86-43B3-A976-20300AC60EB5}"/>
    <cellStyle name="20% - Accent6 52" xfId="7571" xr:uid="{A1848758-D73D-4D44-8A4E-7EB3CF7898A9}"/>
    <cellStyle name="20% - Accent6 53" xfId="7572" xr:uid="{264167E4-2F2B-431D-9C14-783F026CA19B}"/>
    <cellStyle name="20% - Accent6 54" xfId="7573" xr:uid="{451A54A5-61C2-4FA3-9CEE-91FE9F59EB18}"/>
    <cellStyle name="20% - Accent6 6" xfId="7574" xr:uid="{FDF8970E-B9E5-48EA-82B6-5EFB83664684}"/>
    <cellStyle name="20% - Accent6 6 2" xfId="7575" xr:uid="{901B86C3-57F7-44E1-9FEF-346F1C4C4804}"/>
    <cellStyle name="20% - Accent6 6 2 2" xfId="7576" xr:uid="{360DA027-0A52-4A09-95C2-5AD224D11DAE}"/>
    <cellStyle name="20% - Accent6 6 2 2 2" xfId="7577" xr:uid="{AE2A662E-72FB-441D-B8C3-6D59E4473D90}"/>
    <cellStyle name="20% - Accent6 6 2 2 2 2" xfId="7578" xr:uid="{766A2721-DBC1-4325-995E-29737D8727CE}"/>
    <cellStyle name="20% - Accent6 6 2 2 3" xfId="7579" xr:uid="{2CEEE18F-8C74-41A4-947B-D7F44E92A212}"/>
    <cellStyle name="20% - Accent6 6 2 2 3 2" xfId="7580" xr:uid="{516F4B01-2E9D-47EA-9B9A-AD2D7B95A6E0}"/>
    <cellStyle name="20% - Accent6 6 2 2 4" xfId="7581" xr:uid="{82F3738B-B13C-4F31-A664-D64DE31D2702}"/>
    <cellStyle name="20% - Accent6 6 2 3" xfId="7582" xr:uid="{A9147198-7A7C-46F9-84BB-FD925FB0F827}"/>
    <cellStyle name="20% - Accent6 6 2 3 2" xfId="7583" xr:uid="{0D21F999-6AEB-481D-8AB5-3DB09BA1B236}"/>
    <cellStyle name="20% - Accent6 6 2 4" xfId="7584" xr:uid="{D86583DD-B140-4992-9651-C448BE633AA1}"/>
    <cellStyle name="20% - Accent6 6 3" xfId="7585" xr:uid="{631E74E5-9CE8-47BB-9E94-4644CBE52CB4}"/>
    <cellStyle name="20% - Accent6 6 3 2" xfId="7586" xr:uid="{AA8FDE09-1ACA-4B28-A6F0-CCBAD342CA26}"/>
    <cellStyle name="20% - Accent6 6 3 2 2" xfId="7587" xr:uid="{CE8BD95B-957F-4762-9E6C-DBD2C83C1731}"/>
    <cellStyle name="20% - Accent6 6 3 3" xfId="7588" xr:uid="{3ABA79B3-17FD-4EFE-AF76-23C6FB1D91C2}"/>
    <cellStyle name="20% - Accent6 6 3 3 2" xfId="7589" xr:uid="{463E1640-862C-4904-A70D-1C7CE41E7587}"/>
    <cellStyle name="20% - Accent6 6 3 4" xfId="7590" xr:uid="{D3ECF44E-26B0-4A05-B5AA-E50B9EEF4DBE}"/>
    <cellStyle name="20% - Accent6 6 4" xfId="7591" xr:uid="{BA44C93B-3FB0-48B1-B936-FBB227E04B00}"/>
    <cellStyle name="20% - Accent6 6 4 2" xfId="7592" xr:uid="{B07C070E-D11A-4749-B297-D21D51459525}"/>
    <cellStyle name="20% - Accent6 6 5" xfId="7593" xr:uid="{10D8D6B1-80E6-4887-A424-FD20188E11D1}"/>
    <cellStyle name="20% - Accent6 6 5 2" xfId="7594" xr:uid="{71A9E2B4-D498-4E31-8DD6-A0B7A7D344CF}"/>
    <cellStyle name="20% - Accent6 6 6" xfId="7595" xr:uid="{37E120DD-D419-46BE-AAE4-AAEB48A41CF1}"/>
    <cellStyle name="20% - Accent6 6 7" xfId="7596" xr:uid="{5A5BA4E5-4942-43D6-B84A-BC6718311103}"/>
    <cellStyle name="20% - Accent6 7" xfId="7597" xr:uid="{E57D300C-4AFB-4E45-8849-66ACDB55F3F1}"/>
    <cellStyle name="20% - Accent6 7 2" xfId="7598" xr:uid="{21D26D93-1E16-4AB1-9936-54522C25E928}"/>
    <cellStyle name="20% - Accent6 7 2 2" xfId="7599" xr:uid="{3EAD0B56-84D7-4A00-8DD6-5F872E635106}"/>
    <cellStyle name="20% - Accent6 7 2 2 2" xfId="7600" xr:uid="{08FDB420-8293-4E54-9996-F72A309E3F56}"/>
    <cellStyle name="20% - Accent6 7 2 2 2 2" xfId="7601" xr:uid="{DFE36945-641E-40D9-8DA4-17668649CE23}"/>
    <cellStyle name="20% - Accent6 7 2 2 3" xfId="7602" xr:uid="{215C8B91-EC05-4654-8199-BA668950A3C7}"/>
    <cellStyle name="20% - Accent6 7 2 2 3 2" xfId="7603" xr:uid="{DDF0A389-EFAD-4D3E-8342-388D53BAA968}"/>
    <cellStyle name="20% - Accent6 7 2 2 4" xfId="7604" xr:uid="{A9DFC199-4D01-45AC-A1D5-D85A28D17028}"/>
    <cellStyle name="20% - Accent6 7 2 3" xfId="7605" xr:uid="{BC25B961-273F-4C7D-8704-BA720948056B}"/>
    <cellStyle name="20% - Accent6 7 2 3 2" xfId="7606" xr:uid="{2845ED61-46C4-4D84-9B57-31D1467BE2E8}"/>
    <cellStyle name="20% - Accent6 7 2 4" xfId="7607" xr:uid="{8B6CB323-D2F8-4002-93F5-4B242A7A22B7}"/>
    <cellStyle name="20% - Accent6 7 3" xfId="7608" xr:uid="{0FF1714A-3194-4408-AF4C-E70246932EC1}"/>
    <cellStyle name="20% - Accent6 7 3 2" xfId="7609" xr:uid="{7A8FE164-E5AC-4096-A55E-CEFC78861945}"/>
    <cellStyle name="20% - Accent6 7 3 2 2" xfId="7610" xr:uid="{DEDDA548-76C3-419B-A056-3A27076EB3C2}"/>
    <cellStyle name="20% - Accent6 7 3 3" xfId="7611" xr:uid="{74C4A87D-736F-4563-A91E-786093EAE177}"/>
    <cellStyle name="20% - Accent6 7 3 3 2" xfId="7612" xr:uid="{7DDD0017-5FCA-4F54-B4B6-88DB7DDB9BE5}"/>
    <cellStyle name="20% - Accent6 7 3 4" xfId="7613" xr:uid="{E9A7A5F8-7EF2-4199-A2FB-3A8C83798C67}"/>
    <cellStyle name="20% - Accent6 7 4" xfId="7614" xr:uid="{DC275E52-A5BC-4674-8D51-5B66D7711411}"/>
    <cellStyle name="20% - Accent6 7 4 2" xfId="7615" xr:uid="{7EE9A8D3-F9C3-493C-AD31-D8EC1022BC15}"/>
    <cellStyle name="20% - Accent6 7 5" xfId="7616" xr:uid="{5F7DE397-F42E-49CD-B90C-BBA034A3EC76}"/>
    <cellStyle name="20% - Accent6 7 5 2" xfId="7617" xr:uid="{EF41A926-8E46-4FE7-931E-8B6E3F40BFF5}"/>
    <cellStyle name="20% - Accent6 7 6" xfId="7618" xr:uid="{C2CC3C3A-765A-47EF-B4D9-C628D6995B93}"/>
    <cellStyle name="20% - Accent6 7 7" xfId="7619" xr:uid="{A22C0541-5E8E-4717-BB0E-286742F561D0}"/>
    <cellStyle name="20% - Accent6 8" xfId="7620" xr:uid="{6CDD69A0-FBB6-4EBE-925A-51FE0DA487A4}"/>
    <cellStyle name="20% - Accent6 8 2" xfId="7621" xr:uid="{6FAA9273-4714-4FE1-9DB0-A0C2300A4686}"/>
    <cellStyle name="20% - Accent6 8 2 2" xfId="7622" xr:uid="{077526E8-55E6-4836-8DA2-99549E9FB26A}"/>
    <cellStyle name="20% - Accent6 8 2 2 2" xfId="7623" xr:uid="{E9DBE195-EB0C-4A08-BB4B-047B85603F39}"/>
    <cellStyle name="20% - Accent6 8 2 2 2 2" xfId="7624" xr:uid="{594CE419-0843-4521-BFC2-0586D7E8E325}"/>
    <cellStyle name="20% - Accent6 8 2 2 3" xfId="7625" xr:uid="{B7952FB2-04E3-4188-8B8A-8D86D1AA1922}"/>
    <cellStyle name="20% - Accent6 8 2 2 3 2" xfId="7626" xr:uid="{45D7A5C7-E24C-4360-86D7-3744A6DF0DCC}"/>
    <cellStyle name="20% - Accent6 8 2 2 4" xfId="7627" xr:uid="{0C58C1A9-3AF6-4B83-917E-A597C3D8A07B}"/>
    <cellStyle name="20% - Accent6 8 2 3" xfId="7628" xr:uid="{4DCD02AB-6FF5-47BF-B3C5-4248DF5529DE}"/>
    <cellStyle name="20% - Accent6 8 2 3 2" xfId="7629" xr:uid="{E2578013-1154-4CF5-BA5C-F933C23DB5E4}"/>
    <cellStyle name="20% - Accent6 8 2 4" xfId="7630" xr:uid="{CA2C625A-A2E1-4C0D-AE06-4D136D97D301}"/>
    <cellStyle name="20% - Accent6 8 3" xfId="7631" xr:uid="{77014D35-0F51-4D7D-8903-F17B876D1BC4}"/>
    <cellStyle name="20% - Accent6 8 3 2" xfId="7632" xr:uid="{574391BE-B50A-4151-89F5-C18053106F30}"/>
    <cellStyle name="20% - Accent6 8 3 2 2" xfId="7633" xr:uid="{534A7440-C02B-4F56-90B2-B0E14AF05538}"/>
    <cellStyle name="20% - Accent6 8 3 3" xfId="7634" xr:uid="{770CA699-6427-4736-A329-781C59CD6398}"/>
    <cellStyle name="20% - Accent6 8 3 3 2" xfId="7635" xr:uid="{E19EF318-A646-442C-8142-BFE04E472605}"/>
    <cellStyle name="20% - Accent6 8 3 4" xfId="7636" xr:uid="{D8301DEC-2CCA-48F5-915B-5DD5509EA6C3}"/>
    <cellStyle name="20% - Accent6 8 4" xfId="7637" xr:uid="{7A03EAF0-CF28-4FEB-B0B9-F363DEDC4B68}"/>
    <cellStyle name="20% - Accent6 8 4 2" xfId="7638" xr:uid="{D33281AE-823D-43ED-B847-B9287D0ABC58}"/>
    <cellStyle name="20% - Accent6 8 5" xfId="7639" xr:uid="{98BD7C3C-2AFA-4896-B53B-F07D49C79B4D}"/>
    <cellStyle name="20% - Accent6 8 5 2" xfId="7640" xr:uid="{E3A64AD2-0BBE-4334-B0E8-E3A6F1B56288}"/>
    <cellStyle name="20% - Accent6 8 6" xfId="7641" xr:uid="{217A0216-10B3-464D-A90A-860F6D1AE9BB}"/>
    <cellStyle name="20% - Accent6 8 7" xfId="7642" xr:uid="{01B49804-050F-46E5-B28F-6E1C5A9955E2}"/>
    <cellStyle name="20% - Accent6 9" xfId="7643" xr:uid="{8FA333E4-327D-47E1-B474-0FF919B529E0}"/>
    <cellStyle name="20% - Accent6 9 2" xfId="7644" xr:uid="{4E33FD0D-AB7B-4C07-9B46-686EE899F5E6}"/>
    <cellStyle name="20% - Accent6 9 2 2" xfId="7645" xr:uid="{883EB60B-C7BE-4DEF-A60B-CC4BA4FA5B7E}"/>
    <cellStyle name="20% - Accent6 9 2 2 2" xfId="7646" xr:uid="{44E1C0F6-716A-438D-861A-62F7C5327956}"/>
    <cellStyle name="20% - Accent6 9 2 2 2 2" xfId="7647" xr:uid="{7E0742D9-6587-469C-B418-C490BB9D76C3}"/>
    <cellStyle name="20% - Accent6 9 2 2 3" xfId="7648" xr:uid="{49C55134-D848-458D-A947-1E967E622739}"/>
    <cellStyle name="20% - Accent6 9 2 2 3 2" xfId="7649" xr:uid="{B73C1503-EEA7-402F-89D3-FE5E6BD768BC}"/>
    <cellStyle name="20% - Accent6 9 2 2 4" xfId="7650" xr:uid="{161ADBA3-2FAF-438F-BB14-B261DF7FE72F}"/>
    <cellStyle name="20% - Accent6 9 2 3" xfId="7651" xr:uid="{71FC580A-C5D5-476C-A55F-2F3856917F34}"/>
    <cellStyle name="20% - Accent6 9 2 3 2" xfId="7652" xr:uid="{63C7EBAC-9B9B-4047-B3C6-C7DBA18DB896}"/>
    <cellStyle name="20% - Accent6 9 2 4" xfId="7653" xr:uid="{3EDEF087-63E6-4F6E-9405-B5D8EC4BBFCE}"/>
    <cellStyle name="20% - Accent6 9 3" xfId="7654" xr:uid="{8767B89F-DC52-4B9C-A348-7BC8D380CA96}"/>
    <cellStyle name="20% - Accent6 9 3 2" xfId="7655" xr:uid="{7638B495-392C-47C6-A85B-567252D5C158}"/>
    <cellStyle name="20% - Accent6 9 3 2 2" xfId="7656" xr:uid="{B286CF6A-E213-4D10-89FA-E66670AB06AE}"/>
    <cellStyle name="20% - Accent6 9 3 3" xfId="7657" xr:uid="{C1C76054-E832-4CF7-A4C0-9473164D6121}"/>
    <cellStyle name="20% - Accent6 9 3 3 2" xfId="7658" xr:uid="{F29BCDAA-7692-4098-929B-3829D9AB5A4D}"/>
    <cellStyle name="20% - Accent6 9 3 4" xfId="7659" xr:uid="{CABBC533-D774-41D7-946E-53416454EBD6}"/>
    <cellStyle name="20% - Accent6 9 4" xfId="7660" xr:uid="{3446617F-6BB2-40DC-9125-E2348ECD1935}"/>
    <cellStyle name="20% - Accent6 9 4 2" xfId="7661" xr:uid="{C8450902-18FC-4A58-AA3B-3DA34545CC88}"/>
    <cellStyle name="20% - Accent6 9 5" xfId="7662" xr:uid="{BD6BAA5E-C04A-4E31-A5B2-3AC61D05605F}"/>
    <cellStyle name="20% - Accent6 9 5 2" xfId="7663" xr:uid="{FD5D05B5-D68F-4870-AA1D-7494FDA0CC42}"/>
    <cellStyle name="20% - Accent6 9 6" xfId="7664" xr:uid="{FA6674A6-0A05-491F-84E9-8E6152E12C11}"/>
    <cellStyle name="20% - Accent6 9 7" xfId="7665" xr:uid="{9F777CA4-C071-495C-BDAF-39EE3CC6E0B0}"/>
    <cellStyle name="20% - Ênfase1 2" xfId="7666" xr:uid="{08FA7113-3E79-453A-9BDA-7F96219FD94D}"/>
    <cellStyle name="20% - Ênfase1 2 2" xfId="7667" xr:uid="{6B6972B8-D272-49EE-BE96-19202A7E4F5F}"/>
    <cellStyle name="20% - Ênfase1 2 2 2" xfId="7668" xr:uid="{8EDDE989-FE3F-4E85-90B7-BEBFE43EB871}"/>
    <cellStyle name="20% - Ênfase1 2 2 2 2" xfId="7669" xr:uid="{4125EC77-C227-4EEC-A067-515ADF4D13F6}"/>
    <cellStyle name="20% - Ênfase1 2 2 2 2 2" xfId="7670" xr:uid="{9512A7A5-DC8F-4DAE-8274-9B3BE144C9D5}"/>
    <cellStyle name="20% - Ênfase1 2 2 2 2 3" xfId="7671" xr:uid="{B6404F6B-1337-4228-8EAD-75E7B0534E31}"/>
    <cellStyle name="20% - Ênfase1 2 2 2 3" xfId="7672" xr:uid="{666B7BB0-AD6D-4E2F-8484-6748D0567016}"/>
    <cellStyle name="20% - Ênfase1 2 2 2 3 2" xfId="7673" xr:uid="{02BCF3A2-77A6-4358-8B57-43B528211444}"/>
    <cellStyle name="20% - Ênfase1 2 2 2 4" xfId="7674" xr:uid="{C9DF6402-E7B7-47B7-8606-64E24BEADB56}"/>
    <cellStyle name="20% - Ênfase1 2 2 2 5" xfId="7675" xr:uid="{6BF26FE5-417F-41A4-BB51-BFB8BB7DACF0}"/>
    <cellStyle name="20% - Ênfase1 2 2 3" xfId="7676" xr:uid="{4D4979B7-50BA-4D42-9C88-D9F5A495BAFF}"/>
    <cellStyle name="20% - Ênfase1 2 2 3 2" xfId="7677" xr:uid="{9BD91D3E-E7E3-4199-A0CB-4F9FF81EFCC3}"/>
    <cellStyle name="20% - Ênfase1 2 2 3 2 2" xfId="7678" xr:uid="{300C4327-F814-47BF-8D0C-37FEDAD48786}"/>
    <cellStyle name="20% - Ênfase1 2 2 3 3" xfId="7679" xr:uid="{DF2B4798-CD48-4480-8694-BC00408A3EFA}"/>
    <cellStyle name="20% - Ênfase1 2 2 3 4" xfId="7680" xr:uid="{45A1AE39-B507-4101-A1EC-7A4DD50CC7E1}"/>
    <cellStyle name="20% - Ênfase1 2 2 3 5" xfId="7681" xr:uid="{8D5D77D1-3AA9-41CC-93E8-866A65BC9543}"/>
    <cellStyle name="20% - Ênfase1 2 2 4" xfId="7682" xr:uid="{A8DB6391-89CD-4DA6-9FAC-7B400445470D}"/>
    <cellStyle name="20% - Ênfase1 2 2 4 2" xfId="7683" xr:uid="{A7BFAEC5-E512-4CC5-82CC-C6A6B31AFD31}"/>
    <cellStyle name="20% - Ênfase1 2 2 5" xfId="7684" xr:uid="{1FDB859B-C48C-4BAD-93C2-19C6A8C9A977}"/>
    <cellStyle name="20% - Ênfase1 2 2 6" xfId="7685" xr:uid="{142484D4-CD66-45FE-92EA-3F6250BE04C7}"/>
    <cellStyle name="20% - Ênfase1 2 2 7" xfId="7686" xr:uid="{497D89CC-4959-473A-80A6-546C3003E2FC}"/>
    <cellStyle name="20% - Ênfase1 2 2 8" xfId="7687" xr:uid="{50EFCE52-B1BB-448E-B2C9-AA1042A12A97}"/>
    <cellStyle name="20% - Ênfase1 2 3" xfId="7688" xr:uid="{0C9BE3DE-A1A7-4516-B111-24B8EFB105B8}"/>
    <cellStyle name="20% - Ênfase1 2 3 2" xfId="7689" xr:uid="{EA2668EF-820B-48C1-B4E9-A3E8AD715845}"/>
    <cellStyle name="20% - Ênfase1 2 3 2 2" xfId="7690" xr:uid="{A8F0015A-2F9E-418A-9E40-1CEF431D0F78}"/>
    <cellStyle name="20% - Ênfase1 2 3 2 3" xfId="7691" xr:uid="{3D8210EB-6DD9-47FC-8A8B-BDB59F939977}"/>
    <cellStyle name="20% - Ênfase1 2 3 3" xfId="7692" xr:uid="{5F8F3A0A-A88B-4D5D-9448-1036BD5184D8}"/>
    <cellStyle name="20% - Ênfase1 2 3 3 2" xfId="7693" xr:uid="{87AC0BCF-CC0A-4ABD-8F84-1B57087575B0}"/>
    <cellStyle name="20% - Ênfase1 2 3 4" xfId="7694" xr:uid="{8B5EE7A7-2A5F-4CA9-AFA6-5E35D1A26982}"/>
    <cellStyle name="20% - Ênfase1 2 3 5" xfId="7695" xr:uid="{B4F351B9-8612-4E7F-BAB1-7631C1539751}"/>
    <cellStyle name="20% - Ênfase1 2 4" xfId="7696" xr:uid="{47128595-7E01-45DA-B7DA-BF40039CFDB6}"/>
    <cellStyle name="20% - Ênfase1 2 4 2" xfId="7697" xr:uid="{C6CD89AC-B3C3-4C75-829F-B9C4FF966132}"/>
    <cellStyle name="20% - Ênfase1 2 4 2 2" xfId="7698" xr:uid="{40620067-46C9-42CC-9CFA-468D0C9AC244}"/>
    <cellStyle name="20% - Ênfase1 2 4 3" xfId="7699" xr:uid="{8A5CC30E-FF3F-4C59-9FA9-C924A1D22480}"/>
    <cellStyle name="20% - Ênfase1 2 4 4" xfId="7700" xr:uid="{5FFD8B95-2327-413F-A912-02AC7EBDC985}"/>
    <cellStyle name="20% - Ênfase1 2 4 5" xfId="7701" xr:uid="{8F493B46-D566-4608-9343-299E6F082370}"/>
    <cellStyle name="20% - Ênfase1 2 5" xfId="7702" xr:uid="{8A0723FF-5DBF-42D3-89F1-1D82A529DAAC}"/>
    <cellStyle name="20% - Ênfase1 2 5 2" xfId="7703" xr:uid="{038E989A-152B-4FEA-852C-B3B2B7467BFA}"/>
    <cellStyle name="20% - Ênfase1 2 6" xfId="7704" xr:uid="{E4BC6649-1599-4652-A789-72EB190F5D9E}"/>
    <cellStyle name="20% - Ênfase1 2 7" xfId="7705" xr:uid="{17AB9554-8C2A-4747-9C0E-2E77DBD0134B}"/>
    <cellStyle name="20% - Ênfase1 2 8" xfId="7706" xr:uid="{CC479B1A-A262-48B7-B74E-860AE9B97427}"/>
    <cellStyle name="20% - Ênfase1 2 9" xfId="7707" xr:uid="{D1C19DFD-00DA-410A-BD3B-2A29A12C0475}"/>
    <cellStyle name="20% - Ênfase1 3" xfId="7708" xr:uid="{6EE9A011-B26E-4976-A894-364D6C78327A}"/>
    <cellStyle name="20% - Ênfase1 3 2" xfId="7709" xr:uid="{7574401D-7A79-410B-8E93-50018EC8D358}"/>
    <cellStyle name="20% - Ênfase1 3 2 2" xfId="7710" xr:uid="{964CF303-4266-49C7-A44C-ABCEBEE983B2}"/>
    <cellStyle name="20% - Ênfase1 3 2 2 2" xfId="7711" xr:uid="{96A5CDA1-90EB-4855-83B1-71C5D4012017}"/>
    <cellStyle name="20% - Ênfase1 3 2 2 2 2" xfId="7712" xr:uid="{0979249C-4FF7-4320-8D8F-F0351460D994}"/>
    <cellStyle name="20% - Ênfase1 3 2 2 2 3" xfId="7713" xr:uid="{377ED320-8E28-43F6-9D57-10410001E634}"/>
    <cellStyle name="20% - Ênfase1 3 2 2 3" xfId="7714" xr:uid="{9F9F597A-87AA-4AA2-89B3-FC5880816483}"/>
    <cellStyle name="20% - Ênfase1 3 2 2 3 2" xfId="7715" xr:uid="{61D9EE32-FED6-485D-A76D-3BD4E40BFEB8}"/>
    <cellStyle name="20% - Ênfase1 3 2 2 4" xfId="7716" xr:uid="{AA250FDA-F570-4565-925A-BF9525C7A944}"/>
    <cellStyle name="20% - Ênfase1 3 2 2 5" xfId="7717" xr:uid="{F4A7A587-A583-4236-AC0F-269AE34FFD71}"/>
    <cellStyle name="20% - Ênfase1 3 2 3" xfId="7718" xr:uid="{D1AAEE39-B17C-46AB-92F1-D877CBC499D5}"/>
    <cellStyle name="20% - Ênfase1 3 2 3 2" xfId="7719" xr:uid="{71FBD264-12B1-4514-A9D3-E66DAC3A9719}"/>
    <cellStyle name="20% - Ênfase1 3 2 3 2 2" xfId="7720" xr:uid="{39862280-A1B5-4BA0-9307-8AC5C9C10C75}"/>
    <cellStyle name="20% - Ênfase1 3 2 3 3" xfId="7721" xr:uid="{A8261A61-26CD-4800-8920-BA820FE1314D}"/>
    <cellStyle name="20% - Ênfase1 3 2 3 4" xfId="7722" xr:uid="{B320E65E-0F0A-42D0-A969-67D6234C9729}"/>
    <cellStyle name="20% - Ênfase1 3 2 3 5" xfId="7723" xr:uid="{A3E653D9-178E-4556-8B1C-F304581EA68A}"/>
    <cellStyle name="20% - Ênfase1 3 2 4" xfId="7724" xr:uid="{29EBADED-F204-4C93-9A4B-80B62852A1ED}"/>
    <cellStyle name="20% - Ênfase1 3 2 4 2" xfId="7725" xr:uid="{420C3BC0-1011-4B9D-9EAE-52CCA7F8CD10}"/>
    <cellStyle name="20% - Ênfase1 3 2 5" xfId="7726" xr:uid="{3820CA5B-4076-46F1-8271-8D309728A778}"/>
    <cellStyle name="20% - Ênfase1 3 2 6" xfId="7727" xr:uid="{065DEC32-B9E6-4A57-83A4-62C55A2F82F5}"/>
    <cellStyle name="20% - Ênfase1 3 2 7" xfId="7728" xr:uid="{89490B6A-C443-4AE4-9F5A-AF6EE10A80D8}"/>
    <cellStyle name="20% - Ênfase1 3 2 8" xfId="7729" xr:uid="{DD2DA7CB-5D98-4EE4-865A-94BBE99332F0}"/>
    <cellStyle name="20% - Ênfase1 3 3" xfId="7730" xr:uid="{50C73E43-E571-4AFB-93FE-E4C686C42C61}"/>
    <cellStyle name="20% - Ênfase1 3 3 2" xfId="7731" xr:uid="{0739E8D5-E8D8-4F98-978B-C317A581F556}"/>
    <cellStyle name="20% - Ênfase1 3 3 2 2" xfId="7732" xr:uid="{2E41AE24-0935-41A9-AF88-CACC3A140DC3}"/>
    <cellStyle name="20% - Ênfase1 3 3 2 3" xfId="7733" xr:uid="{9FABF2D0-B7BD-4CB8-BE46-E9922C701BB2}"/>
    <cellStyle name="20% - Ênfase1 3 3 3" xfId="7734" xr:uid="{70D581CE-5A34-4CE7-80FB-3715109C03B2}"/>
    <cellStyle name="20% - Ênfase1 3 3 3 2" xfId="7735" xr:uid="{BF53DD7C-181C-4C73-BF29-AF91355CB029}"/>
    <cellStyle name="20% - Ênfase1 3 3 4" xfId="7736" xr:uid="{4752F620-EE03-499A-8D28-64E841EDDF67}"/>
    <cellStyle name="20% - Ênfase1 3 3 5" xfId="7737" xr:uid="{A4C33CD7-7884-4411-A701-8EBA33F41786}"/>
    <cellStyle name="20% - Ênfase1 3 4" xfId="7738" xr:uid="{DA962089-26A6-4FBD-BF39-D10312E7CC59}"/>
    <cellStyle name="20% - Ênfase1 3 4 2" xfId="7739" xr:uid="{86B5991E-39AA-49CC-815D-1E3465158695}"/>
    <cellStyle name="20% - Ênfase1 3 4 2 2" xfId="7740" xr:uid="{198E94AD-2909-4AE0-BA78-B3B6FC1F5F6D}"/>
    <cellStyle name="20% - Ênfase1 3 4 3" xfId="7741" xr:uid="{94AD47E0-0672-420E-AF5C-BB48625CD980}"/>
    <cellStyle name="20% - Ênfase1 3 4 4" xfId="7742" xr:uid="{E8F5DCEB-923E-4BFF-9A97-BE5352F55725}"/>
    <cellStyle name="20% - Ênfase1 3 4 5" xfId="7743" xr:uid="{8B0D495C-22D9-4F2E-9833-C0CAC882ADCA}"/>
    <cellStyle name="20% - Ênfase1 3 5" xfId="7744" xr:uid="{33C1502B-2D78-4DB6-B614-D1DF6F6CA276}"/>
    <cellStyle name="20% - Ênfase1 3 5 2" xfId="7745" xr:uid="{E5181331-D28E-4E86-ABAD-1F607460348F}"/>
    <cellStyle name="20% - Ênfase1 3 6" xfId="7746" xr:uid="{96B6A29E-43C4-4AE3-9DEB-A557924D7D3B}"/>
    <cellStyle name="20% - Ênfase1 3 7" xfId="7747" xr:uid="{11323852-14E9-4905-8E3D-85AB25364084}"/>
    <cellStyle name="20% - Ênfase1 3 8" xfId="7748" xr:uid="{DEB5D8C8-6D89-4DB4-B6D9-EC9130CB29E2}"/>
    <cellStyle name="20% - Ênfase1 3 9" xfId="7749" xr:uid="{9C0ED88D-86C3-47A6-86B5-EB166523200D}"/>
    <cellStyle name="20% - Ênfase1 4" xfId="7750" xr:uid="{0B46255A-5B7D-468A-BF1F-5984A8A95545}"/>
    <cellStyle name="20% - Ênfase1 4 2" xfId="7751" xr:uid="{DBC33E0E-32C9-480F-AF5A-742AA8884708}"/>
    <cellStyle name="20% - Ênfase1 4 2 2" xfId="7752" xr:uid="{2D8A15CB-DDDB-4124-BA6C-A0B0C8268FD1}"/>
    <cellStyle name="20% - Ênfase1 4 2 2 2" xfId="7753" xr:uid="{4631A1BD-E33A-4188-9C8B-085A50719CDA}"/>
    <cellStyle name="20% - Ênfase1 4 2 2 3" xfId="7754" xr:uid="{A9760558-2C0D-414D-A06E-29F9919E77CB}"/>
    <cellStyle name="20% - Ênfase1 4 2 3" xfId="7755" xr:uid="{F4C8A67F-3534-451B-B673-BDEA4B3A8245}"/>
    <cellStyle name="20% - Ênfase1 4 2 3 2" xfId="7756" xr:uid="{66857FD6-452E-4CB9-95DB-A95B37030822}"/>
    <cellStyle name="20% - Ênfase1 4 2 4" xfId="7757" xr:uid="{06A81E42-E43C-481D-9D54-660FA183095C}"/>
    <cellStyle name="20% - Ênfase1 4 2 5" xfId="7758" xr:uid="{B0426D02-3B07-4B7B-BDFB-48862F789A42}"/>
    <cellStyle name="20% - Ênfase1 4 3" xfId="7759" xr:uid="{BF8F09EB-4B4F-45ED-94E1-1D0949000F6F}"/>
    <cellStyle name="20% - Ênfase1 4 3 2" xfId="7760" xr:uid="{DB451ABA-1B7E-42E1-8137-62D3F4D8B477}"/>
    <cellStyle name="20% - Ênfase1 4 3 2 2" xfId="7761" xr:uid="{A33C79FE-2B83-4253-B82F-35723C1C7F70}"/>
    <cellStyle name="20% - Ênfase1 4 3 3" xfId="7762" xr:uid="{047CB0B5-4B1D-4967-BF45-279343F7D848}"/>
    <cellStyle name="20% - Ênfase1 4 3 4" xfId="7763" xr:uid="{F1F36723-149B-4D5C-A7C9-BE08A91CE5BE}"/>
    <cellStyle name="20% - Ênfase1 4 3 5" xfId="7764" xr:uid="{94C48A6D-F608-4B1A-AC29-668FB43D7C13}"/>
    <cellStyle name="20% - Ênfase1 4 4" xfId="7765" xr:uid="{36A8006B-CD42-4893-AF03-B8DDEA675B59}"/>
    <cellStyle name="20% - Ênfase1 4 4 2" xfId="7766" xr:uid="{03C88728-39D1-4AB9-992E-6DDB547DB4CB}"/>
    <cellStyle name="20% - Ênfase1 4 5" xfId="7767" xr:uid="{B6EF73C5-9253-45B6-9914-CEC18CCA2E7C}"/>
    <cellStyle name="20% - Ênfase1 4 6" xfId="7768" xr:uid="{C4958429-2F58-4B93-8EE9-AB89166EE63B}"/>
    <cellStyle name="20% - Ênfase1 4 7" xfId="7769" xr:uid="{A95E9FED-5E3B-43BE-AB96-4D9423EA7F81}"/>
    <cellStyle name="20% - Ênfase1 4 8" xfId="7770" xr:uid="{EDF7D91E-7722-4EC0-BA88-805492B4D246}"/>
    <cellStyle name="20% - Ênfase1 5" xfId="7771" xr:uid="{701F72C9-F12D-4087-848D-CD9FAA280E70}"/>
    <cellStyle name="20% - Ênfase1 5 2" xfId="7772" xr:uid="{64453AE2-90F0-4D8F-9862-52A1A823B766}"/>
    <cellStyle name="20% - Ênfase2 2" xfId="7773" xr:uid="{470DEB05-2EB2-4E72-859D-5052D20FAB08}"/>
    <cellStyle name="20% - Ênfase2 2 2" xfId="7774" xr:uid="{C4A01DD0-1DD3-4437-B008-EB54F6DCF2E3}"/>
    <cellStyle name="20% - Ênfase2 2 2 2" xfId="7775" xr:uid="{122A211D-47B8-40D6-BFFF-E1AEFFC11A70}"/>
    <cellStyle name="20% - Ênfase2 2 2 2 2" xfId="7776" xr:uid="{D23988C9-6CAD-4C07-9C3F-8494DEB9A536}"/>
    <cellStyle name="20% - Ênfase2 2 2 2 2 2" xfId="7777" xr:uid="{37A7C88C-606A-4857-96FA-386B9CCD341A}"/>
    <cellStyle name="20% - Ênfase2 2 2 2 2 3" xfId="7778" xr:uid="{58FDE3BF-335E-46DC-B42B-A2F3EEA4BA49}"/>
    <cellStyle name="20% - Ênfase2 2 2 2 3" xfId="7779" xr:uid="{652E94D8-34F6-4259-9FCC-210B995A8A71}"/>
    <cellStyle name="20% - Ênfase2 2 2 2 3 2" xfId="7780" xr:uid="{0A600EE1-88B0-4F4A-BC06-A0F6B55A0254}"/>
    <cellStyle name="20% - Ênfase2 2 2 2 4" xfId="7781" xr:uid="{465C3F99-5E39-4E21-8869-82097AFD9787}"/>
    <cellStyle name="20% - Ênfase2 2 2 2 5" xfId="7782" xr:uid="{BEFDF09A-DFBD-47F3-9F4B-D9D85F44B63D}"/>
    <cellStyle name="20% - Ênfase2 2 2 3" xfId="7783" xr:uid="{CDCA7ECA-075A-47E9-8F5D-2867461C29C3}"/>
    <cellStyle name="20% - Ênfase2 2 2 3 2" xfId="7784" xr:uid="{B14C472A-06B3-4B72-97C3-630B4E39C0EC}"/>
    <cellStyle name="20% - Ênfase2 2 2 3 2 2" xfId="7785" xr:uid="{DE9AF9F3-DE8E-448A-BA0C-2C3444E800F5}"/>
    <cellStyle name="20% - Ênfase2 2 2 3 3" xfId="7786" xr:uid="{9EF79477-DB69-4137-AAA4-EF79134FA41E}"/>
    <cellStyle name="20% - Ênfase2 2 2 3 4" xfId="7787" xr:uid="{473C64A9-AFF8-43D0-ADAC-4501E54B1033}"/>
    <cellStyle name="20% - Ênfase2 2 2 3 5" xfId="7788" xr:uid="{07FEC92D-7019-4C4B-B7B7-D71A078B413A}"/>
    <cellStyle name="20% - Ênfase2 2 2 4" xfId="7789" xr:uid="{8A95BC4F-422A-4D54-9A09-8FA7AD0B7B33}"/>
    <cellStyle name="20% - Ênfase2 2 2 4 2" xfId="7790" xr:uid="{AAAB51FF-E568-4612-A532-E5FFB25F2F1C}"/>
    <cellStyle name="20% - Ênfase2 2 2 5" xfId="7791" xr:uid="{0719E113-1395-465F-AB3C-7AA43C082685}"/>
    <cellStyle name="20% - Ênfase2 2 2 6" xfId="7792" xr:uid="{D585CD88-A8EC-4A15-AD12-8CC3428E3248}"/>
    <cellStyle name="20% - Ênfase2 2 2 7" xfId="7793" xr:uid="{D166743B-8F1A-4213-A4C6-1F193BC28884}"/>
    <cellStyle name="20% - Ênfase2 2 2 8" xfId="7794" xr:uid="{D48176DB-3838-49D3-B271-3AF7E5D5E190}"/>
    <cellStyle name="20% - Ênfase2 2 3" xfId="7795" xr:uid="{88285BE9-E168-4536-9AAA-9C030A1DA5FC}"/>
    <cellStyle name="20% - Ênfase2 2 3 2" xfId="7796" xr:uid="{B314F1B4-02FC-4299-83FF-D39E60CA839E}"/>
    <cellStyle name="20% - Ênfase2 2 3 2 2" xfId="7797" xr:uid="{26A7C134-A626-4060-8853-2CC8BABDB0DB}"/>
    <cellStyle name="20% - Ênfase2 2 3 2 3" xfId="7798" xr:uid="{8F602E53-678E-41E1-81E7-1807729C4152}"/>
    <cellStyle name="20% - Ênfase2 2 3 3" xfId="7799" xr:uid="{2D5CFC77-92E0-4EA6-8896-92F574E81DCB}"/>
    <cellStyle name="20% - Ênfase2 2 3 3 2" xfId="7800" xr:uid="{76557BA2-8C1E-4D9A-96FB-0D801676CDA4}"/>
    <cellStyle name="20% - Ênfase2 2 3 4" xfId="7801" xr:uid="{4FB36DB0-B5F6-4745-9B5A-BAB257BF0349}"/>
    <cellStyle name="20% - Ênfase2 2 3 5" xfId="7802" xr:uid="{5D4251BE-3AC2-4277-88E9-FF233DD75607}"/>
    <cellStyle name="20% - Ênfase2 2 4" xfId="7803" xr:uid="{D264963C-2D15-4A99-80FF-07E463B55957}"/>
    <cellStyle name="20% - Ênfase2 2 4 2" xfId="7804" xr:uid="{7BA5D6F8-A5CA-4D94-B748-7A121012E8DA}"/>
    <cellStyle name="20% - Ênfase2 2 4 2 2" xfId="7805" xr:uid="{BE6AD6EB-697C-4713-A741-34DA7EB73E4A}"/>
    <cellStyle name="20% - Ênfase2 2 4 3" xfId="7806" xr:uid="{6615C1AC-3E75-42C8-9CB8-9899CC7A4542}"/>
    <cellStyle name="20% - Ênfase2 2 4 4" xfId="7807" xr:uid="{86F7954E-018B-45F6-B1D7-5D004D723506}"/>
    <cellStyle name="20% - Ênfase2 2 4 5" xfId="7808" xr:uid="{D1E778D5-D5E0-40A9-AEDA-1DD4B50CCE0B}"/>
    <cellStyle name="20% - Ênfase2 2 5" xfId="7809" xr:uid="{9C0567B1-058C-40AD-AC89-BD9AC73C26BC}"/>
    <cellStyle name="20% - Ênfase2 2 5 2" xfId="7810" xr:uid="{B4B961FA-C44F-4EC7-A103-95C9E47FA6BD}"/>
    <cellStyle name="20% - Ênfase2 2 6" xfId="7811" xr:uid="{BFD6769E-0944-4036-AD7E-530E87FAD65E}"/>
    <cellStyle name="20% - Ênfase2 2 7" xfId="7812" xr:uid="{A7969D01-FE83-4F17-8AB3-8B9E4C75EC35}"/>
    <cellStyle name="20% - Ênfase2 2 8" xfId="7813" xr:uid="{0905DB08-FC9D-4E73-9DCE-727F2BA3EDB2}"/>
    <cellStyle name="20% - Ênfase2 2 9" xfId="7814" xr:uid="{86CA9BE0-F3DD-4671-B1FA-0038CE5E6CFD}"/>
    <cellStyle name="20% - Ênfase2 3" xfId="7815" xr:uid="{C5C6505B-CF69-48BD-923D-CFF6D21EAA2E}"/>
    <cellStyle name="20% - Ênfase2 3 2" xfId="7816" xr:uid="{37DE7D24-DE12-468D-8DD2-9271BBCDDB95}"/>
    <cellStyle name="20% - Ênfase2 3 2 2" xfId="7817" xr:uid="{BADD34BE-75DE-40C9-AE42-B80E6E57C38E}"/>
    <cellStyle name="20% - Ênfase2 3 2 2 2" xfId="7818" xr:uid="{57292195-FE69-4CF5-8E64-DD0CC99113FF}"/>
    <cellStyle name="20% - Ênfase2 3 2 2 2 2" xfId="7819" xr:uid="{88472DB6-E1E0-4D7D-B475-4A0C5CE683DC}"/>
    <cellStyle name="20% - Ênfase2 3 2 2 2 3" xfId="7820" xr:uid="{1E3D342C-66F8-40E8-8BCA-2FEEF5932690}"/>
    <cellStyle name="20% - Ênfase2 3 2 2 3" xfId="7821" xr:uid="{8256798E-90D8-474D-A5DC-11C33490C0DE}"/>
    <cellStyle name="20% - Ênfase2 3 2 2 3 2" xfId="7822" xr:uid="{B6E3EB92-5539-4A34-A5C9-7BF0B2729D69}"/>
    <cellStyle name="20% - Ênfase2 3 2 2 4" xfId="7823" xr:uid="{66A98096-2B1F-4347-A823-9D9CBA687D4A}"/>
    <cellStyle name="20% - Ênfase2 3 2 2 5" xfId="7824" xr:uid="{48F5D288-D528-44F1-9D22-BDAD64622807}"/>
    <cellStyle name="20% - Ênfase2 3 2 3" xfId="7825" xr:uid="{D75D6045-2342-472B-BE54-67723C0FFB3B}"/>
    <cellStyle name="20% - Ênfase2 3 2 3 2" xfId="7826" xr:uid="{95A61934-AF73-4688-B7ED-A61335390046}"/>
    <cellStyle name="20% - Ênfase2 3 2 3 2 2" xfId="7827" xr:uid="{14C75849-3DF8-420A-B7E0-2A4E002ECA1F}"/>
    <cellStyle name="20% - Ênfase2 3 2 3 3" xfId="7828" xr:uid="{93775349-7DC0-436E-B153-0EA4336FAAFB}"/>
    <cellStyle name="20% - Ênfase2 3 2 3 4" xfId="7829" xr:uid="{5E440BDB-E3C1-42AF-9889-9D4B5F2D31C9}"/>
    <cellStyle name="20% - Ênfase2 3 2 3 5" xfId="7830" xr:uid="{48129BB0-2CD1-422F-AEC8-B6294867251A}"/>
    <cellStyle name="20% - Ênfase2 3 2 4" xfId="7831" xr:uid="{EB2996B0-5273-4538-8D5F-4E923CD6CC04}"/>
    <cellStyle name="20% - Ênfase2 3 2 4 2" xfId="7832" xr:uid="{139E2523-0137-4CD0-9122-B44AD8D7F850}"/>
    <cellStyle name="20% - Ênfase2 3 2 5" xfId="7833" xr:uid="{705D1344-61FC-4375-AF03-4A752AC2E765}"/>
    <cellStyle name="20% - Ênfase2 3 2 6" xfId="7834" xr:uid="{B32A9311-91CF-40C3-AC06-0FE069ABA6F2}"/>
    <cellStyle name="20% - Ênfase2 3 2 7" xfId="7835" xr:uid="{6E0DC385-6DAB-4A33-8420-A3E484BCC914}"/>
    <cellStyle name="20% - Ênfase2 3 2 8" xfId="7836" xr:uid="{26297B9E-F5DF-4C5F-ABF8-04D609B05086}"/>
    <cellStyle name="20% - Ênfase2 3 3" xfId="7837" xr:uid="{9EED2777-4BDE-41A0-B7FA-4509A8ACFCE1}"/>
    <cellStyle name="20% - Ênfase2 3 3 2" xfId="7838" xr:uid="{A1EEC36C-C91C-42C9-9A11-C209ED2C39FB}"/>
    <cellStyle name="20% - Ênfase2 3 3 2 2" xfId="7839" xr:uid="{25733C94-18EE-448A-B525-2C92016442C6}"/>
    <cellStyle name="20% - Ênfase2 3 3 2 3" xfId="7840" xr:uid="{5239D575-B3F0-478E-972D-EA97CD752886}"/>
    <cellStyle name="20% - Ênfase2 3 3 3" xfId="7841" xr:uid="{3AE3225D-540A-4F19-B24F-3C5A5349CC19}"/>
    <cellStyle name="20% - Ênfase2 3 3 3 2" xfId="7842" xr:uid="{6D0C9590-A0CC-4899-8FEF-DD7986B5299E}"/>
    <cellStyle name="20% - Ênfase2 3 3 4" xfId="7843" xr:uid="{0AC757A5-0942-4E57-B115-A637654A98AB}"/>
    <cellStyle name="20% - Ênfase2 3 3 5" xfId="7844" xr:uid="{F6B6F242-15FE-4363-96B3-CCC674021573}"/>
    <cellStyle name="20% - Ênfase2 3 4" xfId="7845" xr:uid="{7556AC1A-C6D0-4EE0-B2AB-85E4F1B8E97F}"/>
    <cellStyle name="20% - Ênfase2 3 4 2" xfId="7846" xr:uid="{7011DE83-3670-44FD-811B-638B937A7120}"/>
    <cellStyle name="20% - Ênfase2 3 4 2 2" xfId="7847" xr:uid="{34531EA0-DED7-4C08-BF95-29806382F651}"/>
    <cellStyle name="20% - Ênfase2 3 4 3" xfId="7848" xr:uid="{09970FF7-E98F-4286-94B5-83DA6843DF9E}"/>
    <cellStyle name="20% - Ênfase2 3 4 4" xfId="7849" xr:uid="{A085B428-45DC-42A4-9C3B-B49AAD734E34}"/>
    <cellStyle name="20% - Ênfase2 3 4 5" xfId="7850" xr:uid="{3201A91C-B4D7-48E2-B73C-C121B6D4A8CC}"/>
    <cellStyle name="20% - Ênfase2 3 5" xfId="7851" xr:uid="{C11E3278-8E05-45AC-8ACB-235208A8B079}"/>
    <cellStyle name="20% - Ênfase2 3 5 2" xfId="7852" xr:uid="{63FFB52F-593D-4168-8A7F-6635ADD5DBA9}"/>
    <cellStyle name="20% - Ênfase2 3 6" xfId="7853" xr:uid="{77F3CA3E-D66B-4A13-910B-163A2B3D6291}"/>
    <cellStyle name="20% - Ênfase2 3 7" xfId="7854" xr:uid="{E50BBE57-3637-4C71-A9E7-81DF81A7B4A6}"/>
    <cellStyle name="20% - Ênfase2 3 8" xfId="7855" xr:uid="{959B92D5-68FE-4748-9B27-C5A1A5EE3082}"/>
    <cellStyle name="20% - Ênfase2 3 9" xfId="7856" xr:uid="{9C9C8E20-032A-41E9-800B-8B5D2374054A}"/>
    <cellStyle name="20% - Ênfase2 4" xfId="7857" xr:uid="{B769AF03-3D11-4B1E-AE54-5CEAC9933F26}"/>
    <cellStyle name="20% - Ênfase2 4 2" xfId="7858" xr:uid="{95A1D9BA-78D2-419E-B1FB-A412BFEA0712}"/>
    <cellStyle name="20% - Ênfase2 4 2 2" xfId="7859" xr:uid="{04FAD72E-0E45-48DE-B864-81314DBC8C53}"/>
    <cellStyle name="20% - Ênfase2 4 2 2 2" xfId="7860" xr:uid="{AB70FFE8-8C60-46EE-8FF0-7452AA509E2C}"/>
    <cellStyle name="20% - Ênfase2 4 2 2 3" xfId="7861" xr:uid="{6BFB549A-7089-4A9F-9E1E-D59D2428E6B0}"/>
    <cellStyle name="20% - Ênfase2 4 2 3" xfId="7862" xr:uid="{82571FD8-2ED1-40A4-B8A2-3FF19E98683A}"/>
    <cellStyle name="20% - Ênfase2 4 2 3 2" xfId="7863" xr:uid="{CC859F00-A638-4A4F-89D7-CE57AC159E20}"/>
    <cellStyle name="20% - Ênfase2 4 2 4" xfId="7864" xr:uid="{CCE0CF64-9DE0-41E3-AB20-6207322387BA}"/>
    <cellStyle name="20% - Ênfase2 4 2 5" xfId="7865" xr:uid="{E3D87EDD-56B8-4918-B2A6-D439024A6CAA}"/>
    <cellStyle name="20% - Ênfase2 4 3" xfId="7866" xr:uid="{25952636-851A-43E1-A84F-C5F9B119A0ED}"/>
    <cellStyle name="20% - Ênfase2 4 3 2" xfId="7867" xr:uid="{D419F173-7D44-4E62-B832-F50AA006FD39}"/>
    <cellStyle name="20% - Ênfase2 4 3 2 2" xfId="7868" xr:uid="{7879F7D2-6284-4D3A-B06E-3EB57857C9E2}"/>
    <cellStyle name="20% - Ênfase2 4 3 3" xfId="7869" xr:uid="{F87F04FC-226E-4E34-BBFE-2B6831AFDA76}"/>
    <cellStyle name="20% - Ênfase2 4 3 4" xfId="7870" xr:uid="{5B6F6588-2E93-4E46-BF57-D02C15D978BA}"/>
    <cellStyle name="20% - Ênfase2 4 3 5" xfId="7871" xr:uid="{DA4A18C7-ADF4-433A-B6AA-83B190E3A449}"/>
    <cellStyle name="20% - Ênfase2 4 4" xfId="7872" xr:uid="{1591103E-2B5E-414C-9F84-47126073EA70}"/>
    <cellStyle name="20% - Ênfase2 4 4 2" xfId="7873" xr:uid="{E42D70AB-62D5-40AC-9FFB-2AF6CBB093DF}"/>
    <cellStyle name="20% - Ênfase2 4 5" xfId="7874" xr:uid="{1B14F546-CA99-43B4-BD4F-D7B0A4721592}"/>
    <cellStyle name="20% - Ênfase2 4 6" xfId="7875" xr:uid="{75EE0C86-D1EC-4B72-B7B8-793B5B8B4D6A}"/>
    <cellStyle name="20% - Ênfase2 4 7" xfId="7876" xr:uid="{35A538F6-8506-487F-87DC-60552FAF783D}"/>
    <cellStyle name="20% - Ênfase2 4 8" xfId="7877" xr:uid="{AE2DAFAB-A541-4AB4-AA91-48F20E73E0DB}"/>
    <cellStyle name="20% - Ênfase2 5" xfId="7878" xr:uid="{8679F0AF-8776-429B-8196-A157C53C4FFA}"/>
    <cellStyle name="20% - Ênfase2 5 2" xfId="7879" xr:uid="{14E09B98-FCDF-4125-BFCC-51792B8C44EC}"/>
    <cellStyle name="20% - Ênfase3 2" xfId="7880" xr:uid="{3ADC44CC-2007-48ED-A130-6AC16E17ADE3}"/>
    <cellStyle name="20% - Ênfase3 2 2" xfId="7881" xr:uid="{27969404-2214-4F67-9668-A7F9E3BAFEDC}"/>
    <cellStyle name="20% - Ênfase3 2 2 2" xfId="7882" xr:uid="{B688B97D-3810-462D-B82E-5D07C6489941}"/>
    <cellStyle name="20% - Ênfase3 2 2 2 2" xfId="7883" xr:uid="{787CCD6C-F3A0-45AB-88CC-BCD920CA6F92}"/>
    <cellStyle name="20% - Ênfase3 2 2 2 2 2" xfId="7884" xr:uid="{220E015D-F4EB-4018-B36D-E598C6CAF8A5}"/>
    <cellStyle name="20% - Ênfase3 2 2 2 2 3" xfId="7885" xr:uid="{A4D3AA5B-39F1-4D36-8041-091C88690667}"/>
    <cellStyle name="20% - Ênfase3 2 2 2 3" xfId="7886" xr:uid="{09C2470D-A489-4F00-AD1C-ADB8CCC00482}"/>
    <cellStyle name="20% - Ênfase3 2 2 2 3 2" xfId="7887" xr:uid="{F99A836F-1299-44C6-B5F9-BD3B44365FF2}"/>
    <cellStyle name="20% - Ênfase3 2 2 2 4" xfId="7888" xr:uid="{1011C7B8-97F9-4E4E-A8B1-5E9B57C72716}"/>
    <cellStyle name="20% - Ênfase3 2 2 2 5" xfId="7889" xr:uid="{9A1AEED8-82F4-4309-9C20-0D07E36F37A1}"/>
    <cellStyle name="20% - Ênfase3 2 2 3" xfId="7890" xr:uid="{D43253D5-C663-4CD4-9DD7-0B3FB125C745}"/>
    <cellStyle name="20% - Ênfase3 2 2 3 2" xfId="7891" xr:uid="{3846DD27-714A-4BF3-AC5D-C7BBD3246085}"/>
    <cellStyle name="20% - Ênfase3 2 2 3 2 2" xfId="7892" xr:uid="{94936CE0-23C0-4E6D-BB84-BC252469685C}"/>
    <cellStyle name="20% - Ênfase3 2 2 3 3" xfId="7893" xr:uid="{080E6225-4496-4C41-AE85-5B0AEF73237A}"/>
    <cellStyle name="20% - Ênfase3 2 2 3 4" xfId="7894" xr:uid="{C5F47599-AB63-4AC5-BB87-444755C55255}"/>
    <cellStyle name="20% - Ênfase3 2 2 3 5" xfId="7895" xr:uid="{FA2EC7C2-F024-410B-A672-37AF7816F052}"/>
    <cellStyle name="20% - Ênfase3 2 2 4" xfId="7896" xr:uid="{9460DBE1-0025-4463-8C47-5931B3508EBC}"/>
    <cellStyle name="20% - Ênfase3 2 2 4 2" xfId="7897" xr:uid="{32CAC490-C9A7-4B43-B9B8-BC94F9754655}"/>
    <cellStyle name="20% - Ênfase3 2 2 5" xfId="7898" xr:uid="{D08DA025-8D8F-45F5-8878-62ABFF3F4B52}"/>
    <cellStyle name="20% - Ênfase3 2 2 6" xfId="7899" xr:uid="{55DC9CF1-5927-4D31-A34A-C873FCDFC314}"/>
    <cellStyle name="20% - Ênfase3 2 2 7" xfId="7900" xr:uid="{853336BD-1C4A-4FEC-A4C7-F8C89C35C061}"/>
    <cellStyle name="20% - Ênfase3 2 2 8" xfId="7901" xr:uid="{7D25FFD9-D33C-41FD-8964-DA0CB2B26F52}"/>
    <cellStyle name="20% - Ênfase3 2 3" xfId="7902" xr:uid="{2DC70012-6073-46F1-8966-528076958FB1}"/>
    <cellStyle name="20% - Ênfase3 2 3 2" xfId="7903" xr:uid="{B841F434-0AC5-4E0B-A6A7-82723FEF1AD3}"/>
    <cellStyle name="20% - Ênfase3 2 3 2 2" xfId="7904" xr:uid="{EAABB4C1-0EA6-404A-9693-98E4EC1E921A}"/>
    <cellStyle name="20% - Ênfase3 2 3 2 3" xfId="7905" xr:uid="{F5E93483-D5FB-4D88-B759-6411843CCB15}"/>
    <cellStyle name="20% - Ênfase3 2 3 3" xfId="7906" xr:uid="{97DF6135-034A-411B-AEBD-2834A1B95AD3}"/>
    <cellStyle name="20% - Ênfase3 2 3 3 2" xfId="7907" xr:uid="{A9733CFA-69E4-4529-9E3C-6F7990717F73}"/>
    <cellStyle name="20% - Ênfase3 2 3 4" xfId="7908" xr:uid="{99D412CB-58FB-4A19-BCFA-1355DAD27B60}"/>
    <cellStyle name="20% - Ênfase3 2 3 5" xfId="7909" xr:uid="{C8A25E78-63ED-49C4-B48B-DC80082DDF62}"/>
    <cellStyle name="20% - Ênfase3 2 4" xfId="7910" xr:uid="{65DD6391-DBDC-4E5D-8FB3-D9C3274D57CE}"/>
    <cellStyle name="20% - Ênfase3 2 4 2" xfId="7911" xr:uid="{25C95EC7-E9B6-4ACC-8465-073E80A63ED5}"/>
    <cellStyle name="20% - Ênfase3 2 4 2 2" xfId="7912" xr:uid="{B29DB601-4C6F-41DF-8CEC-0510030AE72B}"/>
    <cellStyle name="20% - Ênfase3 2 4 3" xfId="7913" xr:uid="{EDF6B24A-F57B-43DC-BBAC-30FE53E6D691}"/>
    <cellStyle name="20% - Ênfase3 2 4 4" xfId="7914" xr:uid="{A09B02F2-4171-4B7B-A625-EA417F72ED2F}"/>
    <cellStyle name="20% - Ênfase3 2 4 5" xfId="7915" xr:uid="{4BC52953-5DCE-43A9-8DE0-F68FA3CF0A34}"/>
    <cellStyle name="20% - Ênfase3 2 5" xfId="7916" xr:uid="{F2EF2053-E88F-44C9-8525-F05B5658BEC9}"/>
    <cellStyle name="20% - Ênfase3 2 5 2" xfId="7917" xr:uid="{82142E39-94FF-44B6-88CB-9F6B0C162992}"/>
    <cellStyle name="20% - Ênfase3 2 6" xfId="7918" xr:uid="{3ABE1456-4803-4491-81DA-A3F6F41FE12A}"/>
    <cellStyle name="20% - Ênfase3 2 7" xfId="7919" xr:uid="{74138B82-5D60-4C2D-9F05-9792C70F6661}"/>
    <cellStyle name="20% - Ênfase3 2 8" xfId="7920" xr:uid="{D1D6B6B8-F3CD-4D8B-8BF6-FCC25CFFF6E5}"/>
    <cellStyle name="20% - Ênfase3 2 9" xfId="7921" xr:uid="{B81B80A9-6950-49E3-8286-BD379BFB13B2}"/>
    <cellStyle name="20% - Ênfase3 3" xfId="7922" xr:uid="{B7F11985-4B03-4B09-9665-1BC0DB90C3BD}"/>
    <cellStyle name="20% - Ênfase3 3 2" xfId="7923" xr:uid="{9238241F-3BED-4718-97BB-EFCC516B9DC1}"/>
    <cellStyle name="20% - Ênfase3 3 2 2" xfId="7924" xr:uid="{4BFEE341-24B4-4A88-86C6-493E990037EF}"/>
    <cellStyle name="20% - Ênfase3 3 2 2 2" xfId="7925" xr:uid="{02E897DB-A08A-4593-ABD8-7CA2A30C77B2}"/>
    <cellStyle name="20% - Ênfase3 3 2 2 2 2" xfId="7926" xr:uid="{053404EA-605F-4E4A-B8A7-E7B329556569}"/>
    <cellStyle name="20% - Ênfase3 3 2 2 2 3" xfId="7927" xr:uid="{5A536A70-D45C-4630-8CEB-17C978D33E66}"/>
    <cellStyle name="20% - Ênfase3 3 2 2 3" xfId="7928" xr:uid="{862678DB-1B5F-49DE-AB12-8D4438E02B3E}"/>
    <cellStyle name="20% - Ênfase3 3 2 2 3 2" xfId="7929" xr:uid="{62DDB841-3D9C-4214-95FC-63740EE00E21}"/>
    <cellStyle name="20% - Ênfase3 3 2 2 4" xfId="7930" xr:uid="{4D2152BA-B9E9-44EA-B05B-FA9C2BF65984}"/>
    <cellStyle name="20% - Ênfase3 3 2 2 5" xfId="7931" xr:uid="{5B4DAEE7-AA1D-4868-849D-6BB934362B39}"/>
    <cellStyle name="20% - Ênfase3 3 2 3" xfId="7932" xr:uid="{1B86FCA9-C05F-420C-8790-EF9B508EEA39}"/>
    <cellStyle name="20% - Ênfase3 3 2 3 2" xfId="7933" xr:uid="{8F234AE4-F029-466C-984D-9C3C22364B3B}"/>
    <cellStyle name="20% - Ênfase3 3 2 3 2 2" xfId="7934" xr:uid="{C07CE098-9423-47BC-A43F-1A831750BB34}"/>
    <cellStyle name="20% - Ênfase3 3 2 3 3" xfId="7935" xr:uid="{EFF72472-F181-4DBD-8B74-7628D4EB7EBA}"/>
    <cellStyle name="20% - Ênfase3 3 2 3 4" xfId="7936" xr:uid="{1D775C6A-DF4B-4F39-9205-211D08761F2E}"/>
    <cellStyle name="20% - Ênfase3 3 2 3 5" xfId="7937" xr:uid="{03FB8ECC-AD34-4AD8-9524-F2EC23984ADE}"/>
    <cellStyle name="20% - Ênfase3 3 2 4" xfId="7938" xr:uid="{869A709F-0148-4F9C-9A05-EB8815409D8E}"/>
    <cellStyle name="20% - Ênfase3 3 2 4 2" xfId="7939" xr:uid="{071CEF42-879D-46F3-802D-325758599D9E}"/>
    <cellStyle name="20% - Ênfase3 3 2 5" xfId="7940" xr:uid="{C45100B4-66DD-4CA2-AF7F-219A0EC7E228}"/>
    <cellStyle name="20% - Ênfase3 3 2 6" xfId="7941" xr:uid="{9E82639C-0CD9-4B9D-AC8E-FF5A3CF67948}"/>
    <cellStyle name="20% - Ênfase3 3 2 7" xfId="7942" xr:uid="{7864CE8F-0872-44A5-A1C1-30E546490828}"/>
    <cellStyle name="20% - Ênfase3 3 2 8" xfId="7943" xr:uid="{6BAEE33D-2BCF-4B1B-8FB4-A1B57224BE4D}"/>
    <cellStyle name="20% - Ênfase3 3 3" xfId="7944" xr:uid="{445C1625-34DD-4BBF-950E-34E13A44ABE3}"/>
    <cellStyle name="20% - Ênfase3 3 3 2" xfId="7945" xr:uid="{8C99DAC0-32F1-43B2-95F2-367F171EB17F}"/>
    <cellStyle name="20% - Ênfase3 3 3 2 2" xfId="7946" xr:uid="{29B0172C-4806-49A5-A228-A1FB91430503}"/>
    <cellStyle name="20% - Ênfase3 3 3 2 3" xfId="7947" xr:uid="{2C303F11-6F82-438D-92E2-EC9FEF32878A}"/>
    <cellStyle name="20% - Ênfase3 3 3 3" xfId="7948" xr:uid="{26C54256-4C2C-4789-B8EF-E6DD165C93B3}"/>
    <cellStyle name="20% - Ênfase3 3 3 3 2" xfId="7949" xr:uid="{3B9975B5-78F7-492F-9474-CDFF9D83ADE3}"/>
    <cellStyle name="20% - Ênfase3 3 3 4" xfId="7950" xr:uid="{08E5F7EA-B393-4EC1-90E5-19D7ADB64F3B}"/>
    <cellStyle name="20% - Ênfase3 3 3 5" xfId="7951" xr:uid="{79917F3C-E984-4718-88C3-13D2095DFE68}"/>
    <cellStyle name="20% - Ênfase3 3 4" xfId="7952" xr:uid="{666E2AFA-9AC5-4167-8E19-314798D9CFFC}"/>
    <cellStyle name="20% - Ênfase3 3 4 2" xfId="7953" xr:uid="{95FE10EC-ED04-489C-8B4F-388565CA0D67}"/>
    <cellStyle name="20% - Ênfase3 3 4 2 2" xfId="7954" xr:uid="{012D593B-73C0-4C98-A3D1-890F74192C21}"/>
    <cellStyle name="20% - Ênfase3 3 4 3" xfId="7955" xr:uid="{668E5A95-781E-4BC8-AD86-511216A9A670}"/>
    <cellStyle name="20% - Ênfase3 3 4 4" xfId="7956" xr:uid="{ED7A20A8-0D6B-41AC-A3C8-35BC30EFDB9F}"/>
    <cellStyle name="20% - Ênfase3 3 4 5" xfId="7957" xr:uid="{A68BBFA0-B4EB-441D-ACC6-26DA33D08938}"/>
    <cellStyle name="20% - Ênfase3 3 5" xfId="7958" xr:uid="{22CA32D1-BDEA-431B-9F28-19B724BA0693}"/>
    <cellStyle name="20% - Ênfase3 3 5 2" xfId="7959" xr:uid="{F57DDC20-3896-4BB1-A723-461CC0F14304}"/>
    <cellStyle name="20% - Ênfase3 3 6" xfId="7960" xr:uid="{145DBFB6-63B9-4BD4-AE4D-D6435D3A57E9}"/>
    <cellStyle name="20% - Ênfase3 3 7" xfId="7961" xr:uid="{D1577218-6E97-4759-B231-BFBF55BD401C}"/>
    <cellStyle name="20% - Ênfase3 3 8" xfId="7962" xr:uid="{FD53CCFF-073C-4E4E-B17F-7905774EC54A}"/>
    <cellStyle name="20% - Ênfase3 3 9" xfId="7963" xr:uid="{19892B54-14D7-496A-BBF4-5FF0C3C64C03}"/>
    <cellStyle name="20% - Ênfase3 4" xfId="7964" xr:uid="{AED50E40-6AFE-4802-BD9B-5A3D65A68D81}"/>
    <cellStyle name="20% - Ênfase3 4 2" xfId="7965" xr:uid="{9FCA54E1-747B-4172-BA2F-3AEECA574A02}"/>
    <cellStyle name="20% - Ênfase3 4 2 2" xfId="7966" xr:uid="{7A9A042B-FC27-4FB4-95FF-1ED29705FB23}"/>
    <cellStyle name="20% - Ênfase3 4 2 2 2" xfId="7967" xr:uid="{10B3401A-173E-4C73-A857-337BC9C41F89}"/>
    <cellStyle name="20% - Ênfase3 4 2 2 3" xfId="7968" xr:uid="{21EA2B73-2944-4291-B411-1DCD12F7317A}"/>
    <cellStyle name="20% - Ênfase3 4 2 3" xfId="7969" xr:uid="{BB0D5459-B716-47C6-8259-34FE2750860E}"/>
    <cellStyle name="20% - Ênfase3 4 2 3 2" xfId="7970" xr:uid="{56219A18-36EC-4482-9D60-BEAF7A20E8A8}"/>
    <cellStyle name="20% - Ênfase3 4 2 4" xfId="7971" xr:uid="{31257B3D-25FC-4D11-A1E3-A15BD41FB597}"/>
    <cellStyle name="20% - Ênfase3 4 2 5" xfId="7972" xr:uid="{F4E57EB5-5486-4AD9-B5BA-7ABE746A876E}"/>
    <cellStyle name="20% - Ênfase3 4 3" xfId="7973" xr:uid="{3376E460-3CA7-43E5-8F7B-C8AB6EB0C48F}"/>
    <cellStyle name="20% - Ênfase3 4 3 2" xfId="7974" xr:uid="{B9E4D674-AD31-45A3-A1B0-9DAB096874E7}"/>
    <cellStyle name="20% - Ênfase3 4 3 2 2" xfId="7975" xr:uid="{943A05E9-151F-4CEC-B999-45FF36AB4F6B}"/>
    <cellStyle name="20% - Ênfase3 4 3 3" xfId="7976" xr:uid="{A24C209A-4510-4C32-A3AB-239111FC7CC1}"/>
    <cellStyle name="20% - Ênfase3 4 3 4" xfId="7977" xr:uid="{680A9E2B-A3B5-4F7C-A785-387924A541D2}"/>
    <cellStyle name="20% - Ênfase3 4 3 5" xfId="7978" xr:uid="{9340140B-1E8E-4DB1-B999-019CDA66C19D}"/>
    <cellStyle name="20% - Ênfase3 4 4" xfId="7979" xr:uid="{890D912F-DF04-4648-83F4-6FDF385B65BD}"/>
    <cellStyle name="20% - Ênfase3 4 4 2" xfId="7980" xr:uid="{54A2FF23-FE96-4CCC-B7AF-EA8CD1F64798}"/>
    <cellStyle name="20% - Ênfase3 4 5" xfId="7981" xr:uid="{5D70CC5B-58F7-4BA0-8F42-FE47EABC0747}"/>
    <cellStyle name="20% - Ênfase3 4 6" xfId="7982" xr:uid="{6319F984-2263-48B9-8FCA-8C3DC1FD09DD}"/>
    <cellStyle name="20% - Ênfase3 4 7" xfId="7983" xr:uid="{761A6115-4A6D-4A72-96DE-A86D1007CAC2}"/>
    <cellStyle name="20% - Ênfase3 4 8" xfId="7984" xr:uid="{3E120381-BBB4-4FB9-82E6-35F62A13DB0E}"/>
    <cellStyle name="20% - Ênfase3 5" xfId="7985" xr:uid="{C85FD183-8CD9-4506-BFD8-CB5B15139D74}"/>
    <cellStyle name="20% - Ênfase3 5 2" xfId="7986" xr:uid="{4EDAE366-791B-47E3-A0B6-8C188F4551C2}"/>
    <cellStyle name="20% - Ênfase4 2" xfId="7987" xr:uid="{659EA50F-350D-49E8-A4FD-7FF183D0AD8D}"/>
    <cellStyle name="20% - Ênfase4 2 2" xfId="7988" xr:uid="{4A54ED9C-8032-4CAF-A5B6-5F59396CC60F}"/>
    <cellStyle name="20% - Ênfase4 2 2 2" xfId="7989" xr:uid="{B875A9EB-965E-45FF-A67E-6BB2C57AA8A8}"/>
    <cellStyle name="20% - Ênfase4 2 2 2 2" xfId="7990" xr:uid="{383B0D38-B018-422B-9E2F-D8F587D54BA1}"/>
    <cellStyle name="20% - Ênfase4 2 2 2 2 2" xfId="7991" xr:uid="{D3AD597A-9AEE-426B-88AD-9693FC27E2A2}"/>
    <cellStyle name="20% - Ênfase4 2 2 2 2 3" xfId="7992" xr:uid="{87626A83-277C-49A3-BC3B-84B3F5AB2543}"/>
    <cellStyle name="20% - Ênfase4 2 2 2 3" xfId="7993" xr:uid="{2BB1D549-D575-452C-8BC1-7F7C77C7F217}"/>
    <cellStyle name="20% - Ênfase4 2 2 2 3 2" xfId="7994" xr:uid="{3A6A0AF6-C3E4-4AC8-BCC0-7BC5FE61D36F}"/>
    <cellStyle name="20% - Ênfase4 2 2 2 4" xfId="7995" xr:uid="{5D3560E4-4C8F-4677-A7C9-ACC427A780D9}"/>
    <cellStyle name="20% - Ênfase4 2 2 2 5" xfId="7996" xr:uid="{110E413C-D102-4431-B5A8-65310A45B678}"/>
    <cellStyle name="20% - Ênfase4 2 2 3" xfId="7997" xr:uid="{67F2A307-CEC3-4BFA-B8F8-9B588CACE297}"/>
    <cellStyle name="20% - Ênfase4 2 2 3 2" xfId="7998" xr:uid="{EAEF2255-9B1E-466B-A708-3B8523F0699C}"/>
    <cellStyle name="20% - Ênfase4 2 2 3 2 2" xfId="7999" xr:uid="{C82BFA98-443C-4873-A58F-22909FCAA616}"/>
    <cellStyle name="20% - Ênfase4 2 2 3 3" xfId="8000" xr:uid="{154BB7CE-EE6E-40BE-8FF7-6C206DFE6E43}"/>
    <cellStyle name="20% - Ênfase4 2 2 3 4" xfId="8001" xr:uid="{31D36C7F-9161-43F2-9B21-FA4723801130}"/>
    <cellStyle name="20% - Ênfase4 2 2 3 5" xfId="8002" xr:uid="{80E0A5AC-D7F4-4B0A-B847-3FEBE7924D04}"/>
    <cellStyle name="20% - Ênfase4 2 2 4" xfId="8003" xr:uid="{824B062A-9FDB-4539-A82C-0F89B09CD643}"/>
    <cellStyle name="20% - Ênfase4 2 2 4 2" xfId="8004" xr:uid="{69C7F5F0-64B9-40D6-9EE5-1E2107FEF0C1}"/>
    <cellStyle name="20% - Ênfase4 2 2 5" xfId="8005" xr:uid="{DD1D132B-B055-4F94-AD55-A36B8C48DED2}"/>
    <cellStyle name="20% - Ênfase4 2 2 6" xfId="8006" xr:uid="{8B9393C2-3B07-446E-81C0-F7E2CCED597C}"/>
    <cellStyle name="20% - Ênfase4 2 2 7" xfId="8007" xr:uid="{9ECC26BC-85DC-41BA-896A-4675A6853078}"/>
    <cellStyle name="20% - Ênfase4 2 2 8" xfId="8008" xr:uid="{0A846AE2-B6EE-43C0-B506-879C4FF56342}"/>
    <cellStyle name="20% - Ênfase4 2 3" xfId="8009" xr:uid="{918EE76B-F792-4D12-9A22-7DE97BDEB039}"/>
    <cellStyle name="20% - Ênfase4 2 3 2" xfId="8010" xr:uid="{DE2F5850-6495-4A7D-838B-4B8384107793}"/>
    <cellStyle name="20% - Ênfase4 2 3 2 2" xfId="8011" xr:uid="{3F90ACAF-735A-4CE7-B493-666A20E5BFF9}"/>
    <cellStyle name="20% - Ênfase4 2 3 2 3" xfId="8012" xr:uid="{4CB1D54F-2DC7-4C5C-A934-82F4371F1CEE}"/>
    <cellStyle name="20% - Ênfase4 2 3 3" xfId="8013" xr:uid="{FE792EB7-71C8-4F1E-85E2-FA49A2086147}"/>
    <cellStyle name="20% - Ênfase4 2 3 3 2" xfId="8014" xr:uid="{D9A01F93-F389-409A-9AF4-1EDC1730D0DA}"/>
    <cellStyle name="20% - Ênfase4 2 3 4" xfId="8015" xr:uid="{E5152EA9-FC7F-45E6-AEA5-BFAE54005BCB}"/>
    <cellStyle name="20% - Ênfase4 2 3 5" xfId="8016" xr:uid="{2699A603-41FF-4E9E-9FF3-9C614EE4C682}"/>
    <cellStyle name="20% - Ênfase4 2 4" xfId="8017" xr:uid="{0A5E3DE2-26A9-41AF-BDD0-14609B7EE3B7}"/>
    <cellStyle name="20% - Ênfase4 2 4 2" xfId="8018" xr:uid="{2B8C2537-85D9-43AE-AC2F-032C961F3145}"/>
    <cellStyle name="20% - Ênfase4 2 4 2 2" xfId="8019" xr:uid="{049C7C29-6705-49A7-8B34-7E8D186B9CE3}"/>
    <cellStyle name="20% - Ênfase4 2 4 3" xfId="8020" xr:uid="{CFBBA694-9063-412A-A33D-FC1446299CC0}"/>
    <cellStyle name="20% - Ênfase4 2 4 4" xfId="8021" xr:uid="{8E21F5D5-27F6-4184-91B0-4B76EF97451E}"/>
    <cellStyle name="20% - Ênfase4 2 4 5" xfId="8022" xr:uid="{790F7F34-836D-45BA-81F2-846CEEFE3B38}"/>
    <cellStyle name="20% - Ênfase4 2 5" xfId="8023" xr:uid="{1B94780F-FF9B-49C4-8AA8-D50C6F4CA6AA}"/>
    <cellStyle name="20% - Ênfase4 2 5 2" xfId="8024" xr:uid="{858B22A8-2336-45DD-B126-6E95D52564A2}"/>
    <cellStyle name="20% - Ênfase4 2 6" xfId="8025" xr:uid="{31F3BAE9-9F66-4936-ACCA-97C0B1E0932F}"/>
    <cellStyle name="20% - Ênfase4 2 7" xfId="8026" xr:uid="{CF8C9BC0-68E3-43A4-A77C-72939F40DCC4}"/>
    <cellStyle name="20% - Ênfase4 2 8" xfId="8027" xr:uid="{AC924CCC-1893-4782-B772-29814B59629C}"/>
    <cellStyle name="20% - Ênfase4 2 9" xfId="8028" xr:uid="{E479A935-5B10-41E8-80A8-B76464413DAF}"/>
    <cellStyle name="20% - Ênfase4 3" xfId="8029" xr:uid="{7139EA9B-A03F-42A5-9135-3864B892DCC1}"/>
    <cellStyle name="20% - Ênfase4 3 2" xfId="8030" xr:uid="{9031B043-FDD4-4DC1-9C64-B4C7D8514003}"/>
    <cellStyle name="20% - Ênfase4 3 2 2" xfId="8031" xr:uid="{A9C728DB-22B4-4C45-A720-C42E8C0A8DB3}"/>
    <cellStyle name="20% - Ênfase4 3 2 2 2" xfId="8032" xr:uid="{62510E92-789C-4482-B9AF-D8B894D44FDC}"/>
    <cellStyle name="20% - Ênfase4 3 2 2 2 2" xfId="8033" xr:uid="{43822CF5-22CF-44C9-B92B-13703E6AEE9F}"/>
    <cellStyle name="20% - Ênfase4 3 2 2 2 3" xfId="8034" xr:uid="{05573662-F6EB-4E8B-842B-1BE76443EA96}"/>
    <cellStyle name="20% - Ênfase4 3 2 2 3" xfId="8035" xr:uid="{01591F7B-601F-4BBC-83F4-BB9996B08206}"/>
    <cellStyle name="20% - Ênfase4 3 2 2 3 2" xfId="8036" xr:uid="{6E23B0F1-2C6E-44C7-A9A4-C5A38B411D4D}"/>
    <cellStyle name="20% - Ênfase4 3 2 2 4" xfId="8037" xr:uid="{02EC22D0-665A-4A7D-8FE2-CCB9C851FD0D}"/>
    <cellStyle name="20% - Ênfase4 3 2 2 5" xfId="8038" xr:uid="{1C56BE47-2462-4432-B78F-184E55250CA0}"/>
    <cellStyle name="20% - Ênfase4 3 2 3" xfId="8039" xr:uid="{0B967945-C1FE-4E90-9E71-B3EA1C493834}"/>
    <cellStyle name="20% - Ênfase4 3 2 3 2" xfId="8040" xr:uid="{BEED6EB3-21CA-4F4D-817E-DF1B588C5470}"/>
    <cellStyle name="20% - Ênfase4 3 2 3 2 2" xfId="8041" xr:uid="{6048D672-1E31-43F5-9C70-8981BA5E51F4}"/>
    <cellStyle name="20% - Ênfase4 3 2 3 3" xfId="8042" xr:uid="{EA0E835F-A812-4820-8541-DA2D1D44F916}"/>
    <cellStyle name="20% - Ênfase4 3 2 3 4" xfId="8043" xr:uid="{2879D064-713D-440A-A3B7-8B8E92F4484E}"/>
    <cellStyle name="20% - Ênfase4 3 2 3 5" xfId="8044" xr:uid="{16A8C6C3-B95A-48D9-B211-0BE96955456F}"/>
    <cellStyle name="20% - Ênfase4 3 2 4" xfId="8045" xr:uid="{04814F96-43AC-47AE-BCF5-43FF3C73005D}"/>
    <cellStyle name="20% - Ênfase4 3 2 4 2" xfId="8046" xr:uid="{A1112DEF-7C00-458B-B6CC-A1909477A2F8}"/>
    <cellStyle name="20% - Ênfase4 3 2 5" xfId="8047" xr:uid="{926DA707-CDE4-49BF-8323-59ADAF08EECB}"/>
    <cellStyle name="20% - Ênfase4 3 2 6" xfId="8048" xr:uid="{31892850-BF86-4FEE-9494-E989B53A22D0}"/>
    <cellStyle name="20% - Ênfase4 3 2 7" xfId="8049" xr:uid="{D7613C20-8C66-4F78-A661-3D5857A28F73}"/>
    <cellStyle name="20% - Ênfase4 3 2 8" xfId="8050" xr:uid="{5813224C-768D-4B02-8380-D0F3AFA8C765}"/>
    <cellStyle name="20% - Ênfase4 3 3" xfId="8051" xr:uid="{38736E13-3841-4997-A822-CC731135DE4D}"/>
    <cellStyle name="20% - Ênfase4 3 3 2" xfId="8052" xr:uid="{34CA51C1-CB3B-46B9-A64C-021BBF84F92E}"/>
    <cellStyle name="20% - Ênfase4 3 3 2 2" xfId="8053" xr:uid="{6D12945F-6A88-45FF-AF79-A7ACD0589FB7}"/>
    <cellStyle name="20% - Ênfase4 3 3 2 3" xfId="8054" xr:uid="{53D96D66-63E2-4398-AFD2-CCDDCFD70F86}"/>
    <cellStyle name="20% - Ênfase4 3 3 3" xfId="8055" xr:uid="{0F917ED9-E9A4-4E14-8264-3C34DC34F723}"/>
    <cellStyle name="20% - Ênfase4 3 3 3 2" xfId="8056" xr:uid="{12D87FCF-B8FD-4755-8577-4379F349C282}"/>
    <cellStyle name="20% - Ênfase4 3 3 4" xfId="8057" xr:uid="{F1062161-F965-44BA-B338-98C849EBE76B}"/>
    <cellStyle name="20% - Ênfase4 3 3 5" xfId="8058" xr:uid="{D405E16E-ABC2-4225-87D9-062EC7876CAD}"/>
    <cellStyle name="20% - Ênfase4 3 4" xfId="8059" xr:uid="{F8048491-99A4-445A-AD6D-3113772086F0}"/>
    <cellStyle name="20% - Ênfase4 3 4 2" xfId="8060" xr:uid="{A909FDAE-FE76-404D-B9BE-3B45DC92A641}"/>
    <cellStyle name="20% - Ênfase4 3 4 2 2" xfId="8061" xr:uid="{D2208CB7-3583-4F19-9EB7-01EEFC6572EB}"/>
    <cellStyle name="20% - Ênfase4 3 4 3" xfId="8062" xr:uid="{5AD335B5-D49A-466A-9A32-EA333E608641}"/>
    <cellStyle name="20% - Ênfase4 3 4 4" xfId="8063" xr:uid="{F37635AA-9ABA-4B87-B6C8-576FD6DF6F64}"/>
    <cellStyle name="20% - Ênfase4 3 4 5" xfId="8064" xr:uid="{123DEBB3-5D3E-4D8C-B152-D4AEA77DC254}"/>
    <cellStyle name="20% - Ênfase4 3 5" xfId="8065" xr:uid="{3BB52384-FA0D-4F61-AA27-D5197FD8B35A}"/>
    <cellStyle name="20% - Ênfase4 3 5 2" xfId="8066" xr:uid="{57B9413D-CDE0-4DBC-9906-D52A0F1CD0CF}"/>
    <cellStyle name="20% - Ênfase4 3 6" xfId="8067" xr:uid="{7DC11939-2309-466A-9805-E824B8F0C162}"/>
    <cellStyle name="20% - Ênfase4 3 7" xfId="8068" xr:uid="{B90C3E19-3AF1-40E7-BB1C-6BDE3F861CBA}"/>
    <cellStyle name="20% - Ênfase4 3 8" xfId="8069" xr:uid="{D71FA969-86A8-4BE5-A630-A4286D0B69D6}"/>
    <cellStyle name="20% - Ênfase4 3 9" xfId="8070" xr:uid="{48B8F40A-A7E5-49F8-AACF-732C691E094A}"/>
    <cellStyle name="20% - Ênfase4 4" xfId="8071" xr:uid="{0E2C806B-A5F3-4B35-8954-95A7EDD01F67}"/>
    <cellStyle name="20% - Ênfase4 4 2" xfId="8072" xr:uid="{99EC710A-46B0-4D5B-A1DA-6CDF179C2BD5}"/>
    <cellStyle name="20% - Ênfase4 4 2 2" xfId="8073" xr:uid="{BACE3017-BF52-474C-BF03-D4D40D82DC5D}"/>
    <cellStyle name="20% - Ênfase4 4 2 2 2" xfId="8074" xr:uid="{5A7C7015-235F-4AD0-A1C0-AC6157693F73}"/>
    <cellStyle name="20% - Ênfase4 4 2 2 3" xfId="8075" xr:uid="{E0E42066-FBC7-4433-ABE6-763F1E0C5E66}"/>
    <cellStyle name="20% - Ênfase4 4 2 3" xfId="8076" xr:uid="{E06D11AA-664C-4583-95EC-D505DB8EDB8D}"/>
    <cellStyle name="20% - Ênfase4 4 2 3 2" xfId="8077" xr:uid="{04A88F8C-E5AE-423C-B3B4-575E4454BE10}"/>
    <cellStyle name="20% - Ênfase4 4 2 4" xfId="8078" xr:uid="{6DA1F31D-E649-4426-A519-E514821610B1}"/>
    <cellStyle name="20% - Ênfase4 4 2 5" xfId="8079" xr:uid="{1D1EABC3-0A82-4B73-9B55-008606475501}"/>
    <cellStyle name="20% - Ênfase4 4 3" xfId="8080" xr:uid="{64B85C7E-0FDC-4138-A5B5-1A288DB0B05F}"/>
    <cellStyle name="20% - Ênfase4 4 3 2" xfId="8081" xr:uid="{DB923F8B-38D8-445F-9A52-EE7B4386DFF6}"/>
    <cellStyle name="20% - Ênfase4 4 3 2 2" xfId="8082" xr:uid="{B2242E4B-B181-4114-9A0B-65A28186DE31}"/>
    <cellStyle name="20% - Ênfase4 4 3 3" xfId="8083" xr:uid="{24ADDC3A-ECE6-4EC4-A7AF-6928E074AC20}"/>
    <cellStyle name="20% - Ênfase4 4 3 4" xfId="8084" xr:uid="{0908B094-D056-4E75-A106-F7DB30EA89DE}"/>
    <cellStyle name="20% - Ênfase4 4 3 5" xfId="8085" xr:uid="{AE03875F-FA68-4131-A6CD-D0C26F5E17D0}"/>
    <cellStyle name="20% - Ênfase4 4 4" xfId="8086" xr:uid="{0D49A21D-67AD-40EE-B311-22286EA79BC9}"/>
    <cellStyle name="20% - Ênfase4 4 4 2" xfId="8087" xr:uid="{C057ADBB-8A96-46A5-8C0D-D74756942FAB}"/>
    <cellStyle name="20% - Ênfase4 4 5" xfId="8088" xr:uid="{5CC1D3D6-CCD5-457A-8F06-E59EEF91F153}"/>
    <cellStyle name="20% - Ênfase4 4 6" xfId="8089" xr:uid="{599861C4-BA6F-4C36-9ADA-E62E180DBC09}"/>
    <cellStyle name="20% - Ênfase4 4 7" xfId="8090" xr:uid="{82C7783E-A58E-4878-8457-7441A2711FFA}"/>
    <cellStyle name="20% - Ênfase4 4 8" xfId="8091" xr:uid="{DF12AC0C-D632-4BD3-BBD7-625C8BB0CA45}"/>
    <cellStyle name="20% - Ênfase4 5" xfId="8092" xr:uid="{9D7798AC-055B-4BDD-A871-72737070671C}"/>
    <cellStyle name="20% - Ênfase4 5 2" xfId="8093" xr:uid="{771D6768-0932-4195-87B0-AE52E627631D}"/>
    <cellStyle name="20% - Ênfase5 2" xfId="8094" xr:uid="{B386A864-296D-431B-81A2-8F26CE8E7C30}"/>
    <cellStyle name="20% - Ênfase5 2 2" xfId="8095" xr:uid="{D6190E5A-B9E7-4CDB-9ABA-9E9295112960}"/>
    <cellStyle name="20% - Ênfase5 2 2 2" xfId="8096" xr:uid="{F2B1CCD9-BEB1-4BBA-A212-57C643FD7E05}"/>
    <cellStyle name="20% - Ênfase5 2 2 2 2" xfId="8097" xr:uid="{21F38E96-66EC-48CC-8A6B-02F867EDC4D8}"/>
    <cellStyle name="20% - Ênfase5 2 2 2 2 2" xfId="8098" xr:uid="{37601944-DC19-4430-BACD-866FF09AE9BE}"/>
    <cellStyle name="20% - Ênfase5 2 2 2 3" xfId="8099" xr:uid="{C49DE122-3C7F-4B60-8417-0B0EEB93640C}"/>
    <cellStyle name="20% - Ênfase5 2 2 2 4" xfId="8100" xr:uid="{343E0BE9-06F6-400E-B0FC-B714C611CF3F}"/>
    <cellStyle name="20% - Ênfase5 2 2 2 5" xfId="8101" xr:uid="{9D0F07E0-A311-4422-94C3-8423C9BB1E2D}"/>
    <cellStyle name="20% - Ênfase5 2 2 3" xfId="8102" xr:uid="{8588C88F-0101-4FD7-8558-A3CF04766E9D}"/>
    <cellStyle name="20% - Ênfase5 2 2 3 2" xfId="8103" xr:uid="{BD369DC8-EBA9-4572-BAC8-E68AFF684D3C}"/>
    <cellStyle name="20% - Ênfase5 2 2 3 3" xfId="8104" xr:uid="{FFC6BA51-8CC6-4F9B-A55C-4D36BC4FD90F}"/>
    <cellStyle name="20% - Ênfase5 2 2 3 4" xfId="8105" xr:uid="{37D22059-6821-42F3-964D-32876E678E0D}"/>
    <cellStyle name="20% - Ênfase5 2 2 3 5" xfId="8106" xr:uid="{35C32779-F2E8-4E4A-8696-785BD9A5DCC5}"/>
    <cellStyle name="20% - Ênfase5 2 2 4" xfId="8107" xr:uid="{0B622D8D-BF58-41C4-AA28-2C4623C612DE}"/>
    <cellStyle name="20% - Ênfase5 2 2 5" xfId="8108" xr:uid="{04345242-85FF-444F-9618-2D953737BFB5}"/>
    <cellStyle name="20% - Ênfase5 2 2 6" xfId="8109" xr:uid="{5A4DD45B-F7D9-439D-9D65-0E4E8204F94A}"/>
    <cellStyle name="20% - Ênfase5 2 2 7" xfId="8110" xr:uid="{16ED1BDB-97CE-44A7-86E6-B15D56F42A37}"/>
    <cellStyle name="20% - Ênfase5 2 2 8" xfId="8111" xr:uid="{4FE73405-AD98-479F-906D-E54932C23ECF}"/>
    <cellStyle name="20% - Ênfase5 2 3" xfId="8112" xr:uid="{2417FE4D-167C-4294-9A7A-DEB8D7EBA2F7}"/>
    <cellStyle name="20% - Ênfase5 2 3 2" xfId="8113" xr:uid="{F2EF5627-B733-47B6-9FC2-E6443F9BA79D}"/>
    <cellStyle name="20% - Ênfase5 2 3 2 2" xfId="8114" xr:uid="{6B76BACB-1A47-4410-9473-AA64616C0E75}"/>
    <cellStyle name="20% - Ênfase5 2 3 3" xfId="8115" xr:uid="{3C4B7248-4269-4A65-9878-7446DA39F557}"/>
    <cellStyle name="20% - Ênfase5 2 3 4" xfId="8116" xr:uid="{D8B3C71C-82C9-4030-AEF1-6FC2936107B3}"/>
    <cellStyle name="20% - Ênfase5 2 3 5" xfId="8117" xr:uid="{2674DDEC-73D8-48B8-B1E6-79E83E9BF696}"/>
    <cellStyle name="20% - Ênfase5 2 4" xfId="8118" xr:uid="{DBB0C342-5146-4751-80C7-72EE4FB97101}"/>
    <cellStyle name="20% - Ênfase5 2 4 2" xfId="8119" xr:uid="{B8ABDC5F-3823-4B35-AF31-E5C3F162C2A6}"/>
    <cellStyle name="20% - Ênfase5 2 4 3" xfId="8120" xr:uid="{09AC1B2F-69CF-4F76-8CF6-96E7FD88133B}"/>
    <cellStyle name="20% - Ênfase5 2 4 4" xfId="8121" xr:uid="{CAD8A381-8F9D-433E-8637-879D5CCBBCCB}"/>
    <cellStyle name="20% - Ênfase5 2 4 5" xfId="8122" xr:uid="{1D7644F8-C8C9-463D-BB9C-4D9CF080E365}"/>
    <cellStyle name="20% - Ênfase5 2 5" xfId="8123" xr:uid="{4229F564-36D8-45D2-9E7A-4ADD2B6B4972}"/>
    <cellStyle name="20% - Ênfase5 2 6" xfId="8124" xr:uid="{FB67C1F5-458C-44B9-A0D7-4E2AA1F98FCB}"/>
    <cellStyle name="20% - Ênfase5 2 7" xfId="8125" xr:uid="{E2472D92-4C62-4C4F-8E24-709D6B71067B}"/>
    <cellStyle name="20% - Ênfase5 2 8" xfId="8126" xr:uid="{EE0C57D9-32BC-42CF-83FA-9BE2950D610B}"/>
    <cellStyle name="20% - Ênfase5 2 9" xfId="8127" xr:uid="{05BCDDAD-FEB5-4B0D-A70B-4D186DAD78CB}"/>
    <cellStyle name="20% - Ênfase5 3" xfId="8128" xr:uid="{6030E7B8-F0D9-41BC-8D63-C29815B3A776}"/>
    <cellStyle name="20% - Ênfase5 3 2" xfId="8129" xr:uid="{FABB0ABF-A2D1-4D63-8788-F83726FAAE47}"/>
    <cellStyle name="20% - Ênfase5 3 2 2" xfId="8130" xr:uid="{300F3D7E-79C3-435C-8D82-864F63FC355B}"/>
    <cellStyle name="20% - Ênfase5 3 2 2 2" xfId="8131" xr:uid="{FF08A79F-1845-4FFC-AB13-4E70E27C8A63}"/>
    <cellStyle name="20% - Ênfase5 3 2 2 2 2" xfId="8132" xr:uid="{1E492A49-CBA7-4116-8DA9-C21F85F0E1FC}"/>
    <cellStyle name="20% - Ênfase5 3 2 2 3" xfId="8133" xr:uid="{5EFED165-986E-4307-8E3A-DF7EFAF95A24}"/>
    <cellStyle name="20% - Ênfase5 3 2 2 4" xfId="8134" xr:uid="{FD732F41-0481-4923-98F2-4C87E34A023F}"/>
    <cellStyle name="20% - Ênfase5 3 2 2 5" xfId="8135" xr:uid="{0BB9C3FA-747E-40F2-9705-A0668317D4CE}"/>
    <cellStyle name="20% - Ênfase5 3 2 3" xfId="8136" xr:uid="{43121FA2-3004-432F-8125-88616D5DAC1F}"/>
    <cellStyle name="20% - Ênfase5 3 2 3 2" xfId="8137" xr:uid="{96C96F35-137C-443D-B15E-9F774FB09A9E}"/>
    <cellStyle name="20% - Ênfase5 3 2 3 3" xfId="8138" xr:uid="{29210BF0-98ED-45FE-8902-8B9EF11E784B}"/>
    <cellStyle name="20% - Ênfase5 3 2 3 4" xfId="8139" xr:uid="{9035E0E0-5D19-4437-8C3F-3F5545E71196}"/>
    <cellStyle name="20% - Ênfase5 3 2 3 5" xfId="8140" xr:uid="{4836BE9A-97F2-48C9-9EBD-E6DAE6D3C197}"/>
    <cellStyle name="20% - Ênfase5 3 2 4" xfId="8141" xr:uid="{093F8820-CC54-464D-89CB-F7D7D442A8A4}"/>
    <cellStyle name="20% - Ênfase5 3 2 5" xfId="8142" xr:uid="{478D93DF-55EC-4B0C-8676-84C1FDEB1D1F}"/>
    <cellStyle name="20% - Ênfase5 3 2 6" xfId="8143" xr:uid="{D289BE60-16B2-4EFB-83B6-2491B04756A2}"/>
    <cellStyle name="20% - Ênfase5 3 2 7" xfId="8144" xr:uid="{B456BD50-033E-468E-BFDE-10EDCB4CAEDC}"/>
    <cellStyle name="20% - Ênfase5 3 2 8" xfId="8145" xr:uid="{01C76F64-E4D4-4F38-915D-589871894412}"/>
    <cellStyle name="20% - Ênfase5 3 3" xfId="8146" xr:uid="{20CE4E4D-8C57-4BB3-9C00-5B9431CD9123}"/>
    <cellStyle name="20% - Ênfase5 3 3 2" xfId="8147" xr:uid="{4985E347-A923-4B24-8AE2-53CDF03CF933}"/>
    <cellStyle name="20% - Ênfase5 3 3 2 2" xfId="8148" xr:uid="{6E5FCE3B-2248-42A2-B96B-F5A44E79772D}"/>
    <cellStyle name="20% - Ênfase5 3 3 3" xfId="8149" xr:uid="{23F63FAD-D974-4E22-B893-A77475109ED6}"/>
    <cellStyle name="20% - Ênfase5 3 3 4" xfId="8150" xr:uid="{F96531AA-E28D-4E05-8203-2F0213151280}"/>
    <cellStyle name="20% - Ênfase5 3 3 5" xfId="8151" xr:uid="{5A3D34A4-1934-42FD-9CE2-DB4CE086EC69}"/>
    <cellStyle name="20% - Ênfase5 3 4" xfId="8152" xr:uid="{BB448064-054C-4E90-94BA-4B299E0E2CDA}"/>
    <cellStyle name="20% - Ênfase5 3 4 2" xfId="8153" xr:uid="{8B17A84E-82FB-4706-98E0-2C25C15379D4}"/>
    <cellStyle name="20% - Ênfase5 3 4 3" xfId="8154" xr:uid="{A2CC3011-178A-4647-9BCC-23435C7EA128}"/>
    <cellStyle name="20% - Ênfase5 3 4 4" xfId="8155" xr:uid="{8B3699FB-B7F9-4DB8-876B-A5AE64AA0F06}"/>
    <cellStyle name="20% - Ênfase5 3 4 5" xfId="8156" xr:uid="{00745EA8-3F8B-4D10-BC1F-8FBDB3D417D6}"/>
    <cellStyle name="20% - Ênfase5 3 5" xfId="8157" xr:uid="{40B24360-BD83-45D9-B29C-F473D5916263}"/>
    <cellStyle name="20% - Ênfase5 3 6" xfId="8158" xr:uid="{78E67C09-1D2D-4219-8210-BF7F16017468}"/>
    <cellStyle name="20% - Ênfase5 3 7" xfId="8159" xr:uid="{3814F5CB-F414-4076-9BB3-6410B5DBEB4E}"/>
    <cellStyle name="20% - Ênfase5 3 8" xfId="8160" xr:uid="{E2F13C79-273A-4C5C-9D87-4E50D2E8EB2B}"/>
    <cellStyle name="20% - Ênfase5 3 9" xfId="8161" xr:uid="{512FAE5F-357B-4D38-817A-D648DF02216A}"/>
    <cellStyle name="20% - Ênfase5 4" xfId="8162" xr:uid="{37F09959-1C7F-4547-BF77-D927552B6946}"/>
    <cellStyle name="20% - Ênfase5 4 2" xfId="8163" xr:uid="{FC83E799-550A-45F9-ABF6-7E5BAE5D9714}"/>
    <cellStyle name="20% - Ênfase5 4 2 2" xfId="8164" xr:uid="{8B58C69C-628F-45C3-B384-806AFC06CFCC}"/>
    <cellStyle name="20% - Ênfase5 4 2 2 2" xfId="8165" xr:uid="{D78E8DCE-BCF1-49FA-BD3F-B73C6595F593}"/>
    <cellStyle name="20% - Ênfase5 4 2 3" xfId="8166" xr:uid="{E967C8EE-17AB-4DCC-BEDE-113D5FBB23EC}"/>
    <cellStyle name="20% - Ênfase5 4 2 4" xfId="8167" xr:uid="{0F2B4CF6-8590-405C-8BC4-2C075CADA38C}"/>
    <cellStyle name="20% - Ênfase5 4 2 5" xfId="8168" xr:uid="{B3174FE7-4025-42AC-A841-7A6179B65105}"/>
    <cellStyle name="20% - Ênfase5 4 3" xfId="8169" xr:uid="{A8CAFD83-9DF4-40EF-BDED-9AA23A8DD207}"/>
    <cellStyle name="20% - Ênfase5 4 3 2" xfId="8170" xr:uid="{CDC72F82-E9A5-4C35-BFB8-690FAD676128}"/>
    <cellStyle name="20% - Ênfase5 4 3 3" xfId="8171" xr:uid="{73FDCAD3-10D0-4768-890C-2AB694583FB5}"/>
    <cellStyle name="20% - Ênfase5 4 3 4" xfId="8172" xr:uid="{22296527-C0D5-4507-A7BF-9AA7927337B1}"/>
    <cellStyle name="20% - Ênfase5 4 3 5" xfId="8173" xr:uid="{CB67A273-EC14-498F-8FEF-538F5D6917E6}"/>
    <cellStyle name="20% - Ênfase5 4 4" xfId="8174" xr:uid="{E3DDF817-FF85-4BE9-91E2-75F9FD702D81}"/>
    <cellStyle name="20% - Ênfase5 4 5" xfId="8175" xr:uid="{2230E961-6C70-45C8-8468-010D0F9C358A}"/>
    <cellStyle name="20% - Ênfase5 4 6" xfId="8176" xr:uid="{7375D4B1-B97C-43E3-AC79-B0E13E66F133}"/>
    <cellStyle name="20% - Ênfase5 4 7" xfId="8177" xr:uid="{DE633ADF-5E24-48EE-8BFA-27F98936FD8F}"/>
    <cellStyle name="20% - Ênfase5 4 8" xfId="8178" xr:uid="{F3AFF01D-6A09-426A-AF8E-A010769317CB}"/>
    <cellStyle name="20% - Ênfase5 5" xfId="8179" xr:uid="{6CB987B3-21B0-413E-BA9F-6D93B9F05759}"/>
    <cellStyle name="20% - Ênfase5 5 2" xfId="8180" xr:uid="{502E60C1-7DDF-4388-8859-EE6C181AB2C0}"/>
    <cellStyle name="20% - Ênfase6 2" xfId="8181" xr:uid="{0B088DB4-34D3-4F07-9723-B027D9A8D21C}"/>
    <cellStyle name="20% - Ênfase6 2 2" xfId="8182" xr:uid="{84D5A33F-6E87-49AE-AC34-4E33148419A0}"/>
    <cellStyle name="20% - Ênfase6 2 2 2" xfId="8183" xr:uid="{D17C0D72-8FE5-4EA6-9A01-67CA25E69B48}"/>
    <cellStyle name="20% - Ênfase6 2 2 2 2" xfId="8184" xr:uid="{EBD5463C-F6E3-44C2-A0F4-7B0620EB366A}"/>
    <cellStyle name="20% - Ênfase6 2 2 2 2 2" xfId="8185" xr:uid="{5C7387E0-3558-4EF1-A898-45ABA772DCCF}"/>
    <cellStyle name="20% - Ênfase6 2 2 2 2 3" xfId="8186" xr:uid="{01C325BA-B95C-4CE8-BD7C-96C61CDC7D5A}"/>
    <cellStyle name="20% - Ênfase6 2 2 2 3" xfId="8187" xr:uid="{AD6F12A7-3295-4E7A-A693-64B8E3BC6884}"/>
    <cellStyle name="20% - Ênfase6 2 2 2 3 2" xfId="8188" xr:uid="{458ADBF2-C92E-4812-8EDB-876223635EAA}"/>
    <cellStyle name="20% - Ênfase6 2 2 2 4" xfId="8189" xr:uid="{2299319B-F4F8-425E-BA7F-D22C6AA6B4B6}"/>
    <cellStyle name="20% - Ênfase6 2 2 2 5" xfId="8190" xr:uid="{A6AF4F34-853B-4E04-95C9-765619275B12}"/>
    <cellStyle name="20% - Ênfase6 2 2 3" xfId="8191" xr:uid="{47C31BC7-2EBA-40E8-AA0F-4E9E53906A51}"/>
    <cellStyle name="20% - Ênfase6 2 2 3 2" xfId="8192" xr:uid="{7B5B1EA5-94DB-4623-B056-05027A97E8E0}"/>
    <cellStyle name="20% - Ênfase6 2 2 3 2 2" xfId="8193" xr:uid="{713B6937-21A9-453C-B9DF-B44AFBEEFA43}"/>
    <cellStyle name="20% - Ênfase6 2 2 3 3" xfId="8194" xr:uid="{6019AE12-47DA-459B-A2A4-C7D56E2E4B6E}"/>
    <cellStyle name="20% - Ênfase6 2 2 3 4" xfId="8195" xr:uid="{F901A31B-D62E-4F22-A941-3E53A9F73D50}"/>
    <cellStyle name="20% - Ênfase6 2 2 3 5" xfId="8196" xr:uid="{2F0654DC-2E05-4EF8-9E35-F1FEB44D2097}"/>
    <cellStyle name="20% - Ênfase6 2 2 4" xfId="8197" xr:uid="{73BAA68D-0A00-4F3A-90BE-54141FAA3C6A}"/>
    <cellStyle name="20% - Ênfase6 2 2 4 2" xfId="8198" xr:uid="{F603DABA-BE3F-4782-9559-1097A75F1F1D}"/>
    <cellStyle name="20% - Ênfase6 2 2 5" xfId="8199" xr:uid="{03A432C2-D22B-43D0-850B-DC6E6827B2BA}"/>
    <cellStyle name="20% - Ênfase6 2 2 6" xfId="8200" xr:uid="{FCE52D5D-D19D-4C49-8651-B20AE62EEFD3}"/>
    <cellStyle name="20% - Ênfase6 2 2 7" xfId="8201" xr:uid="{5D5C04DE-D887-4E28-A2C1-7D14646C17E2}"/>
    <cellStyle name="20% - Ênfase6 2 2 8" xfId="8202" xr:uid="{CBF95B43-2E76-4261-AC5B-1A8EEB1501DF}"/>
    <cellStyle name="20% - Ênfase6 2 3" xfId="8203" xr:uid="{066CAECE-396E-4EE7-8AF2-08F06AE443F0}"/>
    <cellStyle name="20% - Ênfase6 2 3 2" xfId="8204" xr:uid="{9E3AC0C9-7E28-4192-99E1-E8B71CB5EBF0}"/>
    <cellStyle name="20% - Ênfase6 2 3 2 2" xfId="8205" xr:uid="{898560BB-EF91-4354-A670-60D32990B8AD}"/>
    <cellStyle name="20% - Ênfase6 2 3 2 3" xfId="8206" xr:uid="{B6A6BA4C-28E8-41BD-BDA1-9CD51C747434}"/>
    <cellStyle name="20% - Ênfase6 2 3 3" xfId="8207" xr:uid="{BA3E39A2-523D-4168-B53E-DD1E02C49523}"/>
    <cellStyle name="20% - Ênfase6 2 3 3 2" xfId="8208" xr:uid="{BE80429C-587F-4C74-B7A0-E6C2B2761BED}"/>
    <cellStyle name="20% - Ênfase6 2 3 4" xfId="8209" xr:uid="{17058BC4-8220-4A37-84EA-B470B97E48C8}"/>
    <cellStyle name="20% - Ênfase6 2 3 5" xfId="8210" xr:uid="{AA2BC271-30CB-4FC2-B1FB-CACB617AFD3A}"/>
    <cellStyle name="20% - Ênfase6 2 4" xfId="8211" xr:uid="{B4724293-EAA0-408B-A156-AF55D09BAF10}"/>
    <cellStyle name="20% - Ênfase6 2 4 2" xfId="8212" xr:uid="{A8023980-7A27-449A-B693-2E02072AD75C}"/>
    <cellStyle name="20% - Ênfase6 2 4 2 2" xfId="8213" xr:uid="{1D2F4282-2ADE-4C02-8525-859F6EE1FD3F}"/>
    <cellStyle name="20% - Ênfase6 2 4 3" xfId="8214" xr:uid="{78561319-C0B5-43B9-88B1-EE00B6511F5E}"/>
    <cellStyle name="20% - Ênfase6 2 4 4" xfId="8215" xr:uid="{A971FDD6-BEEE-4926-B643-E84AF5144B9D}"/>
    <cellStyle name="20% - Ênfase6 2 4 5" xfId="8216" xr:uid="{3F780845-D9B3-45CE-BD62-61BCEE8B34BB}"/>
    <cellStyle name="20% - Ênfase6 2 5" xfId="8217" xr:uid="{7EFC505C-5B18-4729-80A5-E768EA2BC733}"/>
    <cellStyle name="20% - Ênfase6 2 5 2" xfId="8218" xr:uid="{8B9669BD-FFEE-4646-9B1F-F074815E50D1}"/>
    <cellStyle name="20% - Ênfase6 2 6" xfId="8219" xr:uid="{157C8568-72AB-470B-8BFA-8FEDB78C4A11}"/>
    <cellStyle name="20% - Ênfase6 2 7" xfId="8220" xr:uid="{5BA749EC-AA83-4963-8AEF-3C302B3C3C4D}"/>
    <cellStyle name="20% - Ênfase6 2 8" xfId="8221" xr:uid="{62FBAB06-8267-47FE-AC62-9245CDD811C8}"/>
    <cellStyle name="20% - Ênfase6 2 9" xfId="8222" xr:uid="{B0FCEF5E-D9D2-458A-BBA2-E21F00E4060B}"/>
    <cellStyle name="20% - Ênfase6 3" xfId="8223" xr:uid="{0C751086-E5FD-4856-B66F-11A8EF7CD95F}"/>
    <cellStyle name="20% - Ênfase6 3 2" xfId="8224" xr:uid="{1884B36D-2A04-4D3A-9A55-195BC45DE377}"/>
    <cellStyle name="20% - Ênfase6 3 2 2" xfId="8225" xr:uid="{1FF85958-FEC0-485F-B9B1-7566CD5604F4}"/>
    <cellStyle name="20% - Ênfase6 3 2 2 2" xfId="8226" xr:uid="{3B99CEEF-4D50-453E-A45B-9E52B586921B}"/>
    <cellStyle name="20% - Ênfase6 3 2 2 2 2" xfId="8227" xr:uid="{C184555E-5359-4ABF-A8FD-AC2AF197AF51}"/>
    <cellStyle name="20% - Ênfase6 3 2 2 2 3" xfId="8228" xr:uid="{9F436CB2-D399-467C-835C-D29BF547850F}"/>
    <cellStyle name="20% - Ênfase6 3 2 2 3" xfId="8229" xr:uid="{41D8FD05-EEE7-489E-B5AE-434CC430B2A5}"/>
    <cellStyle name="20% - Ênfase6 3 2 2 3 2" xfId="8230" xr:uid="{34E7234E-614E-45E4-8E2B-1DC0001A7279}"/>
    <cellStyle name="20% - Ênfase6 3 2 2 4" xfId="8231" xr:uid="{97EBB2B3-02BE-4D1D-B05F-CE904B4CD278}"/>
    <cellStyle name="20% - Ênfase6 3 2 2 5" xfId="8232" xr:uid="{6FE5F273-4C5A-4A93-8E7E-4C6912BB0730}"/>
    <cellStyle name="20% - Ênfase6 3 2 3" xfId="8233" xr:uid="{AAD89FF0-D4BA-4322-A2E8-ACE0E9377363}"/>
    <cellStyle name="20% - Ênfase6 3 2 3 2" xfId="8234" xr:uid="{E7BD3746-F634-471F-A9FA-35124E4719BA}"/>
    <cellStyle name="20% - Ênfase6 3 2 3 2 2" xfId="8235" xr:uid="{07EA3D23-8BF2-4CD1-8FA6-AF3F61F82813}"/>
    <cellStyle name="20% - Ênfase6 3 2 3 3" xfId="8236" xr:uid="{DD4C7B8F-3B2C-43CD-815B-DE35FC813662}"/>
    <cellStyle name="20% - Ênfase6 3 2 3 4" xfId="8237" xr:uid="{28EB9386-E6F4-4E03-95C2-7FCED1889753}"/>
    <cellStyle name="20% - Ênfase6 3 2 3 5" xfId="8238" xr:uid="{644C7C28-F216-4A5C-BAA5-CED21DB40E1A}"/>
    <cellStyle name="20% - Ênfase6 3 2 4" xfId="8239" xr:uid="{560C6CE4-FB13-428F-B916-6A101DCBCA63}"/>
    <cellStyle name="20% - Ênfase6 3 2 4 2" xfId="8240" xr:uid="{CB93162D-B3EF-4273-969B-1A32D5668DF3}"/>
    <cellStyle name="20% - Ênfase6 3 2 5" xfId="8241" xr:uid="{ED4F940D-DF52-44C1-85CC-6586AD2FC0AB}"/>
    <cellStyle name="20% - Ênfase6 3 2 6" xfId="8242" xr:uid="{1DE42476-BE63-4707-95E7-4F74A9F59AB1}"/>
    <cellStyle name="20% - Ênfase6 3 2 7" xfId="8243" xr:uid="{8BFBB376-A78D-4F8E-BEE7-BADD9B0BC7FA}"/>
    <cellStyle name="20% - Ênfase6 3 2 8" xfId="8244" xr:uid="{0B149E17-EC43-48B4-A2D2-98E0168C65B1}"/>
    <cellStyle name="20% - Ênfase6 3 3" xfId="8245" xr:uid="{1FBD2F95-5487-4A0E-810F-5E5020843609}"/>
    <cellStyle name="20% - Ênfase6 3 3 2" xfId="8246" xr:uid="{3151BBDB-2421-4171-ADE6-5C90C2F8C502}"/>
    <cellStyle name="20% - Ênfase6 3 3 2 2" xfId="8247" xr:uid="{DF22977A-4CA4-4A64-8071-DCFB56275C72}"/>
    <cellStyle name="20% - Ênfase6 3 3 2 3" xfId="8248" xr:uid="{48159DE1-933F-4A28-9C05-765886616F42}"/>
    <cellStyle name="20% - Ênfase6 3 3 3" xfId="8249" xr:uid="{F1E4FBBF-F9BB-406E-98D7-02B7B9F159AB}"/>
    <cellStyle name="20% - Ênfase6 3 3 3 2" xfId="8250" xr:uid="{FF7A228A-B0BF-4A58-BA60-6D2036156AD8}"/>
    <cellStyle name="20% - Ênfase6 3 3 4" xfId="8251" xr:uid="{7D08B582-8A3A-42EF-BD92-E796C51B7186}"/>
    <cellStyle name="20% - Ênfase6 3 3 5" xfId="8252" xr:uid="{BB312D73-9B4D-4FB6-9638-C127E5FF0651}"/>
    <cellStyle name="20% - Ênfase6 3 4" xfId="8253" xr:uid="{CF279DEC-AE18-44A5-9171-E4297D6FF3B3}"/>
    <cellStyle name="20% - Ênfase6 3 4 2" xfId="8254" xr:uid="{AF200468-C017-48E6-AA52-B65E4BC88DF9}"/>
    <cellStyle name="20% - Ênfase6 3 4 2 2" xfId="8255" xr:uid="{961EA413-5354-4335-829E-3E5B9A1E0A5F}"/>
    <cellStyle name="20% - Ênfase6 3 4 3" xfId="8256" xr:uid="{6F70AA49-6770-47FA-A8A4-5FDC918313AC}"/>
    <cellStyle name="20% - Ênfase6 3 4 4" xfId="8257" xr:uid="{DBD938B9-0671-4993-BEE1-CCFAE3CB62CF}"/>
    <cellStyle name="20% - Ênfase6 3 4 5" xfId="8258" xr:uid="{6177D4BE-5785-4E0B-8371-81536F6DBE7B}"/>
    <cellStyle name="20% - Ênfase6 3 5" xfId="8259" xr:uid="{E5BAA3D2-2EBC-4CC2-B347-C9008FDF07F0}"/>
    <cellStyle name="20% - Ênfase6 3 5 2" xfId="8260" xr:uid="{0968521F-A0BB-48F8-B72E-9525C85DAEDD}"/>
    <cellStyle name="20% - Ênfase6 3 6" xfId="8261" xr:uid="{6A3FD570-8766-4061-BDF4-8FE1B31FF762}"/>
    <cellStyle name="20% - Ênfase6 3 7" xfId="8262" xr:uid="{D09C277E-12AF-48B7-8E2A-9B0E42601237}"/>
    <cellStyle name="20% - Ênfase6 3 8" xfId="8263" xr:uid="{57F2F7D6-1A25-4447-BB52-D5A7CDB5A424}"/>
    <cellStyle name="20% - Ênfase6 3 9" xfId="8264" xr:uid="{C2F77B3E-0793-4470-ABB8-0D8E81306A1E}"/>
    <cellStyle name="20% - Ênfase6 4" xfId="8265" xr:uid="{1AFDFB53-4D34-4482-B11D-E39FF8202FCF}"/>
    <cellStyle name="20% - Ênfase6 4 2" xfId="8266" xr:uid="{EC0F9AEE-D0CA-4DD8-9A96-97307B565E64}"/>
    <cellStyle name="20% - Ênfase6 4 2 2" xfId="8267" xr:uid="{8328E901-A583-4A34-A4E2-56AFB4E8C13D}"/>
    <cellStyle name="20% - Ênfase6 4 2 2 2" xfId="8268" xr:uid="{635B736E-D38E-4077-BEA4-CE7BC3641A7E}"/>
    <cellStyle name="20% - Ênfase6 4 2 2 3" xfId="8269" xr:uid="{596E7AFF-C9BB-4344-989B-1F44030F2858}"/>
    <cellStyle name="20% - Ênfase6 4 2 3" xfId="8270" xr:uid="{E9FB1C7C-C084-48E7-AD33-FC2F610BF1F3}"/>
    <cellStyle name="20% - Ênfase6 4 2 3 2" xfId="8271" xr:uid="{0FF95703-1EED-417B-A5DC-B21979678BC6}"/>
    <cellStyle name="20% - Ênfase6 4 2 4" xfId="8272" xr:uid="{EEE5AFE4-BEDA-449E-91EC-88EBFB49282E}"/>
    <cellStyle name="20% - Ênfase6 4 2 5" xfId="8273" xr:uid="{21C2A2AE-641A-4503-BCE9-688463C3E3F4}"/>
    <cellStyle name="20% - Ênfase6 4 3" xfId="8274" xr:uid="{7E4EE58B-5D18-4DCE-A1C2-E9BEC150F078}"/>
    <cellStyle name="20% - Ênfase6 4 3 2" xfId="8275" xr:uid="{27F4BA60-6A84-4322-9D02-ED42B09DDCDC}"/>
    <cellStyle name="20% - Ênfase6 4 3 2 2" xfId="8276" xr:uid="{2B468F6E-0A97-4D4E-A6DB-5BADBC93A563}"/>
    <cellStyle name="20% - Ênfase6 4 3 3" xfId="8277" xr:uid="{27116805-06D2-41CC-B140-5694F30E4E30}"/>
    <cellStyle name="20% - Ênfase6 4 3 4" xfId="8278" xr:uid="{D5C56FF3-BD91-4FA1-9F1F-DF675E626C2B}"/>
    <cellStyle name="20% - Ênfase6 4 3 5" xfId="8279" xr:uid="{D4D87A64-F2D9-45C4-B229-60AEA82DC2FB}"/>
    <cellStyle name="20% - Ênfase6 4 4" xfId="8280" xr:uid="{1AC24976-219C-498A-A320-AAE7083C8EBD}"/>
    <cellStyle name="20% - Ênfase6 4 4 2" xfId="8281" xr:uid="{6A700D35-0C34-402F-A4DB-71C2B900B5A4}"/>
    <cellStyle name="20% - Ênfase6 4 5" xfId="8282" xr:uid="{A036AC76-004A-4200-8271-0C0A976FBA20}"/>
    <cellStyle name="20% - Ênfase6 4 6" xfId="8283" xr:uid="{70E665BD-C21E-4FDC-A2AF-01F3D9AE3E1E}"/>
    <cellStyle name="20% - Ênfase6 4 7" xfId="8284" xr:uid="{9ED57919-2934-4DB1-B819-C1DAD077D274}"/>
    <cellStyle name="20% - Ênfase6 4 8" xfId="8285" xr:uid="{B1D7CA03-D4E3-4D9C-9CFD-98E26697AB0B}"/>
    <cellStyle name="20% - Ênfase6 5" xfId="8286" xr:uid="{95493B5A-5733-4C50-97A6-E0B5BBEBF862}"/>
    <cellStyle name="20% - Ênfase6 5 2" xfId="8287" xr:uid="{AE028988-6DEC-4250-B122-7BC6B2696C4C}"/>
    <cellStyle name="3 Decimals" xfId="8288" xr:uid="{B5D1E750-2D4A-49BA-9E37-91408303E0CF}"/>
    <cellStyle name="3 Decimals 2" xfId="8289" xr:uid="{FC155789-64E2-46D7-AFC5-F4B0DBFDDBFE}"/>
    <cellStyle name="3 Decimals 3" xfId="8290" xr:uid="{009D1497-9B62-44F7-8D76-FEA47D582426}"/>
    <cellStyle name="40% - Accent1" xfId="24" builtinId="31" customBuiltin="1"/>
    <cellStyle name="40% - Accent1 10" xfId="8291" xr:uid="{41957AA2-C35E-4E83-A44E-09052899C162}"/>
    <cellStyle name="40% - Accent1 10 2" xfId="8292" xr:uid="{3E39BA7C-0EAF-4C38-83AC-45A0781D97C3}"/>
    <cellStyle name="40% - Accent1 10 2 2" xfId="8293" xr:uid="{3A7DD462-4FDE-4EC5-B49E-AF258544B377}"/>
    <cellStyle name="40% - Accent1 10 2 2 2" xfId="8294" xr:uid="{CCB37A63-B668-4E04-B9E7-EB7E1F1C8996}"/>
    <cellStyle name="40% - Accent1 10 2 2 2 2" xfId="8295" xr:uid="{E942EEF7-BCF8-44C0-9639-DDDEF55B7512}"/>
    <cellStyle name="40% - Accent1 10 2 2 3" xfId="8296" xr:uid="{CFD3C0E2-49A7-4D18-A7BA-ED58E81E351A}"/>
    <cellStyle name="40% - Accent1 10 2 2 3 2" xfId="8297" xr:uid="{A6B43DEE-752E-436A-AB8F-5CF0A0B87C77}"/>
    <cellStyle name="40% - Accent1 10 2 2 4" xfId="8298" xr:uid="{A8406B1C-7613-4624-8ECB-F19647FA3099}"/>
    <cellStyle name="40% - Accent1 10 2 3" xfId="8299" xr:uid="{563D77C5-11E5-4B00-9556-4519F0EC6895}"/>
    <cellStyle name="40% - Accent1 10 2 3 2" xfId="8300" xr:uid="{6E41AFB8-67AA-4EA2-8FAE-9328A50EDBBC}"/>
    <cellStyle name="40% - Accent1 10 2 4" xfId="8301" xr:uid="{D38F025E-93A6-4712-8B40-402E73CC19A7}"/>
    <cellStyle name="40% - Accent1 10 3" xfId="8302" xr:uid="{65358D24-DC41-42C1-9F3B-C2DF76B4746F}"/>
    <cellStyle name="40% - Accent1 10 3 2" xfId="8303" xr:uid="{7044EBDC-C864-46F3-B8F4-06E611E3731C}"/>
    <cellStyle name="40% - Accent1 10 3 2 2" xfId="8304" xr:uid="{0BF30F48-25FB-49A9-B8E8-1928FFF879CF}"/>
    <cellStyle name="40% - Accent1 10 3 3" xfId="8305" xr:uid="{DCB75889-8BFF-4E9F-9363-0363F4F44BB6}"/>
    <cellStyle name="40% - Accent1 10 3 3 2" xfId="8306" xr:uid="{E01D43F0-BA47-49A4-9869-8B5E47E7E4AD}"/>
    <cellStyle name="40% - Accent1 10 3 4" xfId="8307" xr:uid="{7B33D724-ACD2-4D03-8EF3-36EDC08CB660}"/>
    <cellStyle name="40% - Accent1 10 4" xfId="8308" xr:uid="{5F733808-9B7C-4E82-AA50-9CBF8BBA65B0}"/>
    <cellStyle name="40% - Accent1 10 4 2" xfId="8309" xr:uid="{AE4DEB27-2749-4A2A-9B5D-94AC6CA14643}"/>
    <cellStyle name="40% - Accent1 10 5" xfId="8310" xr:uid="{7483950B-B278-45CB-A90E-237F5054891F}"/>
    <cellStyle name="40% - Accent1 10 5 2" xfId="8311" xr:uid="{93609DD6-1D30-412F-A3B3-D9C87D86F1A7}"/>
    <cellStyle name="40% - Accent1 10 6" xfId="8312" xr:uid="{14813912-51DF-4374-85D2-AD657F857761}"/>
    <cellStyle name="40% - Accent1 10 7" xfId="8313" xr:uid="{022DBA53-A7C7-4EE4-9870-DD6B6F6ED55B}"/>
    <cellStyle name="40% - Accent1 11" xfId="8314" xr:uid="{7D8E4EC8-7664-40CF-9C6C-8945A068C9E6}"/>
    <cellStyle name="40% - Accent1 11 2" xfId="8315" xr:uid="{EF4CFDA7-DE34-48E5-B17D-ED792A07E450}"/>
    <cellStyle name="40% - Accent1 11 2 2" xfId="8316" xr:uid="{38D8FD12-6410-4072-99B2-8F0F7406CF83}"/>
    <cellStyle name="40% - Accent1 11 2 2 2" xfId="8317" xr:uid="{EDDBA0C2-B6DE-4B12-9263-A6F71C2BDC81}"/>
    <cellStyle name="40% - Accent1 11 2 2 2 2" xfId="8318" xr:uid="{3E40818D-E158-4C14-A472-9E50F07D9B4C}"/>
    <cellStyle name="40% - Accent1 11 2 2 3" xfId="8319" xr:uid="{C5FB812D-58C1-4D85-A799-E84340754480}"/>
    <cellStyle name="40% - Accent1 11 2 2 3 2" xfId="8320" xr:uid="{3B6B2DAC-6FF7-4B57-B5F5-6A7534B40736}"/>
    <cellStyle name="40% - Accent1 11 2 2 4" xfId="8321" xr:uid="{AEFF3CDC-6689-4155-BFA1-C85BA85B085D}"/>
    <cellStyle name="40% - Accent1 11 2 3" xfId="8322" xr:uid="{12A80906-CFA4-45BB-AFFF-2172046ED8BC}"/>
    <cellStyle name="40% - Accent1 11 2 3 2" xfId="8323" xr:uid="{4FCF9DC2-FCBC-4D32-92E2-76A47EE4BA16}"/>
    <cellStyle name="40% - Accent1 11 2 4" xfId="8324" xr:uid="{4E50FF69-5992-48D4-A15A-B6C887029976}"/>
    <cellStyle name="40% - Accent1 11 3" xfId="8325" xr:uid="{723CDB80-4AB4-45CF-BBE3-75EA4DC32A35}"/>
    <cellStyle name="40% - Accent1 11 3 2" xfId="8326" xr:uid="{A8884FBB-5FD2-42FB-9BFF-47E16B669339}"/>
    <cellStyle name="40% - Accent1 11 3 2 2" xfId="8327" xr:uid="{302C5AA3-2286-45FC-9C14-705402C0F863}"/>
    <cellStyle name="40% - Accent1 11 3 3" xfId="8328" xr:uid="{1F65643F-B9A9-4828-A8FE-F8FA4098C623}"/>
    <cellStyle name="40% - Accent1 11 3 3 2" xfId="8329" xr:uid="{015F3411-83B1-4AFF-AC3B-8E029BFDAADA}"/>
    <cellStyle name="40% - Accent1 11 3 4" xfId="8330" xr:uid="{C405B917-B300-4AB9-B3C9-399CBA95D4DC}"/>
    <cellStyle name="40% - Accent1 11 4" xfId="8331" xr:uid="{6264C0A1-A8EE-42C4-A876-244D23DCCD99}"/>
    <cellStyle name="40% - Accent1 11 4 2" xfId="8332" xr:uid="{E2161347-942B-462A-BE46-C115BC3FEDE4}"/>
    <cellStyle name="40% - Accent1 11 5" xfId="8333" xr:uid="{4A7B37D9-5596-4B25-98D5-EA892AABEBC2}"/>
    <cellStyle name="40% - Accent1 11 5 2" xfId="8334" xr:uid="{312F925F-FDB2-48E7-89E2-95D41F516782}"/>
    <cellStyle name="40% - Accent1 11 6" xfId="8335" xr:uid="{2A6BE911-2E6F-44EE-87AF-E99EDAEA6B2C}"/>
    <cellStyle name="40% - Accent1 11 7" xfId="8336" xr:uid="{37943B10-B9E5-4B4B-A282-2011DDA07E28}"/>
    <cellStyle name="40% - Accent1 12" xfId="8337" xr:uid="{45519E19-3678-42EA-8761-A206F8D95510}"/>
    <cellStyle name="40% - Accent1 12 2" xfId="8338" xr:uid="{96FC60B8-9DCE-4E95-A086-945A087E3F70}"/>
    <cellStyle name="40% - Accent1 12 2 2" xfId="8339" xr:uid="{34946D39-0353-477A-A9C4-C9E5245FE220}"/>
    <cellStyle name="40% - Accent1 12 2 2 2" xfId="8340" xr:uid="{BFB80339-9D5E-4451-B085-34CA4B00A730}"/>
    <cellStyle name="40% - Accent1 12 2 2 2 2" xfId="8341" xr:uid="{01734C8C-CE64-4C68-BB0A-2C0ABD82B325}"/>
    <cellStyle name="40% - Accent1 12 2 2 3" xfId="8342" xr:uid="{56FF3E7B-0443-44CD-85E0-9D6FE54A4928}"/>
    <cellStyle name="40% - Accent1 12 2 2 3 2" xfId="8343" xr:uid="{C29B0F99-8E26-4F69-BC88-481846CC739A}"/>
    <cellStyle name="40% - Accent1 12 2 2 4" xfId="8344" xr:uid="{E702DA25-6DCF-45FA-9247-A6E64785614F}"/>
    <cellStyle name="40% - Accent1 12 2 3" xfId="8345" xr:uid="{7FCC698A-1EE0-4410-9C6E-D0565982F053}"/>
    <cellStyle name="40% - Accent1 12 2 3 2" xfId="8346" xr:uid="{1CC603AA-B1AD-48E2-80F4-6C3D03A56BAA}"/>
    <cellStyle name="40% - Accent1 12 2 4" xfId="8347" xr:uid="{D96B4EAA-3537-4F3E-977A-9A6F26C17682}"/>
    <cellStyle name="40% - Accent1 12 3" xfId="8348" xr:uid="{335D06A0-74D9-44CE-842C-C3AE9FB8EE82}"/>
    <cellStyle name="40% - Accent1 12 3 2" xfId="8349" xr:uid="{E646AC14-7F6D-4F59-ABFE-D408F7B92701}"/>
    <cellStyle name="40% - Accent1 12 3 2 2" xfId="8350" xr:uid="{CED6403B-F3B0-40B6-9D82-4C6E84230E12}"/>
    <cellStyle name="40% - Accent1 12 3 3" xfId="8351" xr:uid="{97ACF42A-E95F-40C0-8D93-AA00D181B400}"/>
    <cellStyle name="40% - Accent1 12 3 3 2" xfId="8352" xr:uid="{8E3488BB-319A-4DA1-80C4-20B5DA51DE5D}"/>
    <cellStyle name="40% - Accent1 12 3 4" xfId="8353" xr:uid="{0DF3C2C7-F40C-4820-AB38-06625CBC6B4B}"/>
    <cellStyle name="40% - Accent1 12 4" xfId="8354" xr:uid="{EC5A43BD-F9EF-4F6F-BA6A-43DA56FC40A0}"/>
    <cellStyle name="40% - Accent1 12 4 2" xfId="8355" xr:uid="{80C3E847-BB5C-4DA9-9420-AE15A22EF826}"/>
    <cellStyle name="40% - Accent1 12 5" xfId="8356" xr:uid="{302527E3-A1A5-4750-B6AA-2715B633A837}"/>
    <cellStyle name="40% - Accent1 12 5 2" xfId="8357" xr:uid="{5743C633-F34E-43DF-919F-05D3E3F9BB44}"/>
    <cellStyle name="40% - Accent1 12 6" xfId="8358" xr:uid="{3AF03342-B2A7-47E3-B5FF-2E13CD438CC0}"/>
    <cellStyle name="40% - Accent1 12 7" xfId="8359" xr:uid="{575DDA46-502F-4016-AEE5-0A0D9F8615FA}"/>
    <cellStyle name="40% - Accent1 13" xfId="8360" xr:uid="{F108B58E-1B21-473F-8CF9-88853B91350D}"/>
    <cellStyle name="40% - Accent1 13 2" xfId="8361" xr:uid="{7FF2F2C3-FC2F-4B8B-A1F4-6AF1E533BB1A}"/>
    <cellStyle name="40% - Accent1 13 2 2" xfId="8362" xr:uid="{BB8C9B1A-EE8E-43BB-9F41-E183EB9462C3}"/>
    <cellStyle name="40% - Accent1 13 2 2 2" xfId="8363" xr:uid="{788DACB0-6CEC-45FD-8A19-8BF65713E613}"/>
    <cellStyle name="40% - Accent1 13 2 2 2 2" xfId="8364" xr:uid="{C32F05F2-F3A8-4C34-8F83-3CEADEE3D5E9}"/>
    <cellStyle name="40% - Accent1 13 2 2 3" xfId="8365" xr:uid="{BDEFC8E7-A02B-4C3F-97B6-63850A9CE646}"/>
    <cellStyle name="40% - Accent1 13 2 2 3 2" xfId="8366" xr:uid="{AD6F0F9C-51B4-427C-88F6-914A7CD2137D}"/>
    <cellStyle name="40% - Accent1 13 2 2 4" xfId="8367" xr:uid="{F5F523B3-2EC7-482F-8F26-010AED708CAE}"/>
    <cellStyle name="40% - Accent1 13 2 3" xfId="8368" xr:uid="{FE4CE4B0-478D-4D3C-AA54-8124943C2832}"/>
    <cellStyle name="40% - Accent1 13 2 3 2" xfId="8369" xr:uid="{70A826AB-4537-4BAD-8270-B88DB7D821B1}"/>
    <cellStyle name="40% - Accent1 13 2 4" xfId="8370" xr:uid="{556AE698-E5D5-4CBA-B652-8212BD9142F2}"/>
    <cellStyle name="40% - Accent1 13 3" xfId="8371" xr:uid="{5290A64C-488A-42DE-8493-C83F90AF0546}"/>
    <cellStyle name="40% - Accent1 13 3 2" xfId="8372" xr:uid="{FC38EA40-29CA-4D7C-856F-F67C32592065}"/>
    <cellStyle name="40% - Accent1 13 3 2 2" xfId="8373" xr:uid="{2ABDCCB9-7750-4DB8-ABD4-4B9A238DE8D3}"/>
    <cellStyle name="40% - Accent1 13 3 3" xfId="8374" xr:uid="{E29A64A2-FC5B-42E8-AAB1-5E30618BBFE5}"/>
    <cellStyle name="40% - Accent1 13 3 3 2" xfId="8375" xr:uid="{9792D994-3CD8-484B-A944-B938027FB2D0}"/>
    <cellStyle name="40% - Accent1 13 3 4" xfId="8376" xr:uid="{D86E3CA2-1465-4518-A3F8-67F4188D26BF}"/>
    <cellStyle name="40% - Accent1 13 4" xfId="8377" xr:uid="{2A705646-BB32-489B-A5A5-680749A18921}"/>
    <cellStyle name="40% - Accent1 13 4 2" xfId="8378" xr:uid="{701BB1DA-89CB-4BC7-ADAC-DC8BA22B79A5}"/>
    <cellStyle name="40% - Accent1 13 5" xfId="8379" xr:uid="{2CC2A42D-976C-40BD-AEB8-67C1319DF7CA}"/>
    <cellStyle name="40% - Accent1 13 5 2" xfId="8380" xr:uid="{3862494E-C773-40EB-8EA1-F94D51A4D941}"/>
    <cellStyle name="40% - Accent1 13 6" xfId="8381" xr:uid="{F1101389-146F-43FD-9365-DD65D3648BAF}"/>
    <cellStyle name="40% - Accent1 13 7" xfId="8382" xr:uid="{538BFC78-363E-493C-A56F-49A3400684A2}"/>
    <cellStyle name="40% - Accent1 14" xfId="8383" xr:uid="{06DD94C0-CACD-4AFD-A7E9-8E1F1822FBD1}"/>
    <cellStyle name="40% - Accent1 14 2" xfId="8384" xr:uid="{DEC85427-F05A-490A-AE16-7A072A3C0E71}"/>
    <cellStyle name="40% - Accent1 14 2 2" xfId="8385" xr:uid="{3B1511C6-415F-481A-9FA1-31A3AC7C684C}"/>
    <cellStyle name="40% - Accent1 14 2 2 2" xfId="8386" xr:uid="{C7E259CA-AF22-4584-B2D2-84A1EA49C19A}"/>
    <cellStyle name="40% - Accent1 14 2 2 2 2" xfId="8387" xr:uid="{F749FBAA-494F-49EB-9A9F-D36A8884807A}"/>
    <cellStyle name="40% - Accent1 14 2 2 3" xfId="8388" xr:uid="{3763649E-BA05-4256-B0C0-BFE44C734FCB}"/>
    <cellStyle name="40% - Accent1 14 2 2 3 2" xfId="8389" xr:uid="{3D3A0B92-C36E-4776-AD65-D29AEAC3DDB5}"/>
    <cellStyle name="40% - Accent1 14 2 2 4" xfId="8390" xr:uid="{3B4B3CA3-BC90-4981-B2ED-14472FBE08A6}"/>
    <cellStyle name="40% - Accent1 14 2 3" xfId="8391" xr:uid="{5813B89D-F08D-4B4B-ADEF-D616A91B3D6C}"/>
    <cellStyle name="40% - Accent1 14 2 3 2" xfId="8392" xr:uid="{3E12797C-2A91-48A2-82B3-A30AF6063675}"/>
    <cellStyle name="40% - Accent1 14 2 4" xfId="8393" xr:uid="{9F60676C-E6EC-4A4C-9F27-44A0E3EC31B9}"/>
    <cellStyle name="40% - Accent1 14 3" xfId="8394" xr:uid="{66A6CBBC-E855-4BAF-9A35-A74F85AC10EE}"/>
    <cellStyle name="40% - Accent1 14 3 2" xfId="8395" xr:uid="{829A0837-9D7C-41DE-9808-6A08281E6577}"/>
    <cellStyle name="40% - Accent1 14 3 2 2" xfId="8396" xr:uid="{361BF8C2-66E0-46B8-84F0-3A72286EE580}"/>
    <cellStyle name="40% - Accent1 14 3 3" xfId="8397" xr:uid="{08103DE6-62FA-474E-9DF5-293D51236ED4}"/>
    <cellStyle name="40% - Accent1 14 3 3 2" xfId="8398" xr:uid="{18E4FBAA-7D0A-4FC0-A087-F173588313A0}"/>
    <cellStyle name="40% - Accent1 14 3 4" xfId="8399" xr:uid="{69C48A4D-D8F8-4CDF-A3F2-08EC631DFC17}"/>
    <cellStyle name="40% - Accent1 14 4" xfId="8400" xr:uid="{B2443249-A631-40AC-8230-F4C38C3EC1B2}"/>
    <cellStyle name="40% - Accent1 14 4 2" xfId="8401" xr:uid="{917568BA-ED89-4023-A9BA-48D07053F793}"/>
    <cellStyle name="40% - Accent1 14 5" xfId="8402" xr:uid="{7F861EA3-5E48-4E2F-A298-D9052C74AA3D}"/>
    <cellStyle name="40% - Accent1 14 5 2" xfId="8403" xr:uid="{A930E76F-F8F8-438F-A394-A9D27A50DE84}"/>
    <cellStyle name="40% - Accent1 14 6" xfId="8404" xr:uid="{1E97CDD4-0711-45A0-A23D-C346E31F013F}"/>
    <cellStyle name="40% - Accent1 14 7" xfId="8405" xr:uid="{BBFBFB03-5FCB-4220-8FA7-632AE169CE62}"/>
    <cellStyle name="40% - Accent1 15" xfId="8406" xr:uid="{08E7F528-1FCB-4BA0-81BB-8B434A487B65}"/>
    <cellStyle name="40% - Accent1 15 2" xfId="8407" xr:uid="{1C76107D-C390-4758-A5DD-C474596D950C}"/>
    <cellStyle name="40% - Accent1 15 2 2" xfId="8408" xr:uid="{C1F6C3C1-8F97-49B7-9C1B-3B147B159096}"/>
    <cellStyle name="40% - Accent1 15 2 2 2" xfId="8409" xr:uid="{E8FA6E19-94A6-4E3E-A956-1ECD6DA5B499}"/>
    <cellStyle name="40% - Accent1 15 2 2 2 2" xfId="8410" xr:uid="{1E62E8E1-D15B-44FD-93D9-7001090E1BA0}"/>
    <cellStyle name="40% - Accent1 15 2 2 3" xfId="8411" xr:uid="{1FA0E225-1419-4D33-98AE-ECE8AEF7577B}"/>
    <cellStyle name="40% - Accent1 15 2 2 3 2" xfId="8412" xr:uid="{44E56E25-6CA5-4234-9F9B-5C9ED1881BF4}"/>
    <cellStyle name="40% - Accent1 15 2 2 4" xfId="8413" xr:uid="{4B63C10A-03C6-40CA-ABF6-11C7820114DA}"/>
    <cellStyle name="40% - Accent1 15 2 3" xfId="8414" xr:uid="{D2158BCD-9DAD-4FC2-8F44-FE5082058060}"/>
    <cellStyle name="40% - Accent1 15 2 3 2" xfId="8415" xr:uid="{BFE9C850-447D-4845-806C-6296647C62C9}"/>
    <cellStyle name="40% - Accent1 15 2 4" xfId="8416" xr:uid="{4E817139-F227-449C-92E9-C14683D8A054}"/>
    <cellStyle name="40% - Accent1 15 3" xfId="8417" xr:uid="{8EB44DD8-BEDF-48BD-ADC5-282DCDE400C6}"/>
    <cellStyle name="40% - Accent1 15 3 2" xfId="8418" xr:uid="{E0962EDB-54A0-430C-BA5F-ED6F597BA46C}"/>
    <cellStyle name="40% - Accent1 15 3 2 2" xfId="8419" xr:uid="{553675D9-D900-416E-ADFD-C5C43633525E}"/>
    <cellStyle name="40% - Accent1 15 3 3" xfId="8420" xr:uid="{FB21572C-D1AA-4F11-881D-066634C71961}"/>
    <cellStyle name="40% - Accent1 15 3 3 2" xfId="8421" xr:uid="{05A03337-AEAA-4BFF-B091-CA7570977F31}"/>
    <cellStyle name="40% - Accent1 15 3 4" xfId="8422" xr:uid="{B13A38CB-6FCF-4F69-88ED-5175E278420E}"/>
    <cellStyle name="40% - Accent1 15 4" xfId="8423" xr:uid="{0E2974CB-86E9-4550-89FB-3822FC868B70}"/>
    <cellStyle name="40% - Accent1 15 4 2" xfId="8424" xr:uid="{9BE7759E-5847-49CB-A0B4-48AB7453D00E}"/>
    <cellStyle name="40% - Accent1 15 5" xfId="8425" xr:uid="{C517494F-1B33-4D86-B0A7-D5C4A32313D5}"/>
    <cellStyle name="40% - Accent1 15 5 2" xfId="8426" xr:uid="{736D369D-E22F-44FE-9A0D-1E19687A4E64}"/>
    <cellStyle name="40% - Accent1 15 6" xfId="8427" xr:uid="{9828D35A-40F2-4FB1-99B1-A621C1BC1CF7}"/>
    <cellStyle name="40% - Accent1 15 7" xfId="8428" xr:uid="{4ECA8144-E0AD-4D91-A502-7559B7CAD51B}"/>
    <cellStyle name="40% - Accent1 16" xfId="8429" xr:uid="{B930DD94-5321-4D66-9DE0-157B3462C96A}"/>
    <cellStyle name="40% - Accent1 16 2" xfId="8430" xr:uid="{5FEBE671-120B-4278-BBA3-2CC0E6D84B07}"/>
    <cellStyle name="40% - Accent1 16 2 2" xfId="8431" xr:uid="{92D6B6B0-6799-4A3A-97EB-1563AAE2A2D6}"/>
    <cellStyle name="40% - Accent1 16 2 2 2" xfId="8432" xr:uid="{CC95FC2D-8F5E-4F8F-BEE7-0F7AA4DBE5F1}"/>
    <cellStyle name="40% - Accent1 16 2 3" xfId="8433" xr:uid="{C3568FA8-298E-4E3D-A287-5A8F8BCEAD59}"/>
    <cellStyle name="40% - Accent1 16 2 3 2" xfId="8434" xr:uid="{11EC8124-08E5-4F6C-B443-AB305FA23CAD}"/>
    <cellStyle name="40% - Accent1 16 2 4" xfId="8435" xr:uid="{B6DE6905-52CA-4A2E-BF7A-1A8188E0B2E3}"/>
    <cellStyle name="40% - Accent1 16 3" xfId="8436" xr:uid="{605BBA10-3544-4CCD-9713-159D99270AB8}"/>
    <cellStyle name="40% - Accent1 16 3 2" xfId="8437" xr:uid="{10C17053-E6CC-4689-AFAB-77B683F0D360}"/>
    <cellStyle name="40% - Accent1 16 3 2 2" xfId="8438" xr:uid="{34B3D169-7E80-4D65-9335-D0A72A140B20}"/>
    <cellStyle name="40% - Accent1 16 3 3" xfId="8439" xr:uid="{8082D8C9-051C-4668-AD22-5D19559A93A7}"/>
    <cellStyle name="40% - Accent1 16 3 3 2" xfId="8440" xr:uid="{AEA7C920-E655-422E-9465-004EB9CAB51C}"/>
    <cellStyle name="40% - Accent1 16 3 4" xfId="8441" xr:uid="{8EA65F3C-EAD9-41A1-87BB-7154C65CDBEB}"/>
    <cellStyle name="40% - Accent1 16 4" xfId="8442" xr:uid="{9CAE22AB-7584-44C8-B9FB-6B3765534D25}"/>
    <cellStyle name="40% - Accent1 16 4 2" xfId="8443" xr:uid="{E7D48C03-FF99-4951-AC0C-E8046B11974C}"/>
    <cellStyle name="40% - Accent1 16 5" xfId="8444" xr:uid="{2E947311-12D1-47C4-BD36-04065242A3EE}"/>
    <cellStyle name="40% - Accent1 17" xfId="8445" xr:uid="{6EFA48E4-F2F0-416B-95AA-9DF0BA7BAD88}"/>
    <cellStyle name="40% - Accent1 17 2" xfId="8446" xr:uid="{3281DF66-0290-4950-859E-8476B71B8571}"/>
    <cellStyle name="40% - Accent1 17 2 2" xfId="8447" xr:uid="{69E1AE01-073F-449F-9899-ABC4FE535174}"/>
    <cellStyle name="40% - Accent1 17 2 2 2" xfId="8448" xr:uid="{ADA03091-74AE-466C-8D36-669CFD9119A5}"/>
    <cellStyle name="40% - Accent1 17 2 3" xfId="8449" xr:uid="{995051AB-9787-49BA-9A62-66EE3D6C9E75}"/>
    <cellStyle name="40% - Accent1 17 2 3 2" xfId="8450" xr:uid="{8812CD18-CA7B-4D4B-8EB9-4C5BC2D77D88}"/>
    <cellStyle name="40% - Accent1 17 2 4" xfId="8451" xr:uid="{9B7B0E41-977C-4EEF-83E9-5EA50CC17081}"/>
    <cellStyle name="40% - Accent1 17 3" xfId="8452" xr:uid="{58F0B53F-A45A-427B-8634-0971DE4FDE48}"/>
    <cellStyle name="40% - Accent1 17 3 2" xfId="8453" xr:uid="{5A7020D0-9D98-495F-B7BF-2894D4B34962}"/>
    <cellStyle name="40% - Accent1 17 3 2 2" xfId="8454" xr:uid="{7B5B3285-1FFF-4A4D-9222-0B2DB08AEF77}"/>
    <cellStyle name="40% - Accent1 17 3 3" xfId="8455" xr:uid="{5BCC1482-BCF3-4C22-8A91-5DBF85BB28A3}"/>
    <cellStyle name="40% - Accent1 17 3 3 2" xfId="8456" xr:uid="{06580460-5933-4CA5-AA25-9BFAF1F10C50}"/>
    <cellStyle name="40% - Accent1 17 3 4" xfId="8457" xr:uid="{93912F90-A378-4599-903B-2D0A3EEB3B23}"/>
    <cellStyle name="40% - Accent1 17 4" xfId="8458" xr:uid="{9E8363DF-BEC9-4316-895B-DAB028BE6296}"/>
    <cellStyle name="40% - Accent1 17 4 2" xfId="8459" xr:uid="{9966CC82-4089-41AF-A1CD-BB66DB88FB4A}"/>
    <cellStyle name="40% - Accent1 17 5" xfId="8460" xr:uid="{5D91AC20-0585-4C4F-9FA4-831778C96780}"/>
    <cellStyle name="40% - Accent1 18" xfId="8461" xr:uid="{4829E885-E853-40F6-A22D-4353ACCF72E6}"/>
    <cellStyle name="40% - Accent1 18 2" xfId="8462" xr:uid="{F24BDA6D-5298-40C4-B516-46C240E34B7C}"/>
    <cellStyle name="40% - Accent1 18 2 2" xfId="8463" xr:uid="{74E6D422-FC28-4235-AD5B-BF4DFBDCEFDB}"/>
    <cellStyle name="40% - Accent1 18 2 2 2" xfId="8464" xr:uid="{A174EA8D-BEB9-4119-9696-75898CC4F2F0}"/>
    <cellStyle name="40% - Accent1 18 2 3" xfId="8465" xr:uid="{DED3E031-7CF9-46B3-B71D-EDBF004DFB8D}"/>
    <cellStyle name="40% - Accent1 18 2 3 2" xfId="8466" xr:uid="{FC16995B-037B-4F3C-ABE4-8A4E7C625F73}"/>
    <cellStyle name="40% - Accent1 18 2 4" xfId="8467" xr:uid="{F952A9EA-A918-4CF2-A78D-7993E477F1F5}"/>
    <cellStyle name="40% - Accent1 18 3" xfId="8468" xr:uid="{3EF9DEBA-BCB0-44DB-BEAE-7C866E481798}"/>
    <cellStyle name="40% - Accent1 18 3 2" xfId="8469" xr:uid="{E2FCD193-F8F3-4DD0-8CFB-07BCFFC4A964}"/>
    <cellStyle name="40% - Accent1 18 3 2 2" xfId="8470" xr:uid="{DE2BDC29-69B5-4472-B988-57F4684F013A}"/>
    <cellStyle name="40% - Accent1 18 3 3" xfId="8471" xr:uid="{6F35E9AD-60C0-43AA-BD89-390E6690800D}"/>
    <cellStyle name="40% - Accent1 18 3 3 2" xfId="8472" xr:uid="{B417F48B-BB59-4C4B-B0D5-E2865F67E806}"/>
    <cellStyle name="40% - Accent1 18 3 4" xfId="8473" xr:uid="{63D5BDE6-AEE9-4164-AE26-D2D2C3588813}"/>
    <cellStyle name="40% - Accent1 18 4" xfId="8474" xr:uid="{CA873BF7-BB23-45F8-BB40-13247D606587}"/>
    <cellStyle name="40% - Accent1 18 4 2" xfId="8475" xr:uid="{B868199A-9C32-44A2-8F83-7A87B1BBBDC3}"/>
    <cellStyle name="40% - Accent1 18 5" xfId="8476" xr:uid="{8977D90B-8241-46EE-B282-EAD430DFD8C6}"/>
    <cellStyle name="40% - Accent1 19" xfId="8477" xr:uid="{FAD8420C-2903-4892-BDD1-05CFBE67C905}"/>
    <cellStyle name="40% - Accent1 19 2" xfId="8478" xr:uid="{4555D926-3709-404A-ACD7-6E1988585A0E}"/>
    <cellStyle name="40% - Accent1 19 2 2" xfId="8479" xr:uid="{56E8E9DD-3473-4CAB-8E64-3CAAF6A1B657}"/>
    <cellStyle name="40% - Accent1 19 2 2 2" xfId="8480" xr:uid="{38202F45-4367-4516-8BD2-5E1BFF5F4FE4}"/>
    <cellStyle name="40% - Accent1 19 2 3" xfId="8481" xr:uid="{97EC3122-9F29-4C93-A29F-7B9E88A06D8B}"/>
    <cellStyle name="40% - Accent1 19 2 3 2" xfId="8482" xr:uid="{AA146B80-4190-4E43-B1D3-5E806A9A96CE}"/>
    <cellStyle name="40% - Accent1 19 2 4" xfId="8483" xr:uid="{59F65448-E30E-45D9-9162-62EC09C18300}"/>
    <cellStyle name="40% - Accent1 19 3" xfId="8484" xr:uid="{62099D73-7344-495D-B42C-E0626F901938}"/>
    <cellStyle name="40% - Accent1 19 3 2" xfId="8485" xr:uid="{5F432810-2458-4D43-A5E9-664B4A865F41}"/>
    <cellStyle name="40% - Accent1 19 3 2 2" xfId="8486" xr:uid="{625ED9C4-34A9-48A2-91E7-6201B9741E92}"/>
    <cellStyle name="40% - Accent1 19 3 3" xfId="8487" xr:uid="{CCAD7CC8-6668-4218-85F2-CB3383D94328}"/>
    <cellStyle name="40% - Accent1 19 3 3 2" xfId="8488" xr:uid="{5B21AB6E-199B-478D-8E94-EBE73C6A48F8}"/>
    <cellStyle name="40% - Accent1 19 3 4" xfId="8489" xr:uid="{882D036D-7CF1-407F-9498-8BC247DD0482}"/>
    <cellStyle name="40% - Accent1 19 4" xfId="8490" xr:uid="{9EEC01B2-D6C2-4181-AE72-7D59E8FFEBF5}"/>
    <cellStyle name="40% - Accent1 19 4 2" xfId="8491" xr:uid="{1782FDB8-3528-4525-A1BB-CCE3FEC0BCB4}"/>
    <cellStyle name="40% - Accent1 19 5" xfId="8492" xr:uid="{66AB95E6-88F6-4645-956A-E9FF3BD78C86}"/>
    <cellStyle name="40% - Accent1 2" xfId="8493" xr:uid="{B626CAA8-D278-4543-ACE2-14D7B1731234}"/>
    <cellStyle name="40% - Accent1 2 2" xfId="8494" xr:uid="{1FA155DD-CCC7-458B-9FD3-B5EE10B9DD42}"/>
    <cellStyle name="40% - Accent1 2 2 2" xfId="8495" xr:uid="{F0978912-6B29-44E3-B321-4A5050FA4286}"/>
    <cellStyle name="40% - Accent1 2 2 2 2" xfId="8496" xr:uid="{E8B202BA-92B5-4F3A-8CE3-D80DFAA8D713}"/>
    <cellStyle name="40% - Accent1 2 2 2 2 2" xfId="8497" xr:uid="{FD5B910D-85D0-4F42-94C9-9420A368106A}"/>
    <cellStyle name="40% - Accent1 2 2 2 2 2 2" xfId="8498" xr:uid="{26B46FC5-309D-40B1-A584-D19076610D82}"/>
    <cellStyle name="40% - Accent1 2 2 2 2 3" xfId="8499" xr:uid="{6DDEDBF3-0FD8-4030-84AE-04E3FF2FD776}"/>
    <cellStyle name="40% - Accent1 2 2 2 2 3 2" xfId="8500" xr:uid="{8E928CBD-1DDA-42F6-AF2F-0D1E5AA70226}"/>
    <cellStyle name="40% - Accent1 2 2 2 2 4" xfId="8501" xr:uid="{1790BD5A-8F48-4785-BB4B-410EFD532182}"/>
    <cellStyle name="40% - Accent1 2 2 2 3" xfId="8502" xr:uid="{BCBFC3A2-E6CD-4149-91D6-221334BE112B}"/>
    <cellStyle name="40% - Accent1 2 2 2 3 2" xfId="8503" xr:uid="{77E37486-41A2-44D1-98BA-CC1026F004F1}"/>
    <cellStyle name="40% - Accent1 2 2 2 4" xfId="8504" xr:uid="{CBE81CD0-C932-479E-B005-31904C6963E6}"/>
    <cellStyle name="40% - Accent1 2 2 2 5" xfId="8505" xr:uid="{9D6C8FCB-ABF6-42B0-B539-632054ADB2C7}"/>
    <cellStyle name="40% - Accent1 2 2 3" xfId="8506" xr:uid="{C1216F60-2C0E-4231-9F47-9EEC3F2FD492}"/>
    <cellStyle name="40% - Accent1 2 2 3 2" xfId="8507" xr:uid="{36F5D471-CA41-4B0B-A04B-B3F04152EB5C}"/>
    <cellStyle name="40% - Accent1 2 2 3 2 2" xfId="8508" xr:uid="{B332B2F0-6BDE-4C38-83F3-D0F19ACDADAD}"/>
    <cellStyle name="40% - Accent1 2 2 3 3" xfId="8509" xr:uid="{F5EB99FC-BAF2-4ABC-AA54-66253368D6D6}"/>
    <cellStyle name="40% - Accent1 2 2 3 3 2" xfId="8510" xr:uid="{90CC7C33-5813-42DE-BA39-28BAE486B7A5}"/>
    <cellStyle name="40% - Accent1 2 2 3 4" xfId="8511" xr:uid="{365EA76E-BDA8-43A3-94FB-9FC48CFB0073}"/>
    <cellStyle name="40% - Accent1 2 2 3 5" xfId="8512" xr:uid="{7A1D45E4-7A5D-477A-8896-1229654201E6}"/>
    <cellStyle name="40% - Accent1 2 2 4" xfId="8513" xr:uid="{27EBA5BA-C37F-4FE2-85D7-E1AD4001ED0E}"/>
    <cellStyle name="40% - Accent1 2 2 4 2" xfId="8514" xr:uid="{C6793CCA-F9AF-40C0-9864-E08B1F3185F9}"/>
    <cellStyle name="40% - Accent1 2 2 4 2 2" xfId="8515" xr:uid="{876073C8-7B9C-4828-84E9-0D0F2276F93E}"/>
    <cellStyle name="40% - Accent1 2 2 4 3" xfId="8516" xr:uid="{3CD21FA6-7F7A-48FE-9FA6-D1A7FBEF5D5E}"/>
    <cellStyle name="40% - Accent1 2 2 4 4" xfId="8517" xr:uid="{EEFE432B-51BB-4D33-873F-C52AD075A033}"/>
    <cellStyle name="40% - Accent1 2 2 5" xfId="8518" xr:uid="{B8219CF8-0F04-41AF-B80E-53DB5ACD0A46}"/>
    <cellStyle name="40% - Accent1 2 2 5 2" xfId="8519" xr:uid="{7720202B-CC03-498A-BC22-04ABA17B18A3}"/>
    <cellStyle name="40% - Accent1 2 2 6" xfId="8520" xr:uid="{E3A96891-ED8A-469A-90B2-2FBAD64CAB7F}"/>
    <cellStyle name="40% - Accent1 2 2 7" xfId="8521" xr:uid="{33CDB783-74A8-4FBD-BAA1-3AC578B0E4EC}"/>
    <cellStyle name="40% - Accent1 2 3" xfId="8522" xr:uid="{7E8B948F-7752-4DF5-808B-0592C2548EC9}"/>
    <cellStyle name="40% - Accent1 2 3 2" xfId="8523" xr:uid="{82AE7182-42F9-4EE6-9A0B-391E80A1BA35}"/>
    <cellStyle name="40% - Accent1 2 3 2 2" xfId="8524" xr:uid="{FE54CAA5-0274-4BB9-B883-F2AD4219BF47}"/>
    <cellStyle name="40% - Accent1 2 3 2 2 2" xfId="8525" xr:uid="{C84B911C-D480-4D10-9B84-121F61F8F11F}"/>
    <cellStyle name="40% - Accent1 2 3 2 2 2 2" xfId="8526" xr:uid="{931BE576-C4FE-4257-B830-F9EF7B98B024}"/>
    <cellStyle name="40% - Accent1 2 3 2 2 3" xfId="8527" xr:uid="{98EB1E8E-10FC-4661-BF38-A35280EEFCCC}"/>
    <cellStyle name="40% - Accent1 2 3 2 2 3 2" xfId="8528" xr:uid="{08F4DF51-42B4-4DC0-9AF1-49FB61D1E4FF}"/>
    <cellStyle name="40% - Accent1 2 3 2 2 4" xfId="8529" xr:uid="{2396C4E5-1807-425B-9F3E-24483F0F7257}"/>
    <cellStyle name="40% - Accent1 2 3 2 3" xfId="8530" xr:uid="{75E4B9B0-122C-4DC9-B5D2-440076D5E4EC}"/>
    <cellStyle name="40% - Accent1 2 3 2 3 2" xfId="8531" xr:uid="{52411FFA-B754-46A3-99A2-CFE1806D8D94}"/>
    <cellStyle name="40% - Accent1 2 3 2 4" xfId="8532" xr:uid="{D7791743-0A90-426D-AB67-21854B55F608}"/>
    <cellStyle name="40% - Accent1 2 3 2 5" xfId="8533" xr:uid="{717799EB-ECF8-4081-B555-A91FC78E29F8}"/>
    <cellStyle name="40% - Accent1 2 3 3" xfId="8534" xr:uid="{541E0CF0-654A-4D9F-9503-DA7AA85D024D}"/>
    <cellStyle name="40% - Accent1 2 3 3 2" xfId="8535" xr:uid="{E5BA74DF-59E5-407F-AD6A-B143151D1B10}"/>
    <cellStyle name="40% - Accent1 2 3 3 2 2" xfId="8536" xr:uid="{BC9EB5A0-A792-449E-B47D-EFF769DBB910}"/>
    <cellStyle name="40% - Accent1 2 3 3 3" xfId="8537" xr:uid="{C55355F2-A160-4B3B-B791-E5CB8A2A7BE2}"/>
    <cellStyle name="40% - Accent1 2 3 3 3 2" xfId="8538" xr:uid="{84733B09-094C-457D-AA73-DCDC68DA614D}"/>
    <cellStyle name="40% - Accent1 2 3 3 4" xfId="8539" xr:uid="{E22E63FC-CA87-49C7-943F-87178C7BC2FF}"/>
    <cellStyle name="40% - Accent1 2 3 4" xfId="8540" xr:uid="{4CE0C9CB-B50B-471B-A4D4-1A02692CC662}"/>
    <cellStyle name="40% - Accent1 2 3 4 2" xfId="8541" xr:uid="{35FBFB7A-F8F0-4DDB-8952-E0486B66F158}"/>
    <cellStyle name="40% - Accent1 2 3 5" xfId="8542" xr:uid="{48506424-5DF5-4414-99F5-EF8EC70C94D5}"/>
    <cellStyle name="40% - Accent1 2 3 5 2" xfId="8543" xr:uid="{7855B137-3B94-4948-B26A-C1FB21492BEA}"/>
    <cellStyle name="40% - Accent1 2 3 6" xfId="8544" xr:uid="{C999B256-F989-4D60-9E5E-F3FB4331C6C4}"/>
    <cellStyle name="40% - Accent1 2 3 7" xfId="8545" xr:uid="{55EAE4E1-466F-4C5C-A9D8-49A8A2F81E00}"/>
    <cellStyle name="40% - Accent1 2 4" xfId="8546" xr:uid="{5FF48A33-E879-4B10-A29C-09849DAC53F9}"/>
    <cellStyle name="40% - Accent1 2 4 2" xfId="8547" xr:uid="{85E8421B-AD88-4CDB-82F0-5629C9E25ACF}"/>
    <cellStyle name="40% - Accent1 2 4 2 2" xfId="8548" xr:uid="{CF3E51C9-E784-4879-A87A-F87ABFBE4C55}"/>
    <cellStyle name="40% - Accent1 2 4 2 2 2" xfId="8549" xr:uid="{8A7F4EB3-B6EA-443B-B040-DB492C07B8C1}"/>
    <cellStyle name="40% - Accent1 2 4 2 3" xfId="8550" xr:uid="{65E5F23B-437E-4253-AB72-68D29841BC38}"/>
    <cellStyle name="40% - Accent1 2 4 2 3 2" xfId="8551" xr:uid="{24FBF50D-B39E-4831-9507-1332CB602DF5}"/>
    <cellStyle name="40% - Accent1 2 4 2 4" xfId="8552" xr:uid="{8AF91869-5532-4D7E-AF91-DAACFA916B5A}"/>
    <cellStyle name="40% - Accent1 2 4 3" xfId="8553" xr:uid="{D574728E-402D-42BA-9CFB-9986C50489EE}"/>
    <cellStyle name="40% - Accent1 2 4 3 2" xfId="8554" xr:uid="{EC4EB3DA-C1C1-4123-979B-73384AB9CB32}"/>
    <cellStyle name="40% - Accent1 2 4 4" xfId="8555" xr:uid="{8EA46FF2-5430-45AA-ABE8-4C5D710FB43C}"/>
    <cellStyle name="40% - Accent1 2 4 5" xfId="8556" xr:uid="{4E8FD355-C90E-4DFA-9699-82071B8131D8}"/>
    <cellStyle name="40% - Accent1 2 5" xfId="8557" xr:uid="{41BD6102-81DC-4A9A-AB2D-29B8BEE385C3}"/>
    <cellStyle name="40% - Accent1 2 5 2" xfId="8558" xr:uid="{040D1F23-D57B-4C91-BEA5-D250C6A1A826}"/>
    <cellStyle name="40% - Accent1 2 5 2 2" xfId="8559" xr:uid="{62DDA48C-E1F8-4767-9317-23995AA9E879}"/>
    <cellStyle name="40% - Accent1 2 5 3" xfId="8560" xr:uid="{E9E3C120-1919-419A-AD09-70891DD9BA71}"/>
    <cellStyle name="40% - Accent1 2 5 3 2" xfId="8561" xr:uid="{BB928687-525D-46AD-898D-E20B851BDE80}"/>
    <cellStyle name="40% - Accent1 2 5 4" xfId="8562" xr:uid="{837A4C44-D81A-4048-BC68-E828FE04DBCC}"/>
    <cellStyle name="40% - Accent1 2 5 5" xfId="8563" xr:uid="{1531C0CD-A85A-4D38-9E38-B88E2421E135}"/>
    <cellStyle name="40% - Accent1 2 6" xfId="8564" xr:uid="{5ED8A199-81DB-4841-9385-B6B0ECD531AA}"/>
    <cellStyle name="40% - Accent1 2 6 2" xfId="8565" xr:uid="{19809F2A-8F60-4432-97B4-E93CA68140F3}"/>
    <cellStyle name="40% - Accent1 2 6 2 2" xfId="8566" xr:uid="{46F986B6-E85F-441F-87B0-578D7426CDD8}"/>
    <cellStyle name="40% - Accent1 2 6 3" xfId="8567" xr:uid="{AAECBE07-D7FC-4270-9E5E-7030C537C1A1}"/>
    <cellStyle name="40% - Accent1 2 6 4" xfId="8568" xr:uid="{AAC4E0B5-AB3D-4FD3-A61A-5A13A78E1A95}"/>
    <cellStyle name="40% - Accent1 2 7" xfId="8569" xr:uid="{64C546BF-3198-4DBC-94B6-642E1B17DFF7}"/>
    <cellStyle name="40% - Accent1 2 7 2" xfId="8570" xr:uid="{F5E3849C-6BB0-4775-9808-5FFB9627BFEA}"/>
    <cellStyle name="40% - Accent1 2 8" xfId="8571" xr:uid="{8194F5C6-45E8-465F-8100-A260F3A752AE}"/>
    <cellStyle name="40% - Accent1 2 9" xfId="8572" xr:uid="{66118659-161B-4102-BC43-C07418AEF1CC}"/>
    <cellStyle name="40% - Accent1 20" xfId="8573" xr:uid="{13F2DB8F-B84D-403D-8270-9FF3D1E753C7}"/>
    <cellStyle name="40% - Accent1 20 2" xfId="8574" xr:uid="{5CC8CB42-013A-4035-88C6-282BE04DB3D9}"/>
    <cellStyle name="40% - Accent1 20 2 2" xfId="8575" xr:uid="{A845A72F-2AF9-42EC-897A-2375D3EFAB59}"/>
    <cellStyle name="40% - Accent1 20 2 2 2" xfId="8576" xr:uid="{E7BE1DB0-E3A7-49A6-BFBA-48A71FDC20DE}"/>
    <cellStyle name="40% - Accent1 20 2 3" xfId="8577" xr:uid="{C995D37A-E762-4837-AF3A-B5D174D932A2}"/>
    <cellStyle name="40% - Accent1 20 2 3 2" xfId="8578" xr:uid="{5600040E-0583-4E43-A1C5-321819C327B0}"/>
    <cellStyle name="40% - Accent1 20 2 4" xfId="8579" xr:uid="{27B56D46-4ADC-4DA4-BF41-6B128DD93BB0}"/>
    <cellStyle name="40% - Accent1 20 3" xfId="8580" xr:uid="{46ABDE24-3208-49F6-93E2-5C2A6F0DCC39}"/>
    <cellStyle name="40% - Accent1 20 3 2" xfId="8581" xr:uid="{2F21C1B7-B761-44C4-907B-F6E24D4F57B7}"/>
    <cellStyle name="40% - Accent1 20 3 2 2" xfId="8582" xr:uid="{3E6D76AA-5670-4320-A39C-DECCC4B1A6D9}"/>
    <cellStyle name="40% - Accent1 20 3 3" xfId="8583" xr:uid="{0D0BD57C-6E77-47A5-9CBB-12EAEB0FEC90}"/>
    <cellStyle name="40% - Accent1 20 3 3 2" xfId="8584" xr:uid="{E3509D94-33DC-4912-9018-FD27E5F9AD15}"/>
    <cellStyle name="40% - Accent1 20 3 4" xfId="8585" xr:uid="{2FB23EBD-10D0-4BD3-A713-CBF11F49AE24}"/>
    <cellStyle name="40% - Accent1 20 4" xfId="8586" xr:uid="{80821E41-7172-41D4-9B4F-A7175A0112F4}"/>
    <cellStyle name="40% - Accent1 20 4 2" xfId="8587" xr:uid="{7E51CED3-A11A-47C5-B9EC-68223AFADFF2}"/>
    <cellStyle name="40% - Accent1 20 5" xfId="8588" xr:uid="{B255582D-7306-46C2-A811-D050ADDAB8E5}"/>
    <cellStyle name="40% - Accent1 21" xfId="8589" xr:uid="{243285A0-D54C-4D29-9F89-497BF5A9D695}"/>
    <cellStyle name="40% - Accent1 21 2" xfId="8590" xr:uid="{3AE2912A-7BC0-49CE-B2D6-98171B2C66C9}"/>
    <cellStyle name="40% - Accent1 21 2 2" xfId="8591" xr:uid="{72E2DE57-CFFB-437C-830D-99D101A4B399}"/>
    <cellStyle name="40% - Accent1 21 2 2 2" xfId="8592" xr:uid="{3311BCFD-623B-47BD-8E75-290D3427F158}"/>
    <cellStyle name="40% - Accent1 21 2 3" xfId="8593" xr:uid="{E7DF7513-7587-4F39-8FEE-6291DBBBD548}"/>
    <cellStyle name="40% - Accent1 21 2 3 2" xfId="8594" xr:uid="{1CE9C0F4-3D21-4E4C-AB16-C4F0C6E00E19}"/>
    <cellStyle name="40% - Accent1 21 2 4" xfId="8595" xr:uid="{29C13C36-FC53-4D83-946E-574D27ACDF84}"/>
    <cellStyle name="40% - Accent1 21 3" xfId="8596" xr:uid="{641F1CD1-38A3-40F7-86B1-438CD76CE655}"/>
    <cellStyle name="40% - Accent1 21 3 2" xfId="8597" xr:uid="{A6D2EBEB-5403-4E5A-A477-94190043EF4C}"/>
    <cellStyle name="40% - Accent1 21 3 2 2" xfId="8598" xr:uid="{C8C0BB93-32DA-40D1-9D48-9ABE60248ABD}"/>
    <cellStyle name="40% - Accent1 21 3 3" xfId="8599" xr:uid="{FD052224-FBD6-4151-AC85-3F1B035E51F1}"/>
    <cellStyle name="40% - Accent1 21 3 3 2" xfId="8600" xr:uid="{447A4870-BE50-40C5-BA50-7DB42EAEB888}"/>
    <cellStyle name="40% - Accent1 21 3 4" xfId="8601" xr:uid="{4E0CC3B5-48B2-47A2-B983-4ED4E710B01F}"/>
    <cellStyle name="40% - Accent1 21 4" xfId="8602" xr:uid="{700865E9-47AF-4423-B903-5E3551F22C3F}"/>
    <cellStyle name="40% - Accent1 21 4 2" xfId="8603" xr:uid="{2E4A92F7-1D99-4D7C-AD25-2200C5258541}"/>
    <cellStyle name="40% - Accent1 21 5" xfId="8604" xr:uid="{ACD9AA8D-7AD4-42F7-B498-BAB289DE6E96}"/>
    <cellStyle name="40% - Accent1 22" xfId="8605" xr:uid="{DBE6B1D3-0140-4948-9F4C-579F28C583E8}"/>
    <cellStyle name="40% - Accent1 22 2" xfId="8606" xr:uid="{858C2D8C-9B7C-41F9-822D-E53F48189BFE}"/>
    <cellStyle name="40% - Accent1 22 2 2" xfId="8607" xr:uid="{F9EDD1D5-614A-40C8-80A6-49AFF2DD722D}"/>
    <cellStyle name="40% - Accent1 22 2 2 2" xfId="8608" xr:uid="{DF947ECA-21CC-48D5-86E3-9C76C5A2E9EE}"/>
    <cellStyle name="40% - Accent1 22 2 3" xfId="8609" xr:uid="{19910A91-2BA1-4FB7-A89E-74C5A3FFF977}"/>
    <cellStyle name="40% - Accent1 22 2 3 2" xfId="8610" xr:uid="{D870E088-DE94-4A3D-B958-D55BBD361D85}"/>
    <cellStyle name="40% - Accent1 22 2 4" xfId="8611" xr:uid="{9706F5CD-EEEC-4458-9EFB-4267E6B3EC17}"/>
    <cellStyle name="40% - Accent1 22 3" xfId="8612" xr:uid="{BC1AC1F1-389E-4D85-837B-77DB7C7C4B14}"/>
    <cellStyle name="40% - Accent1 22 3 2" xfId="8613" xr:uid="{F3DAB2FA-7258-4F33-B2D1-FB8DFBAD2AAC}"/>
    <cellStyle name="40% - Accent1 22 3 2 2" xfId="8614" xr:uid="{DFDBD423-6CD5-458D-A672-AAF151BC68D3}"/>
    <cellStyle name="40% - Accent1 22 3 3" xfId="8615" xr:uid="{63328997-32B9-4CFB-9AE8-54450D2415B3}"/>
    <cellStyle name="40% - Accent1 22 3 3 2" xfId="8616" xr:uid="{9869BB5A-9878-4024-9AA7-FFCE4BAFB62D}"/>
    <cellStyle name="40% - Accent1 22 3 4" xfId="8617" xr:uid="{0A139BC8-2F99-4D59-8E38-DFF1236C3934}"/>
    <cellStyle name="40% - Accent1 22 4" xfId="8618" xr:uid="{FCFBF219-099F-4F17-AF63-95D090DC0023}"/>
    <cellStyle name="40% - Accent1 22 4 2" xfId="8619" xr:uid="{BB44492C-752A-47A2-A36E-261F634211D1}"/>
    <cellStyle name="40% - Accent1 22 5" xfId="8620" xr:uid="{08DF0ED7-41D5-4FEB-9864-4C2CCDF72622}"/>
    <cellStyle name="40% - Accent1 23" xfId="8621" xr:uid="{F8D3D43E-E2AD-406D-9F95-125267EEC84F}"/>
    <cellStyle name="40% - Accent1 23 2" xfId="8622" xr:uid="{78828369-32F9-429E-BB33-F6BC812D1FF0}"/>
    <cellStyle name="40% - Accent1 23 2 2" xfId="8623" xr:uid="{8FF5EC0B-1D5B-4811-BC61-F2B3617B4B72}"/>
    <cellStyle name="40% - Accent1 23 2 2 2" xfId="8624" xr:uid="{5DAF40A0-4668-4741-BA74-A1F328110D91}"/>
    <cellStyle name="40% - Accent1 23 2 3" xfId="8625" xr:uid="{303DE29E-801B-40BB-B130-610F74B67288}"/>
    <cellStyle name="40% - Accent1 23 2 3 2" xfId="8626" xr:uid="{0B6A09B0-E6FA-41CF-BFB7-F884C80B2601}"/>
    <cellStyle name="40% - Accent1 23 2 4" xfId="8627" xr:uid="{C6AA28FF-FBBD-447A-883E-BBA766AD1CE7}"/>
    <cellStyle name="40% - Accent1 23 3" xfId="8628" xr:uid="{078A0EDA-1EF8-4ACF-8703-D413003CC0A5}"/>
    <cellStyle name="40% - Accent1 23 3 2" xfId="8629" xr:uid="{F74A998F-BDF3-404F-8C24-5ACCD07A4F90}"/>
    <cellStyle name="40% - Accent1 23 3 2 2" xfId="8630" xr:uid="{900845C1-AA00-4C14-A2A4-8630396E2B06}"/>
    <cellStyle name="40% - Accent1 23 3 3" xfId="8631" xr:uid="{0978050F-3395-4DB6-86AE-7D0966E45754}"/>
    <cellStyle name="40% - Accent1 23 3 3 2" xfId="8632" xr:uid="{9AC7DA79-C800-4585-840C-4B286724A34C}"/>
    <cellStyle name="40% - Accent1 23 3 4" xfId="8633" xr:uid="{8E819857-0C88-4934-93CE-DB3CEDF2AF2D}"/>
    <cellStyle name="40% - Accent1 23 4" xfId="8634" xr:uid="{37C60139-CCDB-4F0E-8D01-7D3B2159AF1B}"/>
    <cellStyle name="40% - Accent1 23 4 2" xfId="8635" xr:uid="{05555F39-F650-47E1-8C0E-525428C92097}"/>
    <cellStyle name="40% - Accent1 23 5" xfId="8636" xr:uid="{119A0800-819D-43B6-8B30-C2A2E2AFE4E7}"/>
    <cellStyle name="40% - Accent1 24" xfId="8637" xr:uid="{E5A1BD26-E32F-4407-A016-501CF526C96E}"/>
    <cellStyle name="40% - Accent1 24 2" xfId="8638" xr:uid="{0EBB81DC-2211-4801-B30E-37BA0DC35B71}"/>
    <cellStyle name="40% - Accent1 24 2 2" xfId="8639" xr:uid="{AD4EF76F-6552-4362-A796-CCE6DA5C67A5}"/>
    <cellStyle name="40% - Accent1 24 2 2 2" xfId="8640" xr:uid="{BBEA99E2-0ED2-45D3-8D74-61D45E6D9DD8}"/>
    <cellStyle name="40% - Accent1 24 2 3" xfId="8641" xr:uid="{7A9FB837-F150-40E5-9192-621950A0A27F}"/>
    <cellStyle name="40% - Accent1 24 2 3 2" xfId="8642" xr:uid="{7FCCEC45-D10F-4CB4-86FF-DDA31EB75B89}"/>
    <cellStyle name="40% - Accent1 24 2 4" xfId="8643" xr:uid="{A4587836-B1BB-49B5-8A64-5C5908F9AD40}"/>
    <cellStyle name="40% - Accent1 24 3" xfId="8644" xr:uid="{27D56408-5737-4C4E-962A-5F4842BEF4EE}"/>
    <cellStyle name="40% - Accent1 24 3 2" xfId="8645" xr:uid="{7C26D83C-A689-4BDA-98B4-1F088CAA0B26}"/>
    <cellStyle name="40% - Accent1 24 3 2 2" xfId="8646" xr:uid="{99C4E17C-0974-49DE-9857-6BF9C66243A9}"/>
    <cellStyle name="40% - Accent1 24 3 3" xfId="8647" xr:uid="{076FBE58-9554-4A94-8866-65181251055C}"/>
    <cellStyle name="40% - Accent1 24 3 3 2" xfId="8648" xr:uid="{6C47D7D4-88FA-4F4F-B964-9DAE0B4CEBB6}"/>
    <cellStyle name="40% - Accent1 24 3 4" xfId="8649" xr:uid="{19F006D9-0AE7-466B-9BDD-6294BB115AC2}"/>
    <cellStyle name="40% - Accent1 24 4" xfId="8650" xr:uid="{76A951F4-70B5-4260-8FE9-856C4E94CBA7}"/>
    <cellStyle name="40% - Accent1 24 4 2" xfId="8651" xr:uid="{B5F21230-D567-45E1-8790-085DBA02151D}"/>
    <cellStyle name="40% - Accent1 24 5" xfId="8652" xr:uid="{34BAE546-A816-4617-A498-BD55BCECD0EF}"/>
    <cellStyle name="40% - Accent1 25" xfId="8653" xr:uid="{2EF30B04-83B2-4388-9751-0BB8245DF195}"/>
    <cellStyle name="40% - Accent1 25 2" xfId="8654" xr:uid="{33AF5372-C205-468F-89FE-6EA6C5E8DB63}"/>
    <cellStyle name="40% - Accent1 25 2 2" xfId="8655" xr:uid="{B27D2C50-386C-4442-AC1F-5CF846A1CB82}"/>
    <cellStyle name="40% - Accent1 25 2 2 2" xfId="8656" xr:uid="{A05090F2-65A7-4BFE-AF36-45D82402CC9C}"/>
    <cellStyle name="40% - Accent1 25 2 3" xfId="8657" xr:uid="{BFA9E3FC-B926-47AB-BB7C-0F21BBCBB324}"/>
    <cellStyle name="40% - Accent1 25 2 3 2" xfId="8658" xr:uid="{34B21B47-7495-49A3-923A-B0CB75EFE766}"/>
    <cellStyle name="40% - Accent1 25 2 4" xfId="8659" xr:uid="{2542A748-11B0-4EA9-AE98-0F896F1F2E9C}"/>
    <cellStyle name="40% - Accent1 25 3" xfId="8660" xr:uid="{CC19EE93-A574-4BF9-9297-E9E6EF0018E8}"/>
    <cellStyle name="40% - Accent1 25 3 2" xfId="8661" xr:uid="{ACA7A1E1-9989-4CC2-90BD-BFE97669F50B}"/>
    <cellStyle name="40% - Accent1 25 3 2 2" xfId="8662" xr:uid="{5B15B78B-75F9-4F64-AEA1-FCB32DF9F816}"/>
    <cellStyle name="40% - Accent1 25 3 3" xfId="8663" xr:uid="{43F360A6-691E-4A93-AADA-8CD907D171AA}"/>
    <cellStyle name="40% - Accent1 25 3 3 2" xfId="8664" xr:uid="{0BB57CED-CB3C-4BAB-91CC-61BD385E8774}"/>
    <cellStyle name="40% - Accent1 25 3 4" xfId="8665" xr:uid="{FEF67CCB-65DC-46BF-90E4-DC31F6C42CAB}"/>
    <cellStyle name="40% - Accent1 25 4" xfId="8666" xr:uid="{B3EE59C7-485F-4736-8349-EE9E2588FE61}"/>
    <cellStyle name="40% - Accent1 25 4 2" xfId="8667" xr:uid="{ECC621E3-392A-492F-9F7D-CC6DA93F2FBF}"/>
    <cellStyle name="40% - Accent1 25 5" xfId="8668" xr:uid="{6E1266E6-2CD1-4520-814B-29B4BD01E72B}"/>
    <cellStyle name="40% - Accent1 26" xfId="8669" xr:uid="{75B1C431-5D77-4B0C-8A88-FD6F27D1DF7A}"/>
    <cellStyle name="40% - Accent1 26 2" xfId="8670" xr:uid="{2554EEC4-25A3-4F00-AD7C-A97A58488487}"/>
    <cellStyle name="40% - Accent1 26 2 2" xfId="8671" xr:uid="{C50C76FB-C9AD-4839-A344-F3BC0E7D8691}"/>
    <cellStyle name="40% - Accent1 26 2 2 2" xfId="8672" xr:uid="{BE4FEF98-B50E-4177-B444-CCC2E822FE93}"/>
    <cellStyle name="40% - Accent1 26 2 3" xfId="8673" xr:uid="{BC17DDFB-04C8-47E7-BD25-B1223D69EE3C}"/>
    <cellStyle name="40% - Accent1 26 2 3 2" xfId="8674" xr:uid="{7ECEFA66-D8B5-4D70-AB7F-80702D53399C}"/>
    <cellStyle name="40% - Accent1 26 2 4" xfId="8675" xr:uid="{9DC13D84-76A8-4828-B2FB-2F24CC10E6D7}"/>
    <cellStyle name="40% - Accent1 26 3" xfId="8676" xr:uid="{F06F782A-FC4B-4C6E-A7D6-5A4228F476B0}"/>
    <cellStyle name="40% - Accent1 26 3 2" xfId="8677" xr:uid="{9F476DE0-9458-4D35-84BE-7BB30F51CFE5}"/>
    <cellStyle name="40% - Accent1 26 3 2 2" xfId="8678" xr:uid="{627C6C3D-6C99-4AD2-A451-60BADAD9C560}"/>
    <cellStyle name="40% - Accent1 26 3 3" xfId="8679" xr:uid="{5196F8BC-B9C7-4267-B140-75EA3590552E}"/>
    <cellStyle name="40% - Accent1 26 3 3 2" xfId="8680" xr:uid="{A1274DA5-4C7A-4378-92CE-355387068CAC}"/>
    <cellStyle name="40% - Accent1 26 3 4" xfId="8681" xr:uid="{6C60C956-BAA7-4A64-8BBB-F63D8ED52B74}"/>
    <cellStyle name="40% - Accent1 26 4" xfId="8682" xr:uid="{5C754FB9-CE52-4207-8939-8794B6083FC0}"/>
    <cellStyle name="40% - Accent1 26 4 2" xfId="8683" xr:uid="{389FC8F2-8774-4D07-A3AC-6A004BC9E4DB}"/>
    <cellStyle name="40% - Accent1 26 5" xfId="8684" xr:uid="{3A835AD7-4262-4AAC-80EE-28C89AA8A805}"/>
    <cellStyle name="40% - Accent1 27" xfId="8685" xr:uid="{673D912C-93ED-422E-824A-0420E806F967}"/>
    <cellStyle name="40% - Accent1 27 2" xfId="8686" xr:uid="{411B9EEB-1C47-48AF-B6C9-63B65142243B}"/>
    <cellStyle name="40% - Accent1 27 2 2" xfId="8687" xr:uid="{D92C8FE3-9AE6-4AF9-AE41-19DB99AA6546}"/>
    <cellStyle name="40% - Accent1 27 2 2 2" xfId="8688" xr:uid="{92D2FF96-78AB-4AB8-BAF0-78BE62874498}"/>
    <cellStyle name="40% - Accent1 27 2 3" xfId="8689" xr:uid="{DFA4636E-C2C8-4EE9-9B2C-0C4CB5446C55}"/>
    <cellStyle name="40% - Accent1 27 2 3 2" xfId="8690" xr:uid="{B9ED1A49-79A9-4238-AC95-D3F3F58896CE}"/>
    <cellStyle name="40% - Accent1 27 2 4" xfId="8691" xr:uid="{CCE2EA6F-A5B8-4821-9957-D70B9612DF84}"/>
    <cellStyle name="40% - Accent1 27 3" xfId="8692" xr:uid="{DFE4D7D7-578E-45D3-866A-78702C11FD14}"/>
    <cellStyle name="40% - Accent1 27 3 2" xfId="8693" xr:uid="{ED72E1B6-EC2A-48AD-8C16-9633832C4059}"/>
    <cellStyle name="40% - Accent1 27 3 2 2" xfId="8694" xr:uid="{E9ED6798-A79A-4598-9404-ECEA4B149FC9}"/>
    <cellStyle name="40% - Accent1 27 3 3" xfId="8695" xr:uid="{95FCA857-6D2A-4945-B16B-A15CAD11CC9C}"/>
    <cellStyle name="40% - Accent1 27 3 3 2" xfId="8696" xr:uid="{4C386455-FC6F-41B3-98F2-E91EBF62AB8E}"/>
    <cellStyle name="40% - Accent1 27 3 4" xfId="8697" xr:uid="{DF112461-CF65-4F4A-8C4C-532BA6973756}"/>
    <cellStyle name="40% - Accent1 27 4" xfId="8698" xr:uid="{A459774A-BDB6-4F6E-B55D-76A269478944}"/>
    <cellStyle name="40% - Accent1 27 4 2" xfId="8699" xr:uid="{07EA8C7B-1763-4F6B-B5D8-CA5231D7C65C}"/>
    <cellStyle name="40% - Accent1 27 5" xfId="8700" xr:uid="{6CBB09B4-1E61-48BB-978A-577923436153}"/>
    <cellStyle name="40% - Accent1 28" xfId="8701" xr:uid="{177C307A-433C-48FA-A8ED-998546090159}"/>
    <cellStyle name="40% - Accent1 28 2" xfId="8702" xr:uid="{FDDE8DCA-D64F-446E-BB7A-6F2A02CBA054}"/>
    <cellStyle name="40% - Accent1 28 2 2" xfId="8703" xr:uid="{06C781B0-0474-4AC9-800D-66748B2F98DE}"/>
    <cellStyle name="40% - Accent1 28 2 2 2" xfId="8704" xr:uid="{8855BEEE-D382-418F-9F2A-6A6547C99E20}"/>
    <cellStyle name="40% - Accent1 28 2 3" xfId="8705" xr:uid="{F4663F03-4D39-49DE-88CE-08D8DE3F8277}"/>
    <cellStyle name="40% - Accent1 28 2 3 2" xfId="8706" xr:uid="{C3BA7971-031B-485B-932E-AD05AE2317CF}"/>
    <cellStyle name="40% - Accent1 28 2 4" xfId="8707" xr:uid="{160997EA-0249-4B6F-83A3-81C31F255588}"/>
    <cellStyle name="40% - Accent1 28 3" xfId="8708" xr:uid="{63DFEA79-8B85-4543-AFC3-DAB94F6366EE}"/>
    <cellStyle name="40% - Accent1 28 3 2" xfId="8709" xr:uid="{8ACB7AC5-4125-4277-B020-9A13FAEB8D4A}"/>
    <cellStyle name="40% - Accent1 28 4" xfId="8710" xr:uid="{41C55BBB-FE55-4388-9AE3-5C68335018F4}"/>
    <cellStyle name="40% - Accent1 29" xfId="8711" xr:uid="{85C205B5-FA02-4265-AA74-270EE8E9A066}"/>
    <cellStyle name="40% - Accent1 29 2" xfId="8712" xr:uid="{ACDAAE04-EC43-46C0-94C9-92776DA8A40C}"/>
    <cellStyle name="40% - Accent1 29 2 2" xfId="8713" xr:uid="{A3FA8727-A08D-44F4-88F8-0A94D3030B15}"/>
    <cellStyle name="40% - Accent1 29 2 2 2" xfId="8714" xr:uid="{570A1348-52F7-41AA-87E9-2989E6AFBA0D}"/>
    <cellStyle name="40% - Accent1 29 2 3" xfId="8715" xr:uid="{E4B9D309-6030-45A6-A817-0176F4A8AF22}"/>
    <cellStyle name="40% - Accent1 29 2 3 2" xfId="8716" xr:uid="{FFB6B515-37C2-4649-AB49-518E36085534}"/>
    <cellStyle name="40% - Accent1 29 2 4" xfId="8717" xr:uid="{505D8550-7345-4378-96DF-EFE213A05DBF}"/>
    <cellStyle name="40% - Accent1 29 3" xfId="8718" xr:uid="{C9F4F09C-9158-43B7-97DD-1555495CFA35}"/>
    <cellStyle name="40% - Accent1 29 3 2" xfId="8719" xr:uid="{7CDDE384-AA12-4421-B18D-387F2F95F240}"/>
    <cellStyle name="40% - Accent1 29 4" xfId="8720" xr:uid="{20D5550F-F389-4C1E-AAD7-B149F56E524B}"/>
    <cellStyle name="40% - Accent1 3" xfId="8721" xr:uid="{826FC096-5F66-4485-9934-09C7F907456A}"/>
    <cellStyle name="40% - Accent1 3 2" xfId="8722" xr:uid="{EA1FD28A-1584-47EA-82BE-9EB8444BD03A}"/>
    <cellStyle name="40% - Accent1 3 2 2" xfId="8723" xr:uid="{134BFCCF-274B-4707-AF5C-FA27141782A5}"/>
    <cellStyle name="40% - Accent1 3 2 3" xfId="8724" xr:uid="{14188FD5-F4B5-48D1-9CD1-F206DD79A6D5}"/>
    <cellStyle name="40% - Accent1 3 3" xfId="8725" xr:uid="{655C8AC5-2759-4063-AEFC-5269B3284A90}"/>
    <cellStyle name="40% - Accent1 3 3 2" xfId="8726" xr:uid="{36CC4C86-B6BB-4B4E-8A8E-4867485DBACE}"/>
    <cellStyle name="40% - Accent1 3 3 3" xfId="8727" xr:uid="{6077278C-8956-4DA1-81D2-D9ECAF4E160A}"/>
    <cellStyle name="40% - Accent1 3 4" xfId="8728" xr:uid="{988BA4AD-83C3-4920-AE76-00E06933AC26}"/>
    <cellStyle name="40% - Accent1 3 4 2" xfId="8729" xr:uid="{D8DE84A6-C077-4625-B30B-1813A2B682F6}"/>
    <cellStyle name="40% - Accent1 3 4 3" xfId="8730" xr:uid="{E6E49B26-F441-4141-980B-23589186948E}"/>
    <cellStyle name="40% - Accent1 3 5" xfId="8731" xr:uid="{AE8E5676-83E2-4FF4-91EC-5097D7B5DF90}"/>
    <cellStyle name="40% - Accent1 30" xfId="8732" xr:uid="{9C6E5ED4-6CA7-4909-BCAF-751CF20FF5D8}"/>
    <cellStyle name="40% - Accent1 30 2" xfId="8733" xr:uid="{44248DF8-EA79-4338-B3AF-2CDCBAC355DC}"/>
    <cellStyle name="40% - Accent1 30 2 2" xfId="8734" xr:uid="{B83643E1-AAFE-49E9-97F0-A4EA5780F877}"/>
    <cellStyle name="40% - Accent1 30 2 2 2" xfId="8735" xr:uid="{68F7D611-1A97-4C73-9684-B00555AE5E14}"/>
    <cellStyle name="40% - Accent1 30 2 3" xfId="8736" xr:uid="{B9380C10-C666-4911-A176-373D77A50D7C}"/>
    <cellStyle name="40% - Accent1 30 2 3 2" xfId="8737" xr:uid="{BB03E9D6-29BD-4E4A-A6A0-25DB4778997D}"/>
    <cellStyle name="40% - Accent1 30 2 4" xfId="8738" xr:uid="{9C153477-2260-488D-AD2C-B57C2E1FDCC0}"/>
    <cellStyle name="40% - Accent1 30 3" xfId="8739" xr:uid="{EEC227DC-86A3-43BD-944E-2B8A7AB79FA5}"/>
    <cellStyle name="40% - Accent1 30 3 2" xfId="8740" xr:uid="{9169F1BD-87C2-48DF-B9F7-F3B7D743FF07}"/>
    <cellStyle name="40% - Accent1 30 4" xfId="8741" xr:uid="{1720C758-531F-452C-8953-9C2143F95009}"/>
    <cellStyle name="40% - Accent1 30 4 2" xfId="8742" xr:uid="{F2AA5B5D-297A-468F-A144-D3BFD9AA5B01}"/>
    <cellStyle name="40% - Accent1 30 5" xfId="8743" xr:uid="{F2A552E0-1142-40F0-912A-36D98445F9E1}"/>
    <cellStyle name="40% - Accent1 31" xfId="8744" xr:uid="{340A58AF-CE63-425D-A540-BAC7078A7D3D}"/>
    <cellStyle name="40% - Accent1 31 2" xfId="8745" xr:uid="{588AAA52-6B7B-426E-8F93-5B2A8772BD1E}"/>
    <cellStyle name="40% - Accent1 31 2 2" xfId="8746" xr:uid="{22FBAF80-B551-4220-BBC7-E2868825C555}"/>
    <cellStyle name="40% - Accent1 31 3" xfId="8747" xr:uid="{CE027141-CB14-4E7B-8BCD-F9C99D4F68CF}"/>
    <cellStyle name="40% - Accent1 31 3 2" xfId="8748" xr:uid="{B83A0835-7465-454A-9EA0-1522ECBE1E24}"/>
    <cellStyle name="40% - Accent1 31 4" xfId="8749" xr:uid="{9EFACD5E-DE13-40AD-93B2-1C1A4B01F850}"/>
    <cellStyle name="40% - Accent1 32" xfId="8750" xr:uid="{73C54DF3-36CC-4965-A6DB-67D5A3B169CC}"/>
    <cellStyle name="40% - Accent1 32 2" xfId="8751" xr:uid="{CD2A834D-90BB-4D37-8634-20D13D22BC1D}"/>
    <cellStyle name="40% - Accent1 32 2 2" xfId="8752" xr:uid="{1B4EF61A-2E4F-4290-B2BB-B248B6D702E9}"/>
    <cellStyle name="40% - Accent1 32 3" xfId="8753" xr:uid="{C4FD7650-59AB-43AA-9702-F7F149CD7AF3}"/>
    <cellStyle name="40% - Accent1 33" xfId="8754" xr:uid="{28AF37B0-E70C-4659-A81F-CA31CA9A086C}"/>
    <cellStyle name="40% - Accent1 33 2" xfId="8755" xr:uid="{3B1C6B70-769B-41F8-B87D-B74D4E758E7E}"/>
    <cellStyle name="40% - Accent1 34" xfId="8756" xr:uid="{4B6351D5-D55D-418E-9061-2C6BA421C6CE}"/>
    <cellStyle name="40% - Accent1 34 2" xfId="8757" xr:uid="{19ABBE90-FBC6-4CE1-8AD5-A68A72919243}"/>
    <cellStyle name="40% - Accent1 35" xfId="8758" xr:uid="{70DB09F6-998F-4F19-B757-9D71C7DFA647}"/>
    <cellStyle name="40% - Accent1 36" xfId="8759" xr:uid="{8BCBBA0E-E7FB-4D79-AC8F-4D9D7F1E903B}"/>
    <cellStyle name="40% - Accent1 37" xfId="8760" xr:uid="{01DA9175-9776-445E-9316-E2271F173158}"/>
    <cellStyle name="40% - Accent1 37 2" xfId="8761" xr:uid="{DACEF84C-2C3F-4413-A978-DB919CC849E6}"/>
    <cellStyle name="40% - Accent1 38" xfId="8762" xr:uid="{DF5D6B75-982B-4ED7-8913-A381D31FF1AF}"/>
    <cellStyle name="40% - Accent1 38 2" xfId="8763" xr:uid="{F65A4F70-CE56-4174-AEE6-4A75C19C9410}"/>
    <cellStyle name="40% - Accent1 39" xfId="8764" xr:uid="{BE901A46-B031-488B-8FE4-57FAF14DCAEE}"/>
    <cellStyle name="40% - Accent1 39 2" xfId="8765" xr:uid="{61FE8B2A-2062-434D-97EF-733EEAE13655}"/>
    <cellStyle name="40% - Accent1 4" xfId="8766" xr:uid="{3A5F0BF4-43C5-45E3-B4B3-925D8DC6504C}"/>
    <cellStyle name="40% - Accent1 4 2" xfId="8767" xr:uid="{03066956-3B17-4874-A371-498D03411D89}"/>
    <cellStyle name="40% - Accent1 4 2 2" xfId="8768" xr:uid="{4F080D9A-B841-4FB3-B5A3-2271B07598D9}"/>
    <cellStyle name="40% - Accent1 4 2 2 2" xfId="8769" xr:uid="{AAD0932A-D901-4FCE-9628-03E2EE4771C9}"/>
    <cellStyle name="40% - Accent1 4 2 2 2 2" xfId="8770" xr:uid="{C4B044CF-D450-46FA-AC32-C0687E727C98}"/>
    <cellStyle name="40% - Accent1 4 2 2 3" xfId="8771" xr:uid="{32784D9E-12FC-42FD-ACAD-C396410E2D77}"/>
    <cellStyle name="40% - Accent1 4 2 2 3 2" xfId="8772" xr:uid="{BE171FCC-46E3-4427-B968-6A1C04E3E8AA}"/>
    <cellStyle name="40% - Accent1 4 2 2 4" xfId="8773" xr:uid="{82D51BC8-481E-47EB-9378-A00CEFE25996}"/>
    <cellStyle name="40% - Accent1 4 2 3" xfId="8774" xr:uid="{32B63865-F37E-4EDC-A6C0-6F9A6A12C414}"/>
    <cellStyle name="40% - Accent1 4 2 3 2" xfId="8775" xr:uid="{C6C2E5DD-505C-40C8-A36B-664D16F0A7A3}"/>
    <cellStyle name="40% - Accent1 4 2 4" xfId="8776" xr:uid="{A606BD6F-C6E2-4CB2-A306-DF1A267B4E9A}"/>
    <cellStyle name="40% - Accent1 4 2 5" xfId="8777" xr:uid="{E4FA5FA8-3BF2-431D-936E-47B253A13654}"/>
    <cellStyle name="40% - Accent1 4 3" xfId="8778" xr:uid="{F1B9C12F-02FD-4131-A63C-7C2BDEDE3C2C}"/>
    <cellStyle name="40% - Accent1 4 3 2" xfId="8779" xr:uid="{1C7E1E3E-7987-405A-8074-151F2EEF8F43}"/>
    <cellStyle name="40% - Accent1 4 3 2 2" xfId="8780" xr:uid="{4ADF6B96-074F-4F43-9D4A-B831A1455A60}"/>
    <cellStyle name="40% - Accent1 4 3 3" xfId="8781" xr:uid="{B142F6FC-D697-4539-AD87-F120E496B6A2}"/>
    <cellStyle name="40% - Accent1 4 3 3 2" xfId="8782" xr:uid="{FEC01CD3-A2E7-4DA3-AA71-B29A09A75AD2}"/>
    <cellStyle name="40% - Accent1 4 3 4" xfId="8783" xr:uid="{6B1873A7-0490-4155-852C-BA1B7E8F3D1D}"/>
    <cellStyle name="40% - Accent1 4 3 5" xfId="8784" xr:uid="{788864BC-D035-4A5C-8074-E8401B9F246E}"/>
    <cellStyle name="40% - Accent1 4 4" xfId="8785" xr:uid="{A677D1C8-361B-4D78-BC56-4E5E64A3D758}"/>
    <cellStyle name="40% - Accent1 4 4 2" xfId="8786" xr:uid="{B8712BBB-C6A8-49BA-AEFA-B629D8E11F07}"/>
    <cellStyle name="40% - Accent1 4 4 3" xfId="8787" xr:uid="{C48C1D51-C04E-4EE3-9057-43E733D5B384}"/>
    <cellStyle name="40% - Accent1 4 5" xfId="8788" xr:uid="{D2F02957-8531-44FA-BA78-A82FFF4F1C75}"/>
    <cellStyle name="40% - Accent1 4 5 2" xfId="8789" xr:uid="{0AC26D72-41D7-4745-99D5-8B1AB67A59CE}"/>
    <cellStyle name="40% - Accent1 4 6" xfId="8790" xr:uid="{A770F2CC-C747-4406-95AF-91174D4566A1}"/>
    <cellStyle name="40% - Accent1 4 7" xfId="8791" xr:uid="{B0001F0D-190E-40BC-9A6F-B098FE395563}"/>
    <cellStyle name="40% - Accent1 40" xfId="8792" xr:uid="{2AB10859-567F-4408-8674-A735EC258ECC}"/>
    <cellStyle name="40% - Accent1 40 2" xfId="8793" xr:uid="{9288367F-BA93-40D1-A8DE-93AE5085F2A9}"/>
    <cellStyle name="40% - Accent1 41" xfId="8794" xr:uid="{DEC40A23-DBDA-485E-B095-B82782436D31}"/>
    <cellStyle name="40% - Accent1 41 2" xfId="8795" xr:uid="{27B0349E-791E-4054-957F-55FC146A6CCD}"/>
    <cellStyle name="40% - Accent1 42" xfId="8796" xr:uid="{750A5545-44DD-4B7F-B037-2ECA3548BBBC}"/>
    <cellStyle name="40% - Accent1 42 2" xfId="8797" xr:uid="{804920EC-2774-40DF-89C0-63B21F83B420}"/>
    <cellStyle name="40% - Accent1 43" xfId="8798" xr:uid="{F5DCA7CD-44F9-4DD2-8610-75F593699678}"/>
    <cellStyle name="40% - Accent1 43 2" xfId="8799" xr:uid="{C55E592B-1C90-4BF9-B6C4-B44F0577C8A4}"/>
    <cellStyle name="40% - Accent1 44" xfId="8800" xr:uid="{69650ED1-2101-48F9-BAB6-9A9AF2B6FA63}"/>
    <cellStyle name="40% - Accent1 44 2" xfId="8801" xr:uid="{98E255CA-8122-4BEE-B42A-7D893DD903C4}"/>
    <cellStyle name="40% - Accent1 45" xfId="8802" xr:uid="{B0DD5A75-5E91-4963-A0D6-AF33BAD48BD4}"/>
    <cellStyle name="40% - Accent1 45 2" xfId="8803" xr:uid="{D587C8F0-06B5-411C-84D4-4AA96465C5E7}"/>
    <cellStyle name="40% - Accent1 46" xfId="8804" xr:uid="{E192F2F8-9B9C-480A-B39A-002AE3176C66}"/>
    <cellStyle name="40% - Accent1 47" xfId="8805" xr:uid="{49F7B14F-56B2-4A8A-9F06-632F989F842D}"/>
    <cellStyle name="40% - Accent1 48" xfId="8806" xr:uid="{51C03B5B-A116-46E8-AA45-D8DB932184B8}"/>
    <cellStyle name="40% - Accent1 49" xfId="8807" xr:uid="{B77F1842-50BC-4BF2-8F5C-C6240014AD5B}"/>
    <cellStyle name="40% - Accent1 5" xfId="8808" xr:uid="{127AB48A-3896-4A38-A921-04857B20616E}"/>
    <cellStyle name="40% - Accent1 5 2" xfId="8809" xr:uid="{6AA0CE76-6204-4CB2-9F3B-BD0880B8FA13}"/>
    <cellStyle name="40% - Accent1 5 2 2" xfId="8810" xr:uid="{7C29F50B-C5C2-460C-87C6-F172A261A866}"/>
    <cellStyle name="40% - Accent1 5 2 2 2" xfId="8811" xr:uid="{18893A60-B477-4401-8265-8D80017DB377}"/>
    <cellStyle name="40% - Accent1 5 2 2 2 2" xfId="8812" xr:uid="{BC1C18EC-B7B6-4696-A183-2FBCA1A8EC52}"/>
    <cellStyle name="40% - Accent1 5 2 2 3" xfId="8813" xr:uid="{27A3CA77-634C-4F8C-A7E6-F12BBDAB02CF}"/>
    <cellStyle name="40% - Accent1 5 2 2 3 2" xfId="8814" xr:uid="{72717631-6409-4B30-88C4-36EF920C6486}"/>
    <cellStyle name="40% - Accent1 5 2 2 4" xfId="8815" xr:uid="{63524CFA-CF48-41DA-A9F7-9AFAFD46D2FC}"/>
    <cellStyle name="40% - Accent1 5 2 3" xfId="8816" xr:uid="{5F53F0D4-7572-4625-89CE-8E2338676ED1}"/>
    <cellStyle name="40% - Accent1 5 2 3 2" xfId="8817" xr:uid="{CE9D8659-61C3-4824-B531-395E117EC679}"/>
    <cellStyle name="40% - Accent1 5 2 4" xfId="8818" xr:uid="{CC4DB4EB-08A2-4A68-B8CB-2452997E0075}"/>
    <cellStyle name="40% - Accent1 5 2 5" xfId="8819" xr:uid="{EE7325A5-4397-471B-9EC0-6F5B749D06A3}"/>
    <cellStyle name="40% - Accent1 5 3" xfId="8820" xr:uid="{60543DB9-111D-4028-8CB7-C936E0B29BB7}"/>
    <cellStyle name="40% - Accent1 5 3 2" xfId="8821" xr:uid="{20E65D2E-A060-4B18-90AC-0E9B9B0C6D06}"/>
    <cellStyle name="40% - Accent1 5 3 2 2" xfId="8822" xr:uid="{8C38E039-8D35-4177-947C-2E2A6EDC7475}"/>
    <cellStyle name="40% - Accent1 5 3 3" xfId="8823" xr:uid="{F3454CB2-2E6A-4DD6-AE91-B656E9B5A701}"/>
    <cellStyle name="40% - Accent1 5 3 3 2" xfId="8824" xr:uid="{90F8D889-9D53-4E7C-92BC-34170E47CC54}"/>
    <cellStyle name="40% - Accent1 5 3 4" xfId="8825" xr:uid="{6E8314E8-A30F-427E-9793-FBE36D585433}"/>
    <cellStyle name="40% - Accent1 5 4" xfId="8826" xr:uid="{146E873E-E57C-4E5F-BDB4-B31EFBE0A823}"/>
    <cellStyle name="40% - Accent1 5 4 2" xfId="8827" xr:uid="{82519234-46F6-44AB-8AA3-ED1260DCF62D}"/>
    <cellStyle name="40% - Accent1 5 5" xfId="8828" xr:uid="{47CFC090-1430-467F-80A3-6B6DC2B7E69F}"/>
    <cellStyle name="40% - Accent1 5 5 2" xfId="8829" xr:uid="{12CB805B-9910-457A-ACF4-6C3AB34FB061}"/>
    <cellStyle name="40% - Accent1 5 6" xfId="8830" xr:uid="{CAA6A509-4B56-416F-8B87-2B9151B1DB76}"/>
    <cellStyle name="40% - Accent1 5 7" xfId="8831" xr:uid="{FD840E4F-98C4-4C7F-AE35-6E5714E56AAC}"/>
    <cellStyle name="40% - Accent1 50" xfId="8832" xr:uid="{533D86F3-4AAB-4AA4-B373-A2B92DE139B8}"/>
    <cellStyle name="40% - Accent1 51" xfId="8833" xr:uid="{ABEED927-A921-409C-9242-9BF129151ACC}"/>
    <cellStyle name="40% - Accent1 52" xfId="8834" xr:uid="{1AAEB7DB-16B7-44C9-B997-5A331A14AB59}"/>
    <cellStyle name="40% - Accent1 53" xfId="8835" xr:uid="{D284CB5D-049B-4C1C-A09F-4021124E001F}"/>
    <cellStyle name="40% - Accent1 6" xfId="8836" xr:uid="{93C2B3B9-3E1F-48C2-BDE1-05124FA2D8ED}"/>
    <cellStyle name="40% - Accent1 6 2" xfId="8837" xr:uid="{54CA421C-E464-4BA1-8629-00077723299B}"/>
    <cellStyle name="40% - Accent1 6 2 2" xfId="8838" xr:uid="{9AC4B1D7-3E28-43CC-99EB-66580163441E}"/>
    <cellStyle name="40% - Accent1 6 2 2 2" xfId="8839" xr:uid="{044702C8-D308-4505-B9B7-893E95CEFABD}"/>
    <cellStyle name="40% - Accent1 6 2 2 2 2" xfId="8840" xr:uid="{5A509935-E172-46E4-94EC-59A14D937FA2}"/>
    <cellStyle name="40% - Accent1 6 2 2 3" xfId="8841" xr:uid="{BC8F2BB5-38FE-4E6A-8CF9-CD8371CAB5CC}"/>
    <cellStyle name="40% - Accent1 6 2 2 3 2" xfId="8842" xr:uid="{FE576328-072A-40A3-94FF-1B965D71E35A}"/>
    <cellStyle name="40% - Accent1 6 2 2 4" xfId="8843" xr:uid="{E900C5CF-F375-4AEF-8AF2-B1668BAF38BF}"/>
    <cellStyle name="40% - Accent1 6 2 3" xfId="8844" xr:uid="{23CB57D3-AC17-4477-AD04-9A21A751C16A}"/>
    <cellStyle name="40% - Accent1 6 2 3 2" xfId="8845" xr:uid="{16787BD3-E32C-4156-B067-995A89F7CA1F}"/>
    <cellStyle name="40% - Accent1 6 2 4" xfId="8846" xr:uid="{237835C4-3817-4964-AEA6-2C1F8706C945}"/>
    <cellStyle name="40% - Accent1 6 3" xfId="8847" xr:uid="{6D5AD242-5D7C-4365-B4F5-2BC31AA82ED7}"/>
    <cellStyle name="40% - Accent1 6 3 2" xfId="8848" xr:uid="{281009A2-CEA7-4B85-9000-FFB60FFDF651}"/>
    <cellStyle name="40% - Accent1 6 3 2 2" xfId="8849" xr:uid="{1CCDCEB8-E853-4F98-97AE-5CFEFED07BE2}"/>
    <cellStyle name="40% - Accent1 6 3 3" xfId="8850" xr:uid="{BB71357A-2CB8-4C86-BE8A-C9E404C32F36}"/>
    <cellStyle name="40% - Accent1 6 3 3 2" xfId="8851" xr:uid="{A57FB843-F8CE-4804-8ED7-AECFF0853CB4}"/>
    <cellStyle name="40% - Accent1 6 3 4" xfId="8852" xr:uid="{63B153A4-FDCB-4779-BC39-DC931D264EA7}"/>
    <cellStyle name="40% - Accent1 6 4" xfId="8853" xr:uid="{CAD51054-99FD-49BD-A204-32ACCC01AEF4}"/>
    <cellStyle name="40% - Accent1 6 4 2" xfId="8854" xr:uid="{39071491-1A5C-4736-B542-90BF2A31002E}"/>
    <cellStyle name="40% - Accent1 6 5" xfId="8855" xr:uid="{D44E4110-CA0A-4684-94BB-511EDABE85B8}"/>
    <cellStyle name="40% - Accent1 6 5 2" xfId="8856" xr:uid="{0B525557-EE6D-4154-9C2C-D1345B938E32}"/>
    <cellStyle name="40% - Accent1 6 6" xfId="8857" xr:uid="{BF57DF96-D28C-4B8D-9D33-F9CF562759E6}"/>
    <cellStyle name="40% - Accent1 6 7" xfId="8858" xr:uid="{CB01F125-C6F8-4340-9B99-AA5417101A83}"/>
    <cellStyle name="40% - Accent1 7" xfId="8859" xr:uid="{46531C25-4D16-4939-83E6-21AC7C95A467}"/>
    <cellStyle name="40% - Accent1 7 2" xfId="8860" xr:uid="{CD694121-5452-4CD1-8694-72313EF191C5}"/>
    <cellStyle name="40% - Accent1 7 2 2" xfId="8861" xr:uid="{CCBAA9DF-B731-4120-92CA-278687A6C9E5}"/>
    <cellStyle name="40% - Accent1 7 2 2 2" xfId="8862" xr:uid="{C9ED1430-CBF8-424C-A0C1-FC532D140E97}"/>
    <cellStyle name="40% - Accent1 7 2 2 2 2" xfId="8863" xr:uid="{4BBB3F57-7D9F-4F5A-9D64-64BE55885216}"/>
    <cellStyle name="40% - Accent1 7 2 2 3" xfId="8864" xr:uid="{6E6E5077-F1EA-4826-A3FB-01806A6F7E2B}"/>
    <cellStyle name="40% - Accent1 7 2 2 3 2" xfId="8865" xr:uid="{6866C803-C14C-4FEE-9A64-71283ABEFD88}"/>
    <cellStyle name="40% - Accent1 7 2 2 4" xfId="8866" xr:uid="{F78B1782-98E3-4695-99B0-04956034889B}"/>
    <cellStyle name="40% - Accent1 7 2 3" xfId="8867" xr:uid="{890803EC-0CE9-4312-A1C3-03FCD11FB1C9}"/>
    <cellStyle name="40% - Accent1 7 2 3 2" xfId="8868" xr:uid="{4EF7813E-D630-4E91-B2D8-997A438CF69A}"/>
    <cellStyle name="40% - Accent1 7 2 4" xfId="8869" xr:uid="{02EAA4DE-69B0-460A-ADF3-7A8B1A1EBAC1}"/>
    <cellStyle name="40% - Accent1 7 3" xfId="8870" xr:uid="{95344F21-A300-4C26-B629-B6D82D06824B}"/>
    <cellStyle name="40% - Accent1 7 3 2" xfId="8871" xr:uid="{2780BAE1-5FAE-416F-96A9-110E9C0D2D26}"/>
    <cellStyle name="40% - Accent1 7 3 2 2" xfId="8872" xr:uid="{66EDDB17-08D8-457E-AC18-09AC26816632}"/>
    <cellStyle name="40% - Accent1 7 3 3" xfId="8873" xr:uid="{8FE4ECBA-DF0F-4C47-8420-95D9A73C0BDA}"/>
    <cellStyle name="40% - Accent1 7 3 3 2" xfId="8874" xr:uid="{CDCC17D3-AE4A-49FD-9678-331BA5E275C7}"/>
    <cellStyle name="40% - Accent1 7 3 4" xfId="8875" xr:uid="{91F3A4E3-33BB-4D0F-9DA4-5EC7AAFA2040}"/>
    <cellStyle name="40% - Accent1 7 4" xfId="8876" xr:uid="{DA836B56-D668-4EE1-9623-5810C4CFDCBC}"/>
    <cellStyle name="40% - Accent1 7 4 2" xfId="8877" xr:uid="{78468BB8-4FBD-457C-B637-3D0E283BF97F}"/>
    <cellStyle name="40% - Accent1 7 5" xfId="8878" xr:uid="{CFD7AA97-121F-4016-84C5-2562F2E0D2D9}"/>
    <cellStyle name="40% - Accent1 7 5 2" xfId="8879" xr:uid="{6CFA0FB4-6B43-4649-9913-243755B34872}"/>
    <cellStyle name="40% - Accent1 7 6" xfId="8880" xr:uid="{DD81661D-2092-4D45-903C-9146EE057895}"/>
    <cellStyle name="40% - Accent1 7 7" xfId="8881" xr:uid="{B8FAB02F-89C7-49AC-840B-BE9091494637}"/>
    <cellStyle name="40% - Accent1 8" xfId="8882" xr:uid="{FB294685-8384-47E9-8F5E-2197864FDE2E}"/>
    <cellStyle name="40% - Accent1 8 2" xfId="8883" xr:uid="{49CA228E-F927-49B2-A3FD-3DFD70806A84}"/>
    <cellStyle name="40% - Accent1 8 2 2" xfId="8884" xr:uid="{F732CADF-8976-44B4-9C01-486958108C3D}"/>
    <cellStyle name="40% - Accent1 8 2 2 2" xfId="8885" xr:uid="{1AEF7684-47D1-4D58-A2D2-D48416970D1F}"/>
    <cellStyle name="40% - Accent1 8 2 2 2 2" xfId="8886" xr:uid="{7F325C8D-824C-4D84-95D2-57873C23138C}"/>
    <cellStyle name="40% - Accent1 8 2 2 3" xfId="8887" xr:uid="{EE607FA4-A1CD-4B11-87D5-6518930A859B}"/>
    <cellStyle name="40% - Accent1 8 2 2 3 2" xfId="8888" xr:uid="{7353CC75-0DBA-45D1-B735-28FD369802EF}"/>
    <cellStyle name="40% - Accent1 8 2 2 4" xfId="8889" xr:uid="{9E502953-36C5-4552-8E60-88F6F2715E77}"/>
    <cellStyle name="40% - Accent1 8 2 3" xfId="8890" xr:uid="{70102001-9F31-4795-95F6-90FF34EDE3D4}"/>
    <cellStyle name="40% - Accent1 8 2 3 2" xfId="8891" xr:uid="{8D02AE07-47BE-4602-AF10-5C61C1F6F857}"/>
    <cellStyle name="40% - Accent1 8 2 4" xfId="8892" xr:uid="{C4196944-7B00-4F0E-B89B-470BE6C3994F}"/>
    <cellStyle name="40% - Accent1 8 3" xfId="8893" xr:uid="{4952407E-4F3C-49E6-A0D5-BEB6D65F3CB9}"/>
    <cellStyle name="40% - Accent1 8 3 2" xfId="8894" xr:uid="{B4B90BD0-5776-4B6C-820A-6484CD401541}"/>
    <cellStyle name="40% - Accent1 8 3 2 2" xfId="8895" xr:uid="{8335296F-EC17-4DEE-AB47-D61BC9F8C959}"/>
    <cellStyle name="40% - Accent1 8 3 3" xfId="8896" xr:uid="{1754F310-9910-4BE4-BD22-521E2E2AD574}"/>
    <cellStyle name="40% - Accent1 8 3 3 2" xfId="8897" xr:uid="{BFD16591-3C2C-476F-8304-4EBC1B2B4552}"/>
    <cellStyle name="40% - Accent1 8 3 4" xfId="8898" xr:uid="{FDE7C51C-A96A-4AB1-BCDF-3CB662B2E730}"/>
    <cellStyle name="40% - Accent1 8 4" xfId="8899" xr:uid="{7AD22DFE-9ECD-447A-BD2C-BB1454469CF6}"/>
    <cellStyle name="40% - Accent1 8 4 2" xfId="8900" xr:uid="{1035B60E-C79F-404E-B29B-5F6641A87D21}"/>
    <cellStyle name="40% - Accent1 8 5" xfId="8901" xr:uid="{14273704-02A0-45C5-934E-B3CA0AD32DAE}"/>
    <cellStyle name="40% - Accent1 8 5 2" xfId="8902" xr:uid="{FD5ADC1F-58AC-47BE-AF33-2C80EDF89166}"/>
    <cellStyle name="40% - Accent1 8 6" xfId="8903" xr:uid="{5BC72B05-65AD-4BE7-965C-31F4F8635015}"/>
    <cellStyle name="40% - Accent1 8 7" xfId="8904" xr:uid="{09751C6E-3D70-47DF-90A2-AF1741B80AE6}"/>
    <cellStyle name="40% - Accent1 9" xfId="8905" xr:uid="{7223D0B8-3B53-4C7D-9B95-C91DEDF242EF}"/>
    <cellStyle name="40% - Accent1 9 2" xfId="8906" xr:uid="{0329BF85-F807-4E56-B174-E8758C459F07}"/>
    <cellStyle name="40% - Accent1 9 2 2" xfId="8907" xr:uid="{67655F03-A271-4965-9DA3-4ED4EDA4BF6B}"/>
    <cellStyle name="40% - Accent1 9 2 2 2" xfId="8908" xr:uid="{74CCCA5A-66EB-44DC-84A1-7D1B3BF9DEFD}"/>
    <cellStyle name="40% - Accent1 9 2 2 2 2" xfId="8909" xr:uid="{4CAE0874-0C87-4A34-A872-C05203D0096B}"/>
    <cellStyle name="40% - Accent1 9 2 2 3" xfId="8910" xr:uid="{89C1ACF7-77C0-4BA7-8498-2E78EAB5BFA1}"/>
    <cellStyle name="40% - Accent1 9 2 2 3 2" xfId="8911" xr:uid="{811750CC-A81B-470E-B97A-3ED2D85E9BFF}"/>
    <cellStyle name="40% - Accent1 9 2 2 4" xfId="8912" xr:uid="{D62F6479-45EB-44DF-9CD7-9BB838F4EC0B}"/>
    <cellStyle name="40% - Accent1 9 2 3" xfId="8913" xr:uid="{69256AE4-F79E-48C7-AF8D-13332A1EFD26}"/>
    <cellStyle name="40% - Accent1 9 2 3 2" xfId="8914" xr:uid="{C4674DFD-92C3-4809-9892-2068BCD4D6DD}"/>
    <cellStyle name="40% - Accent1 9 2 4" xfId="8915" xr:uid="{A56A54AA-B1DF-4414-BEDB-98F2EDD76A38}"/>
    <cellStyle name="40% - Accent1 9 3" xfId="8916" xr:uid="{B0D88BEF-B70F-4F2E-B1F7-67C130BA1AD7}"/>
    <cellStyle name="40% - Accent1 9 3 2" xfId="8917" xr:uid="{1E77198C-0263-412A-9553-A22E10EB5B9B}"/>
    <cellStyle name="40% - Accent1 9 3 2 2" xfId="8918" xr:uid="{B05FFCC4-3B3B-4E22-8DA0-CEEBC29FD1DA}"/>
    <cellStyle name="40% - Accent1 9 3 3" xfId="8919" xr:uid="{B428FBA5-9F15-4818-92A7-098525E3B0EB}"/>
    <cellStyle name="40% - Accent1 9 3 3 2" xfId="8920" xr:uid="{39F25898-AC28-45BD-A1B5-D96FE01A50A0}"/>
    <cellStyle name="40% - Accent1 9 3 4" xfId="8921" xr:uid="{6CD52D01-F667-4C5B-91BC-B4789359F9F0}"/>
    <cellStyle name="40% - Accent1 9 4" xfId="8922" xr:uid="{0D9969C2-215B-4FED-8728-2D5C050036C1}"/>
    <cellStyle name="40% - Accent1 9 4 2" xfId="8923" xr:uid="{B49060C0-19BD-40AA-9D30-84A310718231}"/>
    <cellStyle name="40% - Accent1 9 5" xfId="8924" xr:uid="{3E4FDFE7-0B91-48C2-834B-42F19698DE57}"/>
    <cellStyle name="40% - Accent1 9 5 2" xfId="8925" xr:uid="{15E7B067-0A85-425D-B123-530F3934746E}"/>
    <cellStyle name="40% - Accent1 9 6" xfId="8926" xr:uid="{CD5A09E8-EA21-47C1-B577-E71ED00E6E91}"/>
    <cellStyle name="40% - Accent1 9 7" xfId="8927" xr:uid="{33C755F0-2C85-4DF6-8CFE-60A9BE496A0E}"/>
    <cellStyle name="40% - Accent2" xfId="28" builtinId="35" customBuiltin="1"/>
    <cellStyle name="40% - Accent2 10" xfId="8928" xr:uid="{80963D20-53CC-4073-8E4C-90BF8F3D0F89}"/>
    <cellStyle name="40% - Accent2 10 2" xfId="8929" xr:uid="{0917E38B-3FBA-4A55-80AF-82BA8827A6AE}"/>
    <cellStyle name="40% - Accent2 10 2 2" xfId="8930" xr:uid="{3B96DAB9-C764-4CB1-8CD6-42AFFFAF8565}"/>
    <cellStyle name="40% - Accent2 10 2 2 2" xfId="8931" xr:uid="{81701435-C683-44E0-B721-C69292EF484E}"/>
    <cellStyle name="40% - Accent2 10 2 3" xfId="8932" xr:uid="{BA108E82-5A9E-4F3A-9EFA-0DFB59235F68}"/>
    <cellStyle name="40% - Accent2 10 3" xfId="8933" xr:uid="{A857B325-E983-4140-91AA-B63F7F2DBA69}"/>
    <cellStyle name="40% - Accent2 10 3 2" xfId="8934" xr:uid="{10B67EC0-615F-4592-BCEF-F8393C3AE775}"/>
    <cellStyle name="40% - Accent2 10 3 2 2" xfId="8935" xr:uid="{F9215609-8293-49FC-A787-8EB249D9B963}"/>
    <cellStyle name="40% - Accent2 10 3 3" xfId="8936" xr:uid="{3F5D1F61-84C4-4DF2-9C84-A40FDD006620}"/>
    <cellStyle name="40% - Accent2 10 4" xfId="8937" xr:uid="{8E1B2DD4-F6BB-4FAE-ACC4-5E44DD574390}"/>
    <cellStyle name="40% - Accent2 10 4 2" xfId="8938" xr:uid="{B2A73334-AF5A-45CF-BB27-14DD3EA65A7B}"/>
    <cellStyle name="40% - Accent2 10 5" xfId="8939" xr:uid="{C522266D-A0FA-4B35-8ED0-504DB162468E}"/>
    <cellStyle name="40% - Accent2 10 6" xfId="8940" xr:uid="{1A8075F4-8C5E-415F-95B3-F070725782FF}"/>
    <cellStyle name="40% - Accent2 11" xfId="8941" xr:uid="{B4737926-6057-4260-9FF4-8B7E80885B0B}"/>
    <cellStyle name="40% - Accent2 11 2" xfId="8942" xr:uid="{C022B6FC-A7D0-462B-AACC-1623A13642F6}"/>
    <cellStyle name="40% - Accent2 11 2 2" xfId="8943" xr:uid="{93A0CED6-83E2-40CA-A951-1C9A1A5D0BED}"/>
    <cellStyle name="40% - Accent2 11 2 2 2" xfId="8944" xr:uid="{1460C577-479D-4595-925D-C986BC5BD1CB}"/>
    <cellStyle name="40% - Accent2 11 2 3" xfId="8945" xr:uid="{888822DD-EDBE-4B9C-BE5C-ADFBFD82929F}"/>
    <cellStyle name="40% - Accent2 11 3" xfId="8946" xr:uid="{FBD0EEA1-EADE-48DD-BEAE-ACCDCA329626}"/>
    <cellStyle name="40% - Accent2 11 3 2" xfId="8947" xr:uid="{105A9E4D-22A9-41F4-A18A-213B4315102F}"/>
    <cellStyle name="40% - Accent2 11 3 2 2" xfId="8948" xr:uid="{F036725E-FD41-43F9-9D40-0F36C58C20DB}"/>
    <cellStyle name="40% - Accent2 11 3 3" xfId="8949" xr:uid="{A072CC0F-2302-4718-BA89-7EDB2FB8A0EB}"/>
    <cellStyle name="40% - Accent2 11 4" xfId="8950" xr:uid="{E7FB821F-244D-4189-8611-2B6861F915B0}"/>
    <cellStyle name="40% - Accent2 11 4 2" xfId="8951" xr:uid="{4B46E124-32A1-4D61-B351-DEC3A224B76A}"/>
    <cellStyle name="40% - Accent2 11 5" xfId="8952" xr:uid="{410E09EC-178B-47A4-BBD2-9770A38B4898}"/>
    <cellStyle name="40% - Accent2 11 6" xfId="8953" xr:uid="{AC341DFF-F49F-4B49-A1D0-88207813882B}"/>
    <cellStyle name="40% - Accent2 12" xfId="8954" xr:uid="{37CDF2D7-D208-4081-949D-60E8AB121B92}"/>
    <cellStyle name="40% - Accent2 12 2" xfId="8955" xr:uid="{4612C0D9-BCCC-41D0-8FC3-916DD5379C39}"/>
    <cellStyle name="40% - Accent2 12 2 2" xfId="8956" xr:uid="{E7A5CE5F-B9F8-4AF1-A2D0-142E0EE7AC2C}"/>
    <cellStyle name="40% - Accent2 12 2 2 2" xfId="8957" xr:uid="{53423BC5-DFFE-4092-B018-20911BD58F68}"/>
    <cellStyle name="40% - Accent2 12 2 3" xfId="8958" xr:uid="{6D73DADC-0016-4D79-BA0F-D894867E272C}"/>
    <cellStyle name="40% - Accent2 12 3" xfId="8959" xr:uid="{108DB526-7490-4B4F-8E9C-88425F7B4101}"/>
    <cellStyle name="40% - Accent2 12 3 2" xfId="8960" xr:uid="{95D6E335-85E4-4DBF-ACDB-F94B55B7E526}"/>
    <cellStyle name="40% - Accent2 12 3 2 2" xfId="8961" xr:uid="{D7B3E3C0-9B68-495E-942F-026E097CC26E}"/>
    <cellStyle name="40% - Accent2 12 3 3" xfId="8962" xr:uid="{E7350A9D-62D2-4C6F-88E5-979048C09EC1}"/>
    <cellStyle name="40% - Accent2 12 4" xfId="8963" xr:uid="{50A56E5D-86D5-4C3F-8115-1E5BB0729731}"/>
    <cellStyle name="40% - Accent2 12 4 2" xfId="8964" xr:uid="{185CBD1E-D930-47F6-B5D7-FDB30EC1E7DD}"/>
    <cellStyle name="40% - Accent2 12 5" xfId="8965" xr:uid="{BF5D928C-B3DA-45F6-98FE-D2423FE9D539}"/>
    <cellStyle name="40% - Accent2 12 6" xfId="8966" xr:uid="{8C8C9284-F2D3-4BAC-BB84-50D52AF25CD8}"/>
    <cellStyle name="40% - Accent2 13" xfId="8967" xr:uid="{0AA5353E-E1C8-475D-8386-54715FF29ABE}"/>
    <cellStyle name="40% - Accent2 13 2" xfId="8968" xr:uid="{9591BDF3-2AE6-4A51-B6EF-01F6692DEEF4}"/>
    <cellStyle name="40% - Accent2 13 2 2" xfId="8969" xr:uid="{2D3F7B0E-5405-4686-B701-8BF1719FB5B8}"/>
    <cellStyle name="40% - Accent2 13 2 2 2" xfId="8970" xr:uid="{31E3E770-FECF-4ED6-A840-A66E82F0E496}"/>
    <cellStyle name="40% - Accent2 13 2 3" xfId="8971" xr:uid="{B04AC038-602C-456E-ABAB-F5A6AF27FB2D}"/>
    <cellStyle name="40% - Accent2 13 3" xfId="8972" xr:uid="{74534077-AEC2-4950-BFA0-16D057BE843D}"/>
    <cellStyle name="40% - Accent2 13 3 2" xfId="8973" xr:uid="{7979AD78-45E0-4A02-820D-AC5610DDFA94}"/>
    <cellStyle name="40% - Accent2 13 3 2 2" xfId="8974" xr:uid="{58C1898A-C3C0-40B1-B7F3-AF65E196347F}"/>
    <cellStyle name="40% - Accent2 13 3 3" xfId="8975" xr:uid="{8DA10454-4903-4DA9-9B9F-042D64CCB8F2}"/>
    <cellStyle name="40% - Accent2 13 4" xfId="8976" xr:uid="{930B0212-7413-4031-B7B1-1088BC37E9E1}"/>
    <cellStyle name="40% - Accent2 13 4 2" xfId="8977" xr:uid="{64C4E1FD-B4C7-4B62-BCD0-1F0F785881F8}"/>
    <cellStyle name="40% - Accent2 13 5" xfId="8978" xr:uid="{244487B2-1ABB-4DF4-8439-E9C36668FB9F}"/>
    <cellStyle name="40% - Accent2 13 6" xfId="8979" xr:uid="{4D6AD826-8403-446B-8EA0-2B41D7534BD7}"/>
    <cellStyle name="40% - Accent2 14" xfId="8980" xr:uid="{6E5645EE-7485-4144-94B5-811D22A40929}"/>
    <cellStyle name="40% - Accent2 14 2" xfId="8981" xr:uid="{B44ACBD7-F9D6-4E43-9135-165432BBAA1D}"/>
    <cellStyle name="40% - Accent2 14 2 2" xfId="8982" xr:uid="{31801959-25F1-4C60-A5E1-4CB382AA8BBE}"/>
    <cellStyle name="40% - Accent2 14 2 2 2" xfId="8983" xr:uid="{711C96BF-C9A4-47BD-B349-6A2FDBB46CE6}"/>
    <cellStyle name="40% - Accent2 14 2 3" xfId="8984" xr:uid="{B6EA7BDF-6A4D-457F-B8E1-2E9C34B6ACB2}"/>
    <cellStyle name="40% - Accent2 14 3" xfId="8985" xr:uid="{8142F433-0266-4B6F-9315-FDFA1D9FCEF6}"/>
    <cellStyle name="40% - Accent2 14 3 2" xfId="8986" xr:uid="{5F7B1646-4EA1-49C2-91DF-9BC63D216042}"/>
    <cellStyle name="40% - Accent2 14 3 2 2" xfId="8987" xr:uid="{510EB39C-B1A9-443B-B11B-1DCB670BA5DC}"/>
    <cellStyle name="40% - Accent2 14 3 3" xfId="8988" xr:uid="{55310E92-B313-4860-854A-89BE4FBB4E56}"/>
    <cellStyle name="40% - Accent2 14 4" xfId="8989" xr:uid="{C27A42EA-1387-4AD8-BEB0-F0494EFC9936}"/>
    <cellStyle name="40% - Accent2 14 4 2" xfId="8990" xr:uid="{01B664A8-A23A-47C7-81FA-B764EF099BD7}"/>
    <cellStyle name="40% - Accent2 14 5" xfId="8991" xr:uid="{E0A96ACD-05B1-4ECE-BADA-52004DBCECC6}"/>
    <cellStyle name="40% - Accent2 14 6" xfId="8992" xr:uid="{25DE6562-DC87-430E-82B7-6FD508808656}"/>
    <cellStyle name="40% - Accent2 15" xfId="8993" xr:uid="{5F27C6CA-C253-4932-8FC9-ADD8C0513287}"/>
    <cellStyle name="40% - Accent2 15 2" xfId="8994" xr:uid="{F8160290-6B92-46EF-9CE6-B1181FE57CE8}"/>
    <cellStyle name="40% - Accent2 15 2 2" xfId="8995" xr:uid="{77FF43FE-D3F0-461F-862F-5C7D14841C91}"/>
    <cellStyle name="40% - Accent2 15 2 2 2" xfId="8996" xr:uid="{B7142453-EFE0-4A43-AAFE-6E6CF1151411}"/>
    <cellStyle name="40% - Accent2 15 2 3" xfId="8997" xr:uid="{BF64CDFC-4D18-47EC-940C-ED3E738CD2C5}"/>
    <cellStyle name="40% - Accent2 15 3" xfId="8998" xr:uid="{26A821F4-1E27-4E21-B4E4-ABF03850BB33}"/>
    <cellStyle name="40% - Accent2 15 3 2" xfId="8999" xr:uid="{21D75C65-FAC6-4004-BBE5-2D3AD3A3B0F7}"/>
    <cellStyle name="40% - Accent2 15 3 2 2" xfId="9000" xr:uid="{D70B57C6-334A-4567-B853-934885887EBE}"/>
    <cellStyle name="40% - Accent2 15 3 3" xfId="9001" xr:uid="{49C2931E-508E-499F-815A-56A0F4801D51}"/>
    <cellStyle name="40% - Accent2 15 4" xfId="9002" xr:uid="{28B92FA3-1261-4C70-8FE9-932E090F734E}"/>
    <cellStyle name="40% - Accent2 15 4 2" xfId="9003" xr:uid="{49209592-CB89-4D21-9D81-B005B40F5FFF}"/>
    <cellStyle name="40% - Accent2 15 5" xfId="9004" xr:uid="{31DABC9E-F696-4C32-9CCB-88E6F2D50D9D}"/>
    <cellStyle name="40% - Accent2 15 6" xfId="9005" xr:uid="{03AE3A9E-06DD-4FC0-946D-89EFE8EA3065}"/>
    <cellStyle name="40% - Accent2 16" xfId="9006" xr:uid="{6F07E5B3-0BCA-4806-8AFC-94D06B9681D2}"/>
    <cellStyle name="40% - Accent2 16 2" xfId="9007" xr:uid="{D3FBB21A-6FD0-4034-B198-6715CC0DF1D3}"/>
    <cellStyle name="40% - Accent2 16 2 2" xfId="9008" xr:uid="{1A513F70-8592-4295-9544-74F4E84F1E08}"/>
    <cellStyle name="40% - Accent2 16 2 2 2" xfId="9009" xr:uid="{9C7C208A-1F26-4E87-849E-7EFFCF672B14}"/>
    <cellStyle name="40% - Accent2 16 2 3" xfId="9010" xr:uid="{EFEDB506-5AD0-4630-974F-78772BB0E039}"/>
    <cellStyle name="40% - Accent2 16 3" xfId="9011" xr:uid="{44D49C97-D1AD-4B83-B12B-536A912BDFAA}"/>
    <cellStyle name="40% - Accent2 16 3 2" xfId="9012" xr:uid="{72DD136E-D726-4361-8C84-F6007B61A06B}"/>
    <cellStyle name="40% - Accent2 16 3 2 2" xfId="9013" xr:uid="{F1ED5B19-E409-43DA-8D3A-429871A3BBAB}"/>
    <cellStyle name="40% - Accent2 16 3 3" xfId="9014" xr:uid="{B29AEC1D-6798-4AD5-8473-E9477A5B6C33}"/>
    <cellStyle name="40% - Accent2 16 4" xfId="9015" xr:uid="{790D6DE3-DBBA-4DFE-8875-A23011FA68F3}"/>
    <cellStyle name="40% - Accent2 16 4 2" xfId="9016" xr:uid="{25B1C42A-CA0E-4FF6-85C3-7631F1491EED}"/>
    <cellStyle name="40% - Accent2 16 5" xfId="9017" xr:uid="{A4922193-337A-4017-A9E5-CD260416326A}"/>
    <cellStyle name="40% - Accent2 17" xfId="9018" xr:uid="{890CE72B-27DB-4472-A66B-D32E3CE6EAA4}"/>
    <cellStyle name="40% - Accent2 17 2" xfId="9019" xr:uid="{A25BF9C9-3733-41DC-8B93-B10B63C5122E}"/>
    <cellStyle name="40% - Accent2 17 2 2" xfId="9020" xr:uid="{D2363028-A63E-4491-878B-041845E7CD33}"/>
    <cellStyle name="40% - Accent2 17 2 2 2" xfId="9021" xr:uid="{AE9374C8-B0B2-42B4-A395-8F1B6FDA390A}"/>
    <cellStyle name="40% - Accent2 17 2 3" xfId="9022" xr:uid="{B21E5B26-B869-4B8F-9D68-F6F7ED5B830C}"/>
    <cellStyle name="40% - Accent2 17 3" xfId="9023" xr:uid="{5A88C20A-084F-4302-A633-358B2885F9A9}"/>
    <cellStyle name="40% - Accent2 17 3 2" xfId="9024" xr:uid="{4666F50D-77D5-4211-8A43-AAE5FDCC3188}"/>
    <cellStyle name="40% - Accent2 17 3 2 2" xfId="9025" xr:uid="{A084E0AC-FA0A-4E2E-82FF-C0F410B78BED}"/>
    <cellStyle name="40% - Accent2 17 3 3" xfId="9026" xr:uid="{362DA30D-8A55-4BE5-B42D-F5BDD84D7CFD}"/>
    <cellStyle name="40% - Accent2 17 4" xfId="9027" xr:uid="{840216C8-B940-4C1E-A061-A73C2723A0FF}"/>
    <cellStyle name="40% - Accent2 17 4 2" xfId="9028" xr:uid="{25B817F0-819A-4114-8B94-6506657FE849}"/>
    <cellStyle name="40% - Accent2 17 5" xfId="9029" xr:uid="{76C77C8B-2308-4F00-906E-3220E4D134E8}"/>
    <cellStyle name="40% - Accent2 18" xfId="9030" xr:uid="{431D7CCC-5B1D-4A09-9C24-444DDD2F0204}"/>
    <cellStyle name="40% - Accent2 18 2" xfId="9031" xr:uid="{F9E1E2BA-5E82-4A6A-8448-29B6656C5594}"/>
    <cellStyle name="40% - Accent2 18 2 2" xfId="9032" xr:uid="{F9C2227A-1E1C-4F6A-9D69-331DFFEB78FB}"/>
    <cellStyle name="40% - Accent2 18 2 2 2" xfId="9033" xr:uid="{A53161D6-EF4F-4D08-91F4-67FF5A93AEA1}"/>
    <cellStyle name="40% - Accent2 18 2 3" xfId="9034" xr:uid="{0F8EC9E4-40E2-4A6E-A238-892548C206B1}"/>
    <cellStyle name="40% - Accent2 18 3" xfId="9035" xr:uid="{AFBB1215-510C-419D-898F-8320EDE58640}"/>
    <cellStyle name="40% - Accent2 18 3 2" xfId="9036" xr:uid="{D6C9C7DB-AE3A-41D6-8216-A85AD6CE16DD}"/>
    <cellStyle name="40% - Accent2 18 3 2 2" xfId="9037" xr:uid="{397846F8-4477-44CD-85A1-8B5C974556FB}"/>
    <cellStyle name="40% - Accent2 18 3 3" xfId="9038" xr:uid="{4DAE6CFA-6BA8-4FCF-BCAC-C89656AE17E3}"/>
    <cellStyle name="40% - Accent2 18 4" xfId="9039" xr:uid="{3D1098C4-6F82-4952-9509-0547804CFA2E}"/>
    <cellStyle name="40% - Accent2 18 4 2" xfId="9040" xr:uid="{F24CBF50-4A62-4FC6-A740-D5E9BDA076A4}"/>
    <cellStyle name="40% - Accent2 18 5" xfId="9041" xr:uid="{56F054B3-B905-4572-8E84-6FF0686D5ED8}"/>
    <cellStyle name="40% - Accent2 19" xfId="9042" xr:uid="{A8925E80-4A76-4719-8638-A236E34B798D}"/>
    <cellStyle name="40% - Accent2 19 2" xfId="9043" xr:uid="{1EF9DDB2-BE6B-4717-8A51-11794F3BB241}"/>
    <cellStyle name="40% - Accent2 19 2 2" xfId="9044" xr:uid="{5EE1A6F5-58D9-4039-8203-5B1E33934C71}"/>
    <cellStyle name="40% - Accent2 19 2 2 2" xfId="9045" xr:uid="{3AD5B121-B237-44F5-9A0B-F26BDCDED089}"/>
    <cellStyle name="40% - Accent2 19 2 3" xfId="9046" xr:uid="{4DDA2EC0-0CCA-4C1A-B0D1-03F7E1E49E00}"/>
    <cellStyle name="40% - Accent2 19 3" xfId="9047" xr:uid="{3BAF3237-6342-45E5-B50A-A478BD8FA0C2}"/>
    <cellStyle name="40% - Accent2 19 3 2" xfId="9048" xr:uid="{3B836096-0607-465D-95F8-BDE300027177}"/>
    <cellStyle name="40% - Accent2 19 3 2 2" xfId="9049" xr:uid="{04F8C8F5-36E1-492A-8866-50C866A61BE0}"/>
    <cellStyle name="40% - Accent2 19 3 3" xfId="9050" xr:uid="{420A550E-BD3D-49B2-B057-84DA512F1E9A}"/>
    <cellStyle name="40% - Accent2 19 4" xfId="9051" xr:uid="{4A033E5A-A1B6-4B1E-8C3D-932DAA72AFE2}"/>
    <cellStyle name="40% - Accent2 19 4 2" xfId="9052" xr:uid="{BE3E44AE-5900-4092-B21F-BA52546837DB}"/>
    <cellStyle name="40% - Accent2 19 5" xfId="9053" xr:uid="{A1C8B5B8-7D9C-479D-B5DD-212F87AA5298}"/>
    <cellStyle name="40% - Accent2 2" xfId="9054" xr:uid="{B0E27A29-4925-497E-95B9-C4D6301AD3BC}"/>
    <cellStyle name="40% - Accent2 2 2" xfId="9055" xr:uid="{85768C73-DCC2-41E5-8F47-EB217767A280}"/>
    <cellStyle name="40% - Accent2 2 2 2" xfId="9056" xr:uid="{93A962BC-137E-451B-9E0A-69BABB9C5FBA}"/>
    <cellStyle name="40% - Accent2 2 2 2 2" xfId="9057" xr:uid="{16DE8B24-9052-4158-AEBB-C4BE9704A2A6}"/>
    <cellStyle name="40% - Accent2 2 2 2 2 2" xfId="9058" xr:uid="{A1AEF875-15D3-4496-AE1D-0F32BDFC6800}"/>
    <cellStyle name="40% - Accent2 2 2 2 3" xfId="9059" xr:uid="{A1914B0E-BF23-4D17-B962-13A3954A4DA0}"/>
    <cellStyle name="40% - Accent2 2 2 2 4" xfId="9060" xr:uid="{0008834A-F1EB-4458-87CF-757E2FEBB142}"/>
    <cellStyle name="40% - Accent2 2 2 3" xfId="9061" xr:uid="{57119D27-3C47-41AE-9C64-CC76581FA4DB}"/>
    <cellStyle name="40% - Accent2 2 2 3 2" xfId="9062" xr:uid="{E0D6D2C8-7E82-4FAC-BD76-1E31639119E8}"/>
    <cellStyle name="40% - Accent2 2 2 3 2 2" xfId="9063" xr:uid="{D6C59A05-56F3-4ADF-B170-980FD4DE1491}"/>
    <cellStyle name="40% - Accent2 2 2 3 3" xfId="9064" xr:uid="{13E68110-47D1-4087-AFD2-0ECE864D039A}"/>
    <cellStyle name="40% - Accent2 2 2 3 4" xfId="9065" xr:uid="{D867BCF1-B986-4F29-A433-DAEEAB07E776}"/>
    <cellStyle name="40% - Accent2 2 2 4" xfId="9066" xr:uid="{34592D0D-AEFE-499D-AD60-43BB59C85A2E}"/>
    <cellStyle name="40% - Accent2 2 2 4 2" xfId="9067" xr:uid="{0C11458B-0B4B-475D-B522-5AC2296F3231}"/>
    <cellStyle name="40% - Accent2 2 2 4 3" xfId="9068" xr:uid="{3810A180-718A-4148-8571-0941A279DF90}"/>
    <cellStyle name="40% - Accent2 2 2 5" xfId="9069" xr:uid="{F9A96169-72C4-4E05-85CD-7A33DACCFF2D}"/>
    <cellStyle name="40% - Accent2 2 2 6" xfId="9070" xr:uid="{232D939D-88D1-4CA7-922F-45E230E4FBC3}"/>
    <cellStyle name="40% - Accent2 2 3" xfId="9071" xr:uid="{0216EBC6-7528-43B2-A0ED-C9341E6E533E}"/>
    <cellStyle name="40% - Accent2 2 3 2" xfId="9072" xr:uid="{39E6EFDA-C293-4D93-9252-3FDD47070491}"/>
    <cellStyle name="40% - Accent2 2 3 2 2" xfId="9073" xr:uid="{0D7464CD-E150-491A-AD47-D9DF2E7CE738}"/>
    <cellStyle name="40% - Accent2 2 3 2 2 2" xfId="9074" xr:uid="{F2AB7D44-CA3E-457F-954D-C8878D231266}"/>
    <cellStyle name="40% - Accent2 2 3 2 3" xfId="9075" xr:uid="{5073F86A-7B87-4BBC-9870-80781D9ACC7A}"/>
    <cellStyle name="40% - Accent2 2 3 2 4" xfId="9076" xr:uid="{4DBE1311-BEF1-4C7C-A091-821725EAFE89}"/>
    <cellStyle name="40% - Accent2 2 3 3" xfId="9077" xr:uid="{8DC1813D-9043-44BB-A547-4528C29BF902}"/>
    <cellStyle name="40% - Accent2 2 3 3 2" xfId="9078" xr:uid="{AB3114E7-E264-4BD6-8CAC-6A0435373123}"/>
    <cellStyle name="40% - Accent2 2 3 3 2 2" xfId="9079" xr:uid="{008E3551-A61E-4269-8947-BCC2FD78750D}"/>
    <cellStyle name="40% - Accent2 2 3 3 3" xfId="9080" xr:uid="{A5CF49D5-8E30-40F6-A35D-9C80855564F8}"/>
    <cellStyle name="40% - Accent2 2 3 4" xfId="9081" xr:uid="{567CB237-3F3D-4945-A9DC-B20E7BB7157B}"/>
    <cellStyle name="40% - Accent2 2 3 4 2" xfId="9082" xr:uid="{3907829B-6687-419E-8712-E2B0976CE847}"/>
    <cellStyle name="40% - Accent2 2 3 5" xfId="9083" xr:uid="{B898F688-C14F-42BC-A1ED-D46A5E07DB6C}"/>
    <cellStyle name="40% - Accent2 2 3 6" xfId="9084" xr:uid="{9234A9E7-21B4-4D82-BB2A-367C2F55B13F}"/>
    <cellStyle name="40% - Accent2 2 4" xfId="9085" xr:uid="{47B1B6C0-2445-4F42-BC9D-CF89E052825C}"/>
    <cellStyle name="40% - Accent2 2 4 2" xfId="9086" xr:uid="{EA33572F-3BC4-4FAE-B7E6-76B082251E35}"/>
    <cellStyle name="40% - Accent2 2 4 2 2" xfId="9087" xr:uid="{EA7A4B82-9D7C-4D4C-A6FD-95CCB08FEC5A}"/>
    <cellStyle name="40% - Accent2 2 4 3" xfId="9088" xr:uid="{D9E40954-6D06-4544-8882-719F0DA4EBFB}"/>
    <cellStyle name="40% - Accent2 2 4 4" xfId="9089" xr:uid="{51FFA3C2-15BB-42F9-B4D5-7264CE3E1F6D}"/>
    <cellStyle name="40% - Accent2 2 5" xfId="9090" xr:uid="{6A85BB4D-0FE1-41EA-A28A-34078631D35C}"/>
    <cellStyle name="40% - Accent2 2 5 2" xfId="9091" xr:uid="{35185F28-45A2-4C82-B1E3-730FC831910E}"/>
    <cellStyle name="40% - Accent2 2 5 2 2" xfId="9092" xr:uid="{CD4A6589-A37E-4069-B8D7-8665FD336149}"/>
    <cellStyle name="40% - Accent2 2 5 3" xfId="9093" xr:uid="{7B9F2C6B-C289-4216-BD8F-2E11C5ECB8E1}"/>
    <cellStyle name="40% - Accent2 2 5 4" xfId="9094" xr:uid="{AE2DC8A1-E125-4E97-AE93-812730D66B74}"/>
    <cellStyle name="40% - Accent2 2 6" xfId="9095" xr:uid="{7EEC8888-E410-4329-A5F8-7141059A23EB}"/>
    <cellStyle name="40% - Accent2 2 6 2" xfId="9096" xr:uid="{0F2F083D-C438-4437-8790-2876A8992B61}"/>
    <cellStyle name="40% - Accent2 2 6 3" xfId="9097" xr:uid="{0BEF25DA-92C0-4E1A-9065-326B2ECD4116}"/>
    <cellStyle name="40% - Accent2 2 7" xfId="9098" xr:uid="{28DBD9F5-49D6-4AB7-887D-9B0EE7498202}"/>
    <cellStyle name="40% - Accent2 2 8" xfId="9099" xr:uid="{598EDDFE-F076-4668-B346-F377AAB8415F}"/>
    <cellStyle name="40% - Accent2 20" xfId="9100" xr:uid="{318F1BB5-8C4A-4914-A542-DBE3D022B08E}"/>
    <cellStyle name="40% - Accent2 20 2" xfId="9101" xr:uid="{57C4CBE1-7D4F-4E38-8758-EC0F31F77378}"/>
    <cellStyle name="40% - Accent2 20 2 2" xfId="9102" xr:uid="{43970F5B-39F7-4560-99B2-D16EEE7AF8EB}"/>
    <cellStyle name="40% - Accent2 20 2 2 2" xfId="9103" xr:uid="{770CDCDB-BAC9-4AA1-8FBA-E2784E2A29EC}"/>
    <cellStyle name="40% - Accent2 20 2 3" xfId="9104" xr:uid="{F0A57DC6-3BD6-4A8A-B9AA-39CFFB496583}"/>
    <cellStyle name="40% - Accent2 20 3" xfId="9105" xr:uid="{CE216E1F-E3CF-4C9A-BF9A-639A37162685}"/>
    <cellStyle name="40% - Accent2 20 3 2" xfId="9106" xr:uid="{4EB82231-E3EC-4700-AA0F-4B2742DEF163}"/>
    <cellStyle name="40% - Accent2 20 3 2 2" xfId="9107" xr:uid="{89CC87DE-7D98-45F8-BD1A-67F5B0EF81D8}"/>
    <cellStyle name="40% - Accent2 20 3 3" xfId="9108" xr:uid="{8505C8E7-1761-4009-A83B-4BF5B1B75AC7}"/>
    <cellStyle name="40% - Accent2 20 4" xfId="9109" xr:uid="{796B57C3-367B-4D35-9A81-925EFF6FC629}"/>
    <cellStyle name="40% - Accent2 20 4 2" xfId="9110" xr:uid="{E016D551-FCB1-417E-8DBD-8C192785DB3E}"/>
    <cellStyle name="40% - Accent2 20 5" xfId="9111" xr:uid="{41F235A1-F9AF-414B-9F92-E3B89DCEA7BC}"/>
    <cellStyle name="40% - Accent2 21" xfId="9112" xr:uid="{EA13B4F1-3C66-4B2E-B403-7EDE46B33624}"/>
    <cellStyle name="40% - Accent2 21 2" xfId="9113" xr:uid="{B371D9D0-070D-487E-A549-B27394E3C8B5}"/>
    <cellStyle name="40% - Accent2 21 2 2" xfId="9114" xr:uid="{113789F3-E8C4-4B51-814A-667EA58D41DD}"/>
    <cellStyle name="40% - Accent2 21 2 2 2" xfId="9115" xr:uid="{4B5E43B9-E23F-405A-8FD9-BEFE82E78D28}"/>
    <cellStyle name="40% - Accent2 21 2 3" xfId="9116" xr:uid="{03358737-6EDD-40AA-898B-9C0D2DA3F8B0}"/>
    <cellStyle name="40% - Accent2 21 3" xfId="9117" xr:uid="{40EF19DD-5828-4641-9DE3-530F9183F500}"/>
    <cellStyle name="40% - Accent2 21 3 2" xfId="9118" xr:uid="{CC106FCE-997B-4F1F-BA1D-5B807BD95583}"/>
    <cellStyle name="40% - Accent2 21 3 2 2" xfId="9119" xr:uid="{42E05960-3745-419E-A060-1C97058FB542}"/>
    <cellStyle name="40% - Accent2 21 3 3" xfId="9120" xr:uid="{F478FDBF-2FBA-405D-97EF-6FA4688D5748}"/>
    <cellStyle name="40% - Accent2 21 4" xfId="9121" xr:uid="{A00EFCD2-76D6-4DF5-8970-91F191851FFF}"/>
    <cellStyle name="40% - Accent2 21 4 2" xfId="9122" xr:uid="{AFD4E509-8804-4D98-892F-9D31FE59EED1}"/>
    <cellStyle name="40% - Accent2 21 5" xfId="9123" xr:uid="{FC6FB2F2-FF4A-4484-9836-BEB40C5236C5}"/>
    <cellStyle name="40% - Accent2 22" xfId="9124" xr:uid="{A8AC5F34-9022-4974-85E0-5C3B9863AF2D}"/>
    <cellStyle name="40% - Accent2 22 2" xfId="9125" xr:uid="{BD2B2C39-FC19-483F-AB75-82784E6575BA}"/>
    <cellStyle name="40% - Accent2 22 2 2" xfId="9126" xr:uid="{B3D7461A-BB23-4B64-936D-0A3B4A989387}"/>
    <cellStyle name="40% - Accent2 22 2 2 2" xfId="9127" xr:uid="{12C13ABA-39F9-42D5-8C53-F076E6ABD959}"/>
    <cellStyle name="40% - Accent2 22 2 3" xfId="9128" xr:uid="{59D6BEB6-2ED5-49CF-8309-299E51BBA960}"/>
    <cellStyle name="40% - Accent2 22 3" xfId="9129" xr:uid="{66471E34-81AB-476F-91AD-986BF0C977EB}"/>
    <cellStyle name="40% - Accent2 22 3 2" xfId="9130" xr:uid="{12393117-D613-4C86-8E22-0364604CAB4D}"/>
    <cellStyle name="40% - Accent2 22 3 2 2" xfId="9131" xr:uid="{CF88105E-E65C-4470-A6AA-488D52C22602}"/>
    <cellStyle name="40% - Accent2 22 3 3" xfId="9132" xr:uid="{262740C8-5D2B-4244-8DA5-894155984FB2}"/>
    <cellStyle name="40% - Accent2 22 4" xfId="9133" xr:uid="{A7F9240E-2B54-4257-A7AA-2E16FAD868D9}"/>
    <cellStyle name="40% - Accent2 22 4 2" xfId="9134" xr:uid="{AF61C83E-BD56-4D9B-AA02-87879CD83ACF}"/>
    <cellStyle name="40% - Accent2 22 5" xfId="9135" xr:uid="{C2245966-B62F-4D0C-B1A5-3EDA3290FC80}"/>
    <cellStyle name="40% - Accent2 23" xfId="9136" xr:uid="{4092244C-30DB-4269-91D1-253EBBFD2CF9}"/>
    <cellStyle name="40% - Accent2 23 2" xfId="9137" xr:uid="{AAB1E39B-9CEE-47FA-9FBD-E1D3A1381792}"/>
    <cellStyle name="40% - Accent2 23 2 2" xfId="9138" xr:uid="{F1EBE8D8-E1F8-49CC-9878-DFCDC9C8E971}"/>
    <cellStyle name="40% - Accent2 23 2 2 2" xfId="9139" xr:uid="{A6778BCF-EDCF-40A2-8714-3EDE751938A5}"/>
    <cellStyle name="40% - Accent2 23 2 3" xfId="9140" xr:uid="{EC44AC65-1F83-4843-960B-05642563925C}"/>
    <cellStyle name="40% - Accent2 23 3" xfId="9141" xr:uid="{CA643E15-7F21-4754-A1BC-B98FC1AEB3C5}"/>
    <cellStyle name="40% - Accent2 23 3 2" xfId="9142" xr:uid="{48887158-E025-4D22-8FB5-9E9877BAAC71}"/>
    <cellStyle name="40% - Accent2 23 3 2 2" xfId="9143" xr:uid="{746F97D5-D29B-4436-BFDA-AFB84FB10709}"/>
    <cellStyle name="40% - Accent2 23 3 3" xfId="9144" xr:uid="{BD353133-5425-498E-9C3B-53FBA549AE95}"/>
    <cellStyle name="40% - Accent2 23 4" xfId="9145" xr:uid="{B8EBC205-DC3C-4219-BDB4-60574F157330}"/>
    <cellStyle name="40% - Accent2 23 4 2" xfId="9146" xr:uid="{82292135-649A-40B2-ADDC-963C8473387F}"/>
    <cellStyle name="40% - Accent2 23 5" xfId="9147" xr:uid="{D4161FDB-DECE-40EC-97A3-3D0CAD380C3F}"/>
    <cellStyle name="40% - Accent2 24" xfId="9148" xr:uid="{F702136F-50F6-4ECE-97DD-35829E66651F}"/>
    <cellStyle name="40% - Accent2 24 2" xfId="9149" xr:uid="{0AD691ED-8A2E-4640-B30D-6A72B196E651}"/>
    <cellStyle name="40% - Accent2 24 2 2" xfId="9150" xr:uid="{84F23752-8C18-462A-BF0F-0E18595C9A4F}"/>
    <cellStyle name="40% - Accent2 24 2 2 2" xfId="9151" xr:uid="{45DCA50B-6679-4D8C-9C37-26EACAC627E5}"/>
    <cellStyle name="40% - Accent2 24 2 3" xfId="9152" xr:uid="{D1EA17CF-C883-446B-989C-B75F8076D217}"/>
    <cellStyle name="40% - Accent2 24 3" xfId="9153" xr:uid="{2D6C5B08-DC88-472D-8212-7EF86EFF1E23}"/>
    <cellStyle name="40% - Accent2 24 3 2" xfId="9154" xr:uid="{5361854A-60A7-4F5F-9FAE-73D4FAEE9AAC}"/>
    <cellStyle name="40% - Accent2 24 3 2 2" xfId="9155" xr:uid="{0D3133BB-052D-4E1B-86D9-3021CD9E69B4}"/>
    <cellStyle name="40% - Accent2 24 3 3" xfId="9156" xr:uid="{5631D6AC-2318-4E74-A19E-28ED8C225E90}"/>
    <cellStyle name="40% - Accent2 24 4" xfId="9157" xr:uid="{2AA37D27-67E6-4359-96D7-F0B9E9CEEA33}"/>
    <cellStyle name="40% - Accent2 24 4 2" xfId="9158" xr:uid="{6E55B372-4F8C-42FA-A496-62475C281D97}"/>
    <cellStyle name="40% - Accent2 24 5" xfId="9159" xr:uid="{E01C8748-64DB-457C-95CB-D9485754DE35}"/>
    <cellStyle name="40% - Accent2 25" xfId="9160" xr:uid="{6A662E85-EF62-4995-A5AD-6C200FEEC2B1}"/>
    <cellStyle name="40% - Accent2 25 2" xfId="9161" xr:uid="{EC773EF6-70EC-4253-BE37-F8832E11074C}"/>
    <cellStyle name="40% - Accent2 25 2 2" xfId="9162" xr:uid="{C5F6E544-6DB2-4145-AFC4-5BC58C6EE817}"/>
    <cellStyle name="40% - Accent2 25 2 2 2" xfId="9163" xr:uid="{AEA2FAA6-1329-4E39-8BD1-0DC58D9DEBF1}"/>
    <cellStyle name="40% - Accent2 25 2 3" xfId="9164" xr:uid="{2F1732FB-8F62-451E-BC44-564FC985AD19}"/>
    <cellStyle name="40% - Accent2 25 3" xfId="9165" xr:uid="{5C566B77-3298-4BB2-92DF-754C77EE8DB5}"/>
    <cellStyle name="40% - Accent2 25 3 2" xfId="9166" xr:uid="{F42E267B-ADA3-46BD-BE2A-4129F0EA3FFE}"/>
    <cellStyle name="40% - Accent2 25 3 2 2" xfId="9167" xr:uid="{9C59EF6D-0E04-42CE-AF7F-8FAD5B7333BC}"/>
    <cellStyle name="40% - Accent2 25 3 3" xfId="9168" xr:uid="{3354C502-89F1-49BB-A5D8-A2407C707507}"/>
    <cellStyle name="40% - Accent2 25 4" xfId="9169" xr:uid="{4D84D067-63C0-4920-B8CD-80B8EECAD0F1}"/>
    <cellStyle name="40% - Accent2 25 4 2" xfId="9170" xr:uid="{761A43F7-BC62-4B35-AECA-AD664118EF97}"/>
    <cellStyle name="40% - Accent2 25 5" xfId="9171" xr:uid="{F45F5371-7624-4155-8044-DEFF03E61199}"/>
    <cellStyle name="40% - Accent2 26" xfId="9172" xr:uid="{0E832764-C345-4C63-9EE6-2C6FB96CA85A}"/>
    <cellStyle name="40% - Accent2 26 2" xfId="9173" xr:uid="{0B16FEC1-9B9A-4044-BB3B-678AE1C2EDED}"/>
    <cellStyle name="40% - Accent2 26 2 2" xfId="9174" xr:uid="{B6FA4716-A0C2-43D1-B7BA-6C9A3E381A74}"/>
    <cellStyle name="40% - Accent2 26 2 2 2" xfId="9175" xr:uid="{221C015B-2B18-49E3-8E03-6C68370C8010}"/>
    <cellStyle name="40% - Accent2 26 2 3" xfId="9176" xr:uid="{D6F8A1BE-596D-4618-A45E-D35F738A6FA3}"/>
    <cellStyle name="40% - Accent2 26 3" xfId="9177" xr:uid="{EDAB7054-A910-4253-8F80-E953A10A3E7C}"/>
    <cellStyle name="40% - Accent2 26 3 2" xfId="9178" xr:uid="{E1428BA3-56AE-4199-8537-D708F6F5CD1A}"/>
    <cellStyle name="40% - Accent2 26 3 2 2" xfId="9179" xr:uid="{A0672C20-B562-42DF-8A74-2F8F892B5754}"/>
    <cellStyle name="40% - Accent2 26 3 3" xfId="9180" xr:uid="{FB006FA3-B598-4F94-953C-8ACBA1E292A1}"/>
    <cellStyle name="40% - Accent2 26 4" xfId="9181" xr:uid="{3526AE5A-77B1-405E-8F1F-7E5A6F1B867F}"/>
    <cellStyle name="40% - Accent2 26 4 2" xfId="9182" xr:uid="{E15C9088-A3B0-4206-B44C-3D1DA015DBFA}"/>
    <cellStyle name="40% - Accent2 26 5" xfId="9183" xr:uid="{A4BD3ACF-AAC1-4CE9-855B-051EAB57730E}"/>
    <cellStyle name="40% - Accent2 27" xfId="9184" xr:uid="{155708CF-9A84-4CD8-AE64-D37C693BEA2C}"/>
    <cellStyle name="40% - Accent2 27 2" xfId="9185" xr:uid="{B76D8D36-6523-4C59-9CD7-0F5514FCDBAD}"/>
    <cellStyle name="40% - Accent2 27 2 2" xfId="9186" xr:uid="{1E595127-30B2-4131-96B6-00679CED1805}"/>
    <cellStyle name="40% - Accent2 27 2 2 2" xfId="9187" xr:uid="{508FCFC6-3BA4-4D35-9DCD-BFD7796C600D}"/>
    <cellStyle name="40% - Accent2 27 2 3" xfId="9188" xr:uid="{56C17437-7B54-4079-AC8D-B69F808B68B0}"/>
    <cellStyle name="40% - Accent2 27 3" xfId="9189" xr:uid="{CFAFF0A7-A691-47FE-944D-6573EC3C6034}"/>
    <cellStyle name="40% - Accent2 27 3 2" xfId="9190" xr:uid="{D2BA4E56-006E-4AF1-A5E4-FEB5887CC68F}"/>
    <cellStyle name="40% - Accent2 27 3 2 2" xfId="9191" xr:uid="{10D75D21-1449-40BC-8801-0784311B3FA4}"/>
    <cellStyle name="40% - Accent2 27 3 3" xfId="9192" xr:uid="{6368AB39-1939-4CAB-BC24-23991083F95D}"/>
    <cellStyle name="40% - Accent2 27 4" xfId="9193" xr:uid="{EE467130-21D1-4053-8CE3-901A81F1A103}"/>
    <cellStyle name="40% - Accent2 27 4 2" xfId="9194" xr:uid="{9448ADE4-F9F8-4716-91F5-C1AB42286B53}"/>
    <cellStyle name="40% - Accent2 27 5" xfId="9195" xr:uid="{006FDEC1-BDB4-4B8E-9B76-348054A2BE6F}"/>
    <cellStyle name="40% - Accent2 28" xfId="9196" xr:uid="{85D83B67-C718-46B9-9D75-02FCEA07A842}"/>
    <cellStyle name="40% - Accent2 28 2" xfId="9197" xr:uid="{705E836B-CEE5-4DB6-8B2E-08A3F4E9ECC4}"/>
    <cellStyle name="40% - Accent2 28 2 2" xfId="9198" xr:uid="{A0CE85F1-50BC-4948-827E-7F70C341DB43}"/>
    <cellStyle name="40% - Accent2 28 2 2 2" xfId="9199" xr:uid="{3D1E82F1-6663-4276-843E-DA14612E9E31}"/>
    <cellStyle name="40% - Accent2 28 2 3" xfId="9200" xr:uid="{8796C582-D357-4203-AA22-DB2028641D92}"/>
    <cellStyle name="40% - Accent2 28 3" xfId="9201" xr:uid="{FD8CBA69-43AA-4445-89BA-CAF604C2ACAF}"/>
    <cellStyle name="40% - Accent2 28 3 2" xfId="9202" xr:uid="{C27D0956-AC7E-438F-9448-BC7180134CE1}"/>
    <cellStyle name="40% - Accent2 28 4" xfId="9203" xr:uid="{3F596303-B944-465A-B4CA-D34439C3537D}"/>
    <cellStyle name="40% - Accent2 29" xfId="9204" xr:uid="{54B52F21-CDEA-4FBA-BC69-BC62B1E57B23}"/>
    <cellStyle name="40% - Accent2 29 2" xfId="9205" xr:uid="{23C54EED-D385-47F4-ABA5-A8DE4087CC75}"/>
    <cellStyle name="40% - Accent2 29 2 2" xfId="9206" xr:uid="{5AD0AC7E-90AC-405D-A04A-3CD9AD49ADC5}"/>
    <cellStyle name="40% - Accent2 29 3" xfId="9207" xr:uid="{8C825430-8F34-4273-A2A5-E4CA758018F6}"/>
    <cellStyle name="40% - Accent2 3" xfId="9208" xr:uid="{321CF060-47A4-44EA-868B-ABB21CB9744E}"/>
    <cellStyle name="40% - Accent2 3 2" xfId="9209" xr:uid="{D15B7D5C-237B-4175-AA7B-04DE491A9CC5}"/>
    <cellStyle name="40% - Accent2 3 2 2" xfId="9210" xr:uid="{D44796F1-6242-47A4-BD29-29D7C980700F}"/>
    <cellStyle name="40% - Accent2 3 2 3" xfId="9211" xr:uid="{F04EBAC9-A481-4A50-8135-75D7434AF9A8}"/>
    <cellStyle name="40% - Accent2 3 3" xfId="9212" xr:uid="{F208D0F7-1BE3-4184-9D9B-62F107DBF86D}"/>
    <cellStyle name="40% - Accent2 3 3 2" xfId="9213" xr:uid="{71F822D7-EEB3-4C14-BAFE-1633F4016AC8}"/>
    <cellStyle name="40% - Accent2 3 3 3" xfId="9214" xr:uid="{2CB2A24F-6B08-4DBB-ADEC-26E715EC151F}"/>
    <cellStyle name="40% - Accent2 3 4" xfId="9215" xr:uid="{783E663E-9F64-43AC-8542-73A9E78DAC60}"/>
    <cellStyle name="40% - Accent2 3 5" xfId="9216" xr:uid="{0040188E-D3F3-44DE-BD3A-F69645AE854F}"/>
    <cellStyle name="40% - Accent2 30" xfId="9217" xr:uid="{FFEBDC72-DF9F-49A6-A0FE-D5BB94DC9781}"/>
    <cellStyle name="40% - Accent2 30 2" xfId="9218" xr:uid="{4F84024D-E74F-4547-B76D-1775309B0404}"/>
    <cellStyle name="40% - Accent2 30 2 2" xfId="9219" xr:uid="{2B309F6A-FBB5-4C50-BE41-90CBF4DC2BF1}"/>
    <cellStyle name="40% - Accent2 30 3" xfId="9220" xr:uid="{0363725E-337E-4F17-9EBE-7B47962B4E30}"/>
    <cellStyle name="40% - Accent2 31" xfId="9221" xr:uid="{2F930EF0-FA8D-4B09-A920-87567673EC44}"/>
    <cellStyle name="40% - Accent2 31 2" xfId="9222" xr:uid="{8514A132-4B9C-4F02-8191-67FBF6141B58}"/>
    <cellStyle name="40% - Accent2 31 2 2" xfId="9223" xr:uid="{099E4137-680B-4126-A198-FA310FDBDFBF}"/>
    <cellStyle name="40% - Accent2 31 3" xfId="9224" xr:uid="{CA1B63B4-76CC-46F2-8DF2-C7D24877DCD0}"/>
    <cellStyle name="40% - Accent2 32" xfId="9225" xr:uid="{96E0C883-A248-4C12-8A59-E9A8DC4018CA}"/>
    <cellStyle name="40% - Accent2 32 2" xfId="9226" xr:uid="{3F82E0C4-2A97-4421-8907-4310B4605E8B}"/>
    <cellStyle name="40% - Accent2 33" xfId="9227" xr:uid="{3B2B3B23-F897-4AC3-B11F-A2DCC0A6015D}"/>
    <cellStyle name="40% - Accent2 33 2" xfId="9228" xr:uid="{D484F187-F0E8-4E73-80BD-0C7CB3C038B7}"/>
    <cellStyle name="40% - Accent2 34" xfId="9229" xr:uid="{72EC3885-F783-4EB0-B368-D9C8B249ED75}"/>
    <cellStyle name="40% - Accent2 35" xfId="9230" xr:uid="{0E3A35A1-05B7-4E80-86DD-4C0822BB4090}"/>
    <cellStyle name="40% - Accent2 35 2" xfId="9231" xr:uid="{A12B4485-5142-4E3C-9A4D-D906C0591B8A}"/>
    <cellStyle name="40% - Accent2 36" xfId="9232" xr:uid="{A675B2F8-5C40-4226-B080-09A952DBA1FB}"/>
    <cellStyle name="40% - Accent2 36 2" xfId="9233" xr:uid="{E8CE22D5-45C2-4F28-9348-F41E8E88E116}"/>
    <cellStyle name="40% - Accent2 37" xfId="9234" xr:uid="{80A27D9A-1E57-4273-B469-421124878E7E}"/>
    <cellStyle name="40% - Accent2 37 2" xfId="9235" xr:uid="{37355790-EC28-4E18-B529-363F795A7B5D}"/>
    <cellStyle name="40% - Accent2 38" xfId="9236" xr:uid="{D03127E2-5C02-45ED-A1B9-E0B290D7E846}"/>
    <cellStyle name="40% - Accent2 38 2" xfId="9237" xr:uid="{07D6C983-ADE2-4D37-863F-5F2714FB26B7}"/>
    <cellStyle name="40% - Accent2 39" xfId="9238" xr:uid="{20F5113C-4EC1-4E48-9604-5413C86DB167}"/>
    <cellStyle name="40% - Accent2 39 2" xfId="9239" xr:uid="{798C4D59-EE4A-44D1-86BD-5E5E52DCB4E5}"/>
    <cellStyle name="40% - Accent2 4" xfId="9240" xr:uid="{5CDFF2FA-87E2-44CD-A56E-737D91984814}"/>
    <cellStyle name="40% - Accent2 4 2" xfId="9241" xr:uid="{F4791A57-D7E4-496C-B297-7485AD9FEDB2}"/>
    <cellStyle name="40% - Accent2 4 2 2" xfId="9242" xr:uid="{70288A18-BE29-409F-999C-641B558F0CAC}"/>
    <cellStyle name="40% - Accent2 4 2 2 2" xfId="9243" xr:uid="{E60D82CF-8456-488F-B525-3F01C8770D20}"/>
    <cellStyle name="40% - Accent2 4 2 3" xfId="9244" xr:uid="{67A9F5B6-1C5C-44AC-8409-EA3EA049928E}"/>
    <cellStyle name="40% - Accent2 4 2 4" xfId="9245" xr:uid="{BAEF3F11-CB18-4224-9B84-7153347822F7}"/>
    <cellStyle name="40% - Accent2 4 3" xfId="9246" xr:uid="{497EADAE-689B-41EF-8932-33164D7864FD}"/>
    <cellStyle name="40% - Accent2 4 3 2" xfId="9247" xr:uid="{F9B2120B-DBF7-4DB9-8C6D-96C242533A7B}"/>
    <cellStyle name="40% - Accent2 4 3 2 2" xfId="9248" xr:uid="{CF664AE8-D188-44FB-B51E-CD10473CF969}"/>
    <cellStyle name="40% - Accent2 4 3 3" xfId="9249" xr:uid="{A9F4032C-1141-417B-92EF-3D1F315BB1C7}"/>
    <cellStyle name="40% - Accent2 4 3 4" xfId="9250" xr:uid="{CF4F3A04-2DD3-4C5A-AABA-CF324FF375DE}"/>
    <cellStyle name="40% - Accent2 4 4" xfId="9251" xr:uid="{4E1DFA6E-245E-4550-85F2-5FBF2978A260}"/>
    <cellStyle name="40% - Accent2 4 4 2" xfId="9252" xr:uid="{2653D6F1-8F38-4518-9FF1-B3239035F2C6}"/>
    <cellStyle name="40% - Accent2 4 4 3" xfId="9253" xr:uid="{E900F391-0E5D-4DF3-8134-8B3DEC80A2C9}"/>
    <cellStyle name="40% - Accent2 4 5" xfId="9254" xr:uid="{92DAC9D0-A239-43AD-BB2E-531A8FAC74FB}"/>
    <cellStyle name="40% - Accent2 4 6" xfId="9255" xr:uid="{753A8079-2F5A-437A-8B7A-274370549B35}"/>
    <cellStyle name="40% - Accent2 40" xfId="9256" xr:uid="{DE16314B-D64B-4E96-BACB-EAE4F1373D76}"/>
    <cellStyle name="40% - Accent2 40 2" xfId="9257" xr:uid="{AFA929B1-B774-4EBA-BC37-08D7F695AFDE}"/>
    <cellStyle name="40% - Accent2 41" xfId="9258" xr:uid="{C1BC90DF-848F-47B2-BB4F-63A190505ABE}"/>
    <cellStyle name="40% - Accent2 41 2" xfId="9259" xr:uid="{7187ED49-2281-46D7-8436-AB9416775366}"/>
    <cellStyle name="40% - Accent2 42" xfId="9260" xr:uid="{4DA8B3BB-FE5B-4528-9D7A-7DA7BACB4784}"/>
    <cellStyle name="40% - Accent2 42 2" xfId="9261" xr:uid="{A6C0E5F8-C29D-4FC0-8E3A-1F943DBD15D6}"/>
    <cellStyle name="40% - Accent2 43" xfId="9262" xr:uid="{5AEAD6C6-AB66-494C-BF2C-EAD18411A48C}"/>
    <cellStyle name="40% - Accent2 43 2" xfId="9263" xr:uid="{CA0BF395-4BEA-47DF-9555-EDD0C11AE1B7}"/>
    <cellStyle name="40% - Accent2 44" xfId="9264" xr:uid="{2DF6D1FF-4810-4B76-BBE0-DBF3AAE7DEAF}"/>
    <cellStyle name="40% - Accent2 45" xfId="9265" xr:uid="{3F9A2707-2DE1-4A21-965A-3978DEC3D387}"/>
    <cellStyle name="40% - Accent2 46" xfId="9266" xr:uid="{7C023123-BB30-436A-89B5-7B95577D8E7B}"/>
    <cellStyle name="40% - Accent2 47" xfId="9267" xr:uid="{CA11A9E7-B6FC-49F8-B848-DB85C1806857}"/>
    <cellStyle name="40% - Accent2 48" xfId="9268" xr:uid="{A2565F09-4DF4-409C-B321-4517D57CFD69}"/>
    <cellStyle name="40% - Accent2 49" xfId="9269" xr:uid="{296764D6-415C-4449-A423-CF7F78F739FB}"/>
    <cellStyle name="40% - Accent2 5" xfId="9270" xr:uid="{3ADD7764-30BD-471A-B8C4-B06684BCEA27}"/>
    <cellStyle name="40% - Accent2 5 2" xfId="9271" xr:uid="{7C99B232-3B90-4193-ABFF-EE92AC37CE4B}"/>
    <cellStyle name="40% - Accent2 5 2 2" xfId="9272" xr:uid="{F1CFF2BD-C2F4-4117-9400-3FF275E80E49}"/>
    <cellStyle name="40% - Accent2 5 2 2 2" xfId="9273" xr:uid="{FB2F375B-E58F-4C9E-B28F-F087B651995A}"/>
    <cellStyle name="40% - Accent2 5 2 3" xfId="9274" xr:uid="{05F06FB8-6AA5-4CF1-AB92-8DA523CF10C2}"/>
    <cellStyle name="40% - Accent2 5 2 4" xfId="9275" xr:uid="{D0EF0213-C08D-4CDF-9DCC-09EC9F6EDE12}"/>
    <cellStyle name="40% - Accent2 5 3" xfId="9276" xr:uid="{2B90DC14-7E76-4513-B22C-55425090C2F5}"/>
    <cellStyle name="40% - Accent2 5 3 2" xfId="9277" xr:uid="{9E571B53-C8DA-4E29-91EC-E0C3164E0CF5}"/>
    <cellStyle name="40% - Accent2 5 3 2 2" xfId="9278" xr:uid="{87548D72-0AAA-423B-80F0-C241E82D4B95}"/>
    <cellStyle name="40% - Accent2 5 3 3" xfId="9279" xr:uid="{D55928D9-4B73-4B3B-B177-A171C998A62B}"/>
    <cellStyle name="40% - Accent2 5 4" xfId="9280" xr:uid="{8066B5E7-1343-4D39-B0CC-2F032CAA79B7}"/>
    <cellStyle name="40% - Accent2 5 4 2" xfId="9281" xr:uid="{1C94E1A8-4927-441A-9D00-539F63080D38}"/>
    <cellStyle name="40% - Accent2 5 5" xfId="9282" xr:uid="{B97886A7-865C-4ACD-9992-B24CEFD932DA}"/>
    <cellStyle name="40% - Accent2 5 6" xfId="9283" xr:uid="{14BD2502-F08F-458A-812B-070635C47D6C}"/>
    <cellStyle name="40% - Accent2 50" xfId="9284" xr:uid="{E3C2FDF0-B7D8-4831-96F2-C9AC6E80F77B}"/>
    <cellStyle name="40% - Accent2 51" xfId="9285" xr:uid="{D0E291B7-1EC4-487D-B5E8-F7ED0A04C5A8}"/>
    <cellStyle name="40% - Accent2 6" xfId="9286" xr:uid="{3A74038F-01A9-4B88-9EE7-FF6820E7991E}"/>
    <cellStyle name="40% - Accent2 6 2" xfId="9287" xr:uid="{D571918B-9E0A-4354-8979-CA3D623A8E94}"/>
    <cellStyle name="40% - Accent2 6 2 2" xfId="9288" xr:uid="{4F90FC1E-7F7C-4785-BF40-A893C3DF70F2}"/>
    <cellStyle name="40% - Accent2 6 2 2 2" xfId="9289" xr:uid="{9E05EBA6-C8C3-4F4C-974E-1F40BF7CF304}"/>
    <cellStyle name="40% - Accent2 6 2 3" xfId="9290" xr:uid="{7154FC80-02AE-4DA5-813A-181213BBC959}"/>
    <cellStyle name="40% - Accent2 6 3" xfId="9291" xr:uid="{F2FF80C7-EBE9-4A3A-AEB6-B146D53D360A}"/>
    <cellStyle name="40% - Accent2 6 3 2" xfId="9292" xr:uid="{23662C60-C552-4527-8C74-C7FE03171CB4}"/>
    <cellStyle name="40% - Accent2 6 3 2 2" xfId="9293" xr:uid="{99E4DE09-AC32-41C4-850C-759DA5A42B35}"/>
    <cellStyle name="40% - Accent2 6 3 3" xfId="9294" xr:uid="{6F4A30C9-CFD2-4DD9-ACF4-AAD80A9A5358}"/>
    <cellStyle name="40% - Accent2 6 4" xfId="9295" xr:uid="{1AEBBD76-7C72-4568-9E39-05A3232CF350}"/>
    <cellStyle name="40% - Accent2 6 4 2" xfId="9296" xr:uid="{B0E567F9-960F-491F-9A49-EC4CF02EEE7C}"/>
    <cellStyle name="40% - Accent2 6 5" xfId="9297" xr:uid="{F9397174-834A-4117-8C4F-86DC342F5C18}"/>
    <cellStyle name="40% - Accent2 6 6" xfId="9298" xr:uid="{689F0A84-CC8C-49CA-9EB4-74B8CBF45B7C}"/>
    <cellStyle name="40% - Accent2 7" xfId="9299" xr:uid="{11FDDC3F-15B5-4CE6-82C1-222B83586200}"/>
    <cellStyle name="40% - Accent2 7 2" xfId="9300" xr:uid="{E0FFC07F-B81C-4EA4-B68B-5A8AA62EC518}"/>
    <cellStyle name="40% - Accent2 7 2 2" xfId="9301" xr:uid="{BAC07E65-B3A5-4FA7-A8E3-8562B8B7D9FB}"/>
    <cellStyle name="40% - Accent2 7 2 2 2" xfId="9302" xr:uid="{EC648890-19C8-4405-A4DF-1375548BEC47}"/>
    <cellStyle name="40% - Accent2 7 2 3" xfId="9303" xr:uid="{C97EB0E2-7AF2-44E4-8CAD-08B14E485F05}"/>
    <cellStyle name="40% - Accent2 7 3" xfId="9304" xr:uid="{46C341F8-8447-40B7-B5EF-F14342B4580B}"/>
    <cellStyle name="40% - Accent2 7 3 2" xfId="9305" xr:uid="{333C30DA-BEA4-4E23-A76D-B8D52A425942}"/>
    <cellStyle name="40% - Accent2 7 3 2 2" xfId="9306" xr:uid="{AA7EC682-10D8-47F1-BC5F-6908EDD62F09}"/>
    <cellStyle name="40% - Accent2 7 3 3" xfId="9307" xr:uid="{395BF2A8-7A5A-4D9F-BE25-C445653D6BAC}"/>
    <cellStyle name="40% - Accent2 7 4" xfId="9308" xr:uid="{281666E2-556E-4ACB-8480-8FC64E8D8409}"/>
    <cellStyle name="40% - Accent2 7 4 2" xfId="9309" xr:uid="{E4D3436D-99D0-4730-A7E2-1F44C3E62EFE}"/>
    <cellStyle name="40% - Accent2 7 5" xfId="9310" xr:uid="{C63BD5EB-E5B8-4B3B-85DD-1A10357EBD87}"/>
    <cellStyle name="40% - Accent2 7 6" xfId="9311" xr:uid="{03DEC27C-77B7-40A0-ACB1-722521D3F4CD}"/>
    <cellStyle name="40% - Accent2 8" xfId="9312" xr:uid="{CCEA77C5-6071-437A-A0EB-8AA98F51952B}"/>
    <cellStyle name="40% - Accent2 8 2" xfId="9313" xr:uid="{F1C276AD-A9F8-41DF-A167-6076ED5752B4}"/>
    <cellStyle name="40% - Accent2 8 2 2" xfId="9314" xr:uid="{2CCE3C58-B947-4B24-A14D-80B56FC3F4BA}"/>
    <cellStyle name="40% - Accent2 8 2 2 2" xfId="9315" xr:uid="{94F504C5-3201-4C13-ADB2-9D69064BF025}"/>
    <cellStyle name="40% - Accent2 8 2 3" xfId="9316" xr:uid="{3C07D653-F8A3-47E0-8BA5-F067FCB93B56}"/>
    <cellStyle name="40% - Accent2 8 3" xfId="9317" xr:uid="{6E2E0475-24F8-4BAC-8D5F-9184B33CC72B}"/>
    <cellStyle name="40% - Accent2 8 3 2" xfId="9318" xr:uid="{7DD1B46E-3282-43A6-935D-B7B57235A826}"/>
    <cellStyle name="40% - Accent2 8 3 2 2" xfId="9319" xr:uid="{F03260FF-9A94-4691-A14A-CF174BBCA1C1}"/>
    <cellStyle name="40% - Accent2 8 3 3" xfId="9320" xr:uid="{6BF4E07F-FA0D-4F91-A2E6-65CDA6DCDD29}"/>
    <cellStyle name="40% - Accent2 8 4" xfId="9321" xr:uid="{BFBBCCDE-3CCF-4BB8-9A6E-4CCE73486715}"/>
    <cellStyle name="40% - Accent2 8 4 2" xfId="9322" xr:uid="{F6C1F978-EE51-4938-829B-071D428628E2}"/>
    <cellStyle name="40% - Accent2 8 5" xfId="9323" xr:uid="{19F87C90-8218-4325-9C14-9C51AE890A3E}"/>
    <cellStyle name="40% - Accent2 8 6" xfId="9324" xr:uid="{BC09E94F-8615-493D-8504-2BECC2A2E5AF}"/>
    <cellStyle name="40% - Accent2 9" xfId="9325" xr:uid="{AE036942-CC10-4802-AEA9-F20610F7E5C6}"/>
    <cellStyle name="40% - Accent2 9 2" xfId="9326" xr:uid="{78B6B208-738E-435D-B649-659A7930ED0A}"/>
    <cellStyle name="40% - Accent2 9 2 2" xfId="9327" xr:uid="{B8F5FBE0-FAE7-4104-B8C8-D4C462306B47}"/>
    <cellStyle name="40% - Accent2 9 2 2 2" xfId="9328" xr:uid="{6DC56B87-C702-4521-A6F1-0181C4E837A7}"/>
    <cellStyle name="40% - Accent2 9 2 3" xfId="9329" xr:uid="{9FC231C9-2A13-4850-B8F9-19D70D02D471}"/>
    <cellStyle name="40% - Accent2 9 3" xfId="9330" xr:uid="{0FACECA6-4D47-4F85-A891-1CB8C3529805}"/>
    <cellStyle name="40% - Accent2 9 3 2" xfId="9331" xr:uid="{B2D79AEB-D220-4472-8E48-327A8A19968C}"/>
    <cellStyle name="40% - Accent2 9 3 2 2" xfId="9332" xr:uid="{0DECEC15-8F30-4DF6-A05F-4812B8D7ADEA}"/>
    <cellStyle name="40% - Accent2 9 3 3" xfId="9333" xr:uid="{01E4B3DF-C843-4241-A8CD-C5E368455752}"/>
    <cellStyle name="40% - Accent2 9 4" xfId="9334" xr:uid="{FCA5F4CD-6B74-4BE6-B6D8-4949A71F7271}"/>
    <cellStyle name="40% - Accent2 9 4 2" xfId="9335" xr:uid="{48756B1F-4563-4D28-A6B3-CE0A8F970A14}"/>
    <cellStyle name="40% - Accent2 9 5" xfId="9336" xr:uid="{87968E6F-BA2F-4C30-B0D8-579B0B961617}"/>
    <cellStyle name="40% - Accent2 9 6" xfId="9337" xr:uid="{E6B0D169-9ACE-48CE-9FAC-A89A9618C8C0}"/>
    <cellStyle name="40% - Accent3" xfId="32" builtinId="39" customBuiltin="1"/>
    <cellStyle name="40% - Accent3 10" xfId="9338" xr:uid="{304AA4FB-0854-4436-B56C-98911F50CFCA}"/>
    <cellStyle name="40% - Accent3 10 2" xfId="9339" xr:uid="{021B6B9F-14AA-4168-ACAF-C57ADDA2A40F}"/>
    <cellStyle name="40% - Accent3 10 2 2" xfId="9340" xr:uid="{61D250D3-65BB-4B19-AD37-9877383CCB7A}"/>
    <cellStyle name="40% - Accent3 10 2 2 2" xfId="9341" xr:uid="{C00AAB42-C0D9-40ED-9AA8-BF5455189CB4}"/>
    <cellStyle name="40% - Accent3 10 2 2 2 2" xfId="9342" xr:uid="{14CA7E83-BAC1-4278-9C4D-F16BBD181EFE}"/>
    <cellStyle name="40% - Accent3 10 2 2 3" xfId="9343" xr:uid="{19A68709-80C7-4C88-A214-AD1DEC764A5D}"/>
    <cellStyle name="40% - Accent3 10 2 2 3 2" xfId="9344" xr:uid="{705C8632-BE2F-4EAA-8276-34A17A8AD156}"/>
    <cellStyle name="40% - Accent3 10 2 2 4" xfId="9345" xr:uid="{C1A57AA5-DAF9-42B9-98C7-998A88E5FFC9}"/>
    <cellStyle name="40% - Accent3 10 2 3" xfId="9346" xr:uid="{28C2F572-D76C-42BE-9C95-18B327EDC1C5}"/>
    <cellStyle name="40% - Accent3 10 2 3 2" xfId="9347" xr:uid="{814B8118-6572-4BF2-9082-83C73A648A04}"/>
    <cellStyle name="40% - Accent3 10 2 4" xfId="9348" xr:uid="{5175597A-0A61-4DCE-8738-192684629B5A}"/>
    <cellStyle name="40% - Accent3 10 3" xfId="9349" xr:uid="{D2B1387F-6E62-4298-AFF6-340840650ED9}"/>
    <cellStyle name="40% - Accent3 10 3 2" xfId="9350" xr:uid="{A92E4AA1-0671-48C4-9A29-D5D8BC96A863}"/>
    <cellStyle name="40% - Accent3 10 3 2 2" xfId="9351" xr:uid="{CB66F475-9FB5-4995-8EA8-BF8F18BE4F69}"/>
    <cellStyle name="40% - Accent3 10 3 3" xfId="9352" xr:uid="{F6C310C5-2040-41E2-B6AD-07C5E3AD26AF}"/>
    <cellStyle name="40% - Accent3 10 3 3 2" xfId="9353" xr:uid="{009025A8-F18E-4D4F-A57C-8B50AB440AC8}"/>
    <cellStyle name="40% - Accent3 10 3 4" xfId="9354" xr:uid="{6FFEB5D8-CE07-4CCA-8CB2-5462F5E27A08}"/>
    <cellStyle name="40% - Accent3 10 4" xfId="9355" xr:uid="{6583272F-B85A-41E0-8374-1EB81E5B93FB}"/>
    <cellStyle name="40% - Accent3 10 4 2" xfId="9356" xr:uid="{7E1928EB-D835-4E92-97D6-6F5A1E29E353}"/>
    <cellStyle name="40% - Accent3 10 5" xfId="9357" xr:uid="{5597E476-D260-4659-8DE8-92476377EADE}"/>
    <cellStyle name="40% - Accent3 10 5 2" xfId="9358" xr:uid="{E8BAA0DE-D1B0-4B7A-A249-DDDEF196C803}"/>
    <cellStyle name="40% - Accent3 10 6" xfId="9359" xr:uid="{8B72E62C-B690-4CB5-B08C-BBCB3B5BEBB9}"/>
    <cellStyle name="40% - Accent3 10 7" xfId="9360" xr:uid="{7ECB4CBD-AFEA-4C2A-8515-3C24AEF1768D}"/>
    <cellStyle name="40% - Accent3 11" xfId="9361" xr:uid="{C70EC857-1F9A-427D-9375-EC6608E79099}"/>
    <cellStyle name="40% - Accent3 11 2" xfId="9362" xr:uid="{CF51E34E-6AA9-49C8-8156-8A53CBC645B2}"/>
    <cellStyle name="40% - Accent3 11 2 2" xfId="9363" xr:uid="{279BB241-795E-44DF-951D-209965657440}"/>
    <cellStyle name="40% - Accent3 11 2 2 2" xfId="9364" xr:uid="{FE00FF0B-8D3A-42A1-BA8F-89DBAD734A46}"/>
    <cellStyle name="40% - Accent3 11 2 2 2 2" xfId="9365" xr:uid="{E73E2368-19D6-4728-978F-63BE5FC6F8FA}"/>
    <cellStyle name="40% - Accent3 11 2 2 3" xfId="9366" xr:uid="{BF0471A1-36BC-4866-8E35-CC190045DA44}"/>
    <cellStyle name="40% - Accent3 11 2 2 3 2" xfId="9367" xr:uid="{577D4419-C71A-40AC-9B23-4C6D8BC784BE}"/>
    <cellStyle name="40% - Accent3 11 2 2 4" xfId="9368" xr:uid="{4FDBB943-BA11-4B73-844E-AECA438F92CE}"/>
    <cellStyle name="40% - Accent3 11 2 3" xfId="9369" xr:uid="{425D82D3-5D4D-449D-AA8B-C68E8BB6E604}"/>
    <cellStyle name="40% - Accent3 11 2 3 2" xfId="9370" xr:uid="{C420BBD7-6061-485F-AE79-7C4DF44934BF}"/>
    <cellStyle name="40% - Accent3 11 2 4" xfId="9371" xr:uid="{798AB313-454A-4583-92DB-EC169ACE67AF}"/>
    <cellStyle name="40% - Accent3 11 3" xfId="9372" xr:uid="{74F4E8C8-586E-461B-B867-706EC4D287F4}"/>
    <cellStyle name="40% - Accent3 11 3 2" xfId="9373" xr:uid="{A8D3D490-ECC2-44B8-B28B-09DD94D0C18A}"/>
    <cellStyle name="40% - Accent3 11 3 2 2" xfId="9374" xr:uid="{D826D725-0679-4B8E-A78D-2582BAF0435E}"/>
    <cellStyle name="40% - Accent3 11 3 3" xfId="9375" xr:uid="{BD91D757-F422-409C-963C-C51D14A9ABC1}"/>
    <cellStyle name="40% - Accent3 11 3 3 2" xfId="9376" xr:uid="{3726D30A-6F3F-429F-A965-DC07F2E4BC24}"/>
    <cellStyle name="40% - Accent3 11 3 4" xfId="9377" xr:uid="{20FFDE46-C60A-47BE-99A7-A73BA5DB5174}"/>
    <cellStyle name="40% - Accent3 11 4" xfId="9378" xr:uid="{466D8607-4BA3-4D8B-B1FF-F899F9B78078}"/>
    <cellStyle name="40% - Accent3 11 4 2" xfId="9379" xr:uid="{5AF07E15-95DD-4A00-97B3-70FB1DDDAFA6}"/>
    <cellStyle name="40% - Accent3 11 5" xfId="9380" xr:uid="{3C236D29-6A71-4CDC-A782-5434E6276483}"/>
    <cellStyle name="40% - Accent3 11 5 2" xfId="9381" xr:uid="{60CFFA4A-7CA3-4E01-BAA1-E8E42F35B58E}"/>
    <cellStyle name="40% - Accent3 11 6" xfId="9382" xr:uid="{1D32AEE7-7539-4147-B985-6197C2FC2535}"/>
    <cellStyle name="40% - Accent3 11 7" xfId="9383" xr:uid="{70B06E27-FA5D-48EF-BC5F-3479E847B12D}"/>
    <cellStyle name="40% - Accent3 12" xfId="9384" xr:uid="{C5374062-6EC0-4353-B920-F28537495439}"/>
    <cellStyle name="40% - Accent3 12 2" xfId="9385" xr:uid="{012C5ED7-5FE3-478D-9A1D-8CCF632B906A}"/>
    <cellStyle name="40% - Accent3 12 2 2" xfId="9386" xr:uid="{3C6FECDC-CF18-4501-93AB-4EF66DC811AB}"/>
    <cellStyle name="40% - Accent3 12 2 2 2" xfId="9387" xr:uid="{72F37E95-E901-4CD5-966F-D763EF9D3E59}"/>
    <cellStyle name="40% - Accent3 12 2 2 2 2" xfId="9388" xr:uid="{BB5B950E-7977-4B8A-AE27-E09A678DF57E}"/>
    <cellStyle name="40% - Accent3 12 2 2 3" xfId="9389" xr:uid="{199F95D1-F0D7-4DEA-BBA8-A24BE5865B2B}"/>
    <cellStyle name="40% - Accent3 12 2 2 3 2" xfId="9390" xr:uid="{00426C25-CC33-434E-8774-6F49DA35F52D}"/>
    <cellStyle name="40% - Accent3 12 2 2 4" xfId="9391" xr:uid="{C003A6A1-B0E6-43D0-A264-932F1FD13023}"/>
    <cellStyle name="40% - Accent3 12 2 3" xfId="9392" xr:uid="{F39C2578-8B0A-4361-A0BA-9A6717251927}"/>
    <cellStyle name="40% - Accent3 12 2 3 2" xfId="9393" xr:uid="{DA0C4EE9-4465-469C-BB63-C670C41A496D}"/>
    <cellStyle name="40% - Accent3 12 2 4" xfId="9394" xr:uid="{B5C7200D-D8AE-4BA1-AE51-1253496EBCFD}"/>
    <cellStyle name="40% - Accent3 12 3" xfId="9395" xr:uid="{E46FB08B-A329-431B-9295-7B4B37C263B3}"/>
    <cellStyle name="40% - Accent3 12 3 2" xfId="9396" xr:uid="{4A9A8CFC-76AA-458C-803F-BD68CBFCDF22}"/>
    <cellStyle name="40% - Accent3 12 3 2 2" xfId="9397" xr:uid="{1EE8D5AB-4BE7-4C51-98E4-1AD26C942586}"/>
    <cellStyle name="40% - Accent3 12 3 3" xfId="9398" xr:uid="{786B4378-99BF-43A9-998B-7DAD6C977817}"/>
    <cellStyle name="40% - Accent3 12 3 3 2" xfId="9399" xr:uid="{29945BF0-49A9-4C6B-8F19-5D05E28B8C8A}"/>
    <cellStyle name="40% - Accent3 12 3 4" xfId="9400" xr:uid="{9116D362-7F18-490F-8E0E-9E7699448977}"/>
    <cellStyle name="40% - Accent3 12 4" xfId="9401" xr:uid="{648FDC60-2DE6-4C4C-8553-B0ADE5508C6B}"/>
    <cellStyle name="40% - Accent3 12 4 2" xfId="9402" xr:uid="{46403AF1-7A14-42F3-AE0C-2010847D73C1}"/>
    <cellStyle name="40% - Accent3 12 5" xfId="9403" xr:uid="{E046274A-6923-4128-AB80-4CEF2101E8A1}"/>
    <cellStyle name="40% - Accent3 12 5 2" xfId="9404" xr:uid="{AB42E09F-06EB-4B21-BD50-CCFCC7E52B5A}"/>
    <cellStyle name="40% - Accent3 12 6" xfId="9405" xr:uid="{293F0D15-C249-476C-88D3-3C0951976C24}"/>
    <cellStyle name="40% - Accent3 12 7" xfId="9406" xr:uid="{118973DF-0F97-4010-8050-BDB012C279F8}"/>
    <cellStyle name="40% - Accent3 13" xfId="9407" xr:uid="{86115F7C-1B59-4D7E-90B6-B61BEA590A00}"/>
    <cellStyle name="40% - Accent3 13 2" xfId="9408" xr:uid="{B44FBAB1-E037-4927-B279-314A98863188}"/>
    <cellStyle name="40% - Accent3 13 2 2" xfId="9409" xr:uid="{594B9E00-2BCD-4A1C-8E28-256A50B99300}"/>
    <cellStyle name="40% - Accent3 13 2 2 2" xfId="9410" xr:uid="{4CB23B62-A2A6-479A-9A99-8AB3BB86B53E}"/>
    <cellStyle name="40% - Accent3 13 2 2 2 2" xfId="9411" xr:uid="{583E77E9-8FC0-4961-9774-1B5BB64C2515}"/>
    <cellStyle name="40% - Accent3 13 2 2 3" xfId="9412" xr:uid="{5B59FBE3-6093-4760-B06A-13D4842914A6}"/>
    <cellStyle name="40% - Accent3 13 2 2 3 2" xfId="9413" xr:uid="{B6571521-9555-4C63-ACC6-5B31FA00E728}"/>
    <cellStyle name="40% - Accent3 13 2 2 4" xfId="9414" xr:uid="{388CF63B-A00D-49A5-B0B1-3C0A85B5248F}"/>
    <cellStyle name="40% - Accent3 13 2 3" xfId="9415" xr:uid="{518FDFC0-9B76-48EC-B292-C3F9F6D80F7F}"/>
    <cellStyle name="40% - Accent3 13 2 3 2" xfId="9416" xr:uid="{69CA0DDF-3E83-400B-9D9F-4F1CD913E42F}"/>
    <cellStyle name="40% - Accent3 13 2 4" xfId="9417" xr:uid="{B327666C-27CC-41A9-B1E2-0DBC6C7B72D5}"/>
    <cellStyle name="40% - Accent3 13 3" xfId="9418" xr:uid="{11217FE4-4CAA-45BA-A7EF-685A4F964E8B}"/>
    <cellStyle name="40% - Accent3 13 3 2" xfId="9419" xr:uid="{16CE1631-4BA5-4EA7-83AE-D443EA721913}"/>
    <cellStyle name="40% - Accent3 13 3 2 2" xfId="9420" xr:uid="{893F587C-0F90-43A3-BA85-09DA2C0CAAA5}"/>
    <cellStyle name="40% - Accent3 13 3 3" xfId="9421" xr:uid="{990B7B35-724F-42C3-9014-8C166990E350}"/>
    <cellStyle name="40% - Accent3 13 3 3 2" xfId="9422" xr:uid="{5BA73621-577C-434B-A8D3-A5C2DB7EA24D}"/>
    <cellStyle name="40% - Accent3 13 3 4" xfId="9423" xr:uid="{B511DAB7-0F1C-4AD3-AA5A-03BB7651E9DC}"/>
    <cellStyle name="40% - Accent3 13 4" xfId="9424" xr:uid="{FF7DCAEF-8F50-4C18-8CBD-397F77BA5772}"/>
    <cellStyle name="40% - Accent3 13 4 2" xfId="9425" xr:uid="{51EA3AF2-6733-4E76-AA82-15C74DBE9997}"/>
    <cellStyle name="40% - Accent3 13 5" xfId="9426" xr:uid="{A9623E17-E665-4534-B7AC-1764744F4E42}"/>
    <cellStyle name="40% - Accent3 13 5 2" xfId="9427" xr:uid="{89B76C0C-DEF5-4C2B-8DCB-B9C035411E21}"/>
    <cellStyle name="40% - Accent3 13 6" xfId="9428" xr:uid="{1B86A23D-5797-4288-B9D4-FE48CA655DFA}"/>
    <cellStyle name="40% - Accent3 13 7" xfId="9429" xr:uid="{3C7ADABB-8011-471E-94FA-FF979BCCA03D}"/>
    <cellStyle name="40% - Accent3 14" xfId="9430" xr:uid="{9B15BA72-947A-48F1-9A19-CD2FA040995B}"/>
    <cellStyle name="40% - Accent3 14 2" xfId="9431" xr:uid="{0D9415FD-FF22-4893-B6E9-B3844F0B4B7C}"/>
    <cellStyle name="40% - Accent3 14 2 2" xfId="9432" xr:uid="{323C2A15-AD84-4E00-8846-406D58343648}"/>
    <cellStyle name="40% - Accent3 14 2 2 2" xfId="9433" xr:uid="{43001E08-7E41-4DFB-A26A-5A541352F882}"/>
    <cellStyle name="40% - Accent3 14 2 2 2 2" xfId="9434" xr:uid="{537BA355-EFA8-4365-AE82-DBAF833347CC}"/>
    <cellStyle name="40% - Accent3 14 2 2 3" xfId="9435" xr:uid="{11F1468B-E6A4-46CA-AB4E-78123C46C1AB}"/>
    <cellStyle name="40% - Accent3 14 2 2 3 2" xfId="9436" xr:uid="{4B3A917A-5FA8-4338-8DA4-4D497CA9C552}"/>
    <cellStyle name="40% - Accent3 14 2 2 4" xfId="9437" xr:uid="{2561311F-D5CA-409B-9AAE-48D58CC2A8DE}"/>
    <cellStyle name="40% - Accent3 14 2 3" xfId="9438" xr:uid="{ABF1921E-7666-4704-A81A-AD5F16CB51D5}"/>
    <cellStyle name="40% - Accent3 14 2 3 2" xfId="9439" xr:uid="{0ADA397C-9809-4183-AA10-BC95799A1047}"/>
    <cellStyle name="40% - Accent3 14 2 4" xfId="9440" xr:uid="{AA9CFC30-7C15-4A49-B784-9A258DDF999C}"/>
    <cellStyle name="40% - Accent3 14 3" xfId="9441" xr:uid="{3DEBF810-9C94-4660-8D74-0A7B4C474B9F}"/>
    <cellStyle name="40% - Accent3 14 3 2" xfId="9442" xr:uid="{87F2FD6E-6C22-4E09-81A7-C41A1A8344C7}"/>
    <cellStyle name="40% - Accent3 14 3 2 2" xfId="9443" xr:uid="{9C2A7651-DF73-4ECC-B772-155364E4FCFC}"/>
    <cellStyle name="40% - Accent3 14 3 3" xfId="9444" xr:uid="{48CCAD8A-2E6E-4ADC-A119-444A06391135}"/>
    <cellStyle name="40% - Accent3 14 3 3 2" xfId="9445" xr:uid="{EFF6F71A-5479-44B3-8041-02D8937C0180}"/>
    <cellStyle name="40% - Accent3 14 3 4" xfId="9446" xr:uid="{1E95A0C8-2243-441F-8D30-F2067C5940EB}"/>
    <cellStyle name="40% - Accent3 14 4" xfId="9447" xr:uid="{6E92AFFC-5788-47C8-AB23-87D03EEC320B}"/>
    <cellStyle name="40% - Accent3 14 4 2" xfId="9448" xr:uid="{0F9A6627-4498-4627-B29C-052EF62B1B9C}"/>
    <cellStyle name="40% - Accent3 14 5" xfId="9449" xr:uid="{DCB793A7-FDC0-4846-ADE3-4B92C7D27178}"/>
    <cellStyle name="40% - Accent3 14 5 2" xfId="9450" xr:uid="{578FCFC8-90F1-4847-99BC-73F86754A283}"/>
    <cellStyle name="40% - Accent3 14 6" xfId="9451" xr:uid="{0255D334-5985-4D40-95B3-A6872CC8663D}"/>
    <cellStyle name="40% - Accent3 14 7" xfId="9452" xr:uid="{3047D6AB-893A-4927-8325-BCD6C7DC761C}"/>
    <cellStyle name="40% - Accent3 15" xfId="9453" xr:uid="{CDBA1EB2-F843-4C78-9B29-71600E839807}"/>
    <cellStyle name="40% - Accent3 15 2" xfId="9454" xr:uid="{572894B4-E8C7-412A-B3D9-8F61702DD220}"/>
    <cellStyle name="40% - Accent3 15 2 2" xfId="9455" xr:uid="{8DBC5442-9208-49C6-B07B-438DA1CA5C9E}"/>
    <cellStyle name="40% - Accent3 15 2 2 2" xfId="9456" xr:uid="{214E608C-E97E-40DF-817C-4E20EA0AA216}"/>
    <cellStyle name="40% - Accent3 15 2 2 2 2" xfId="9457" xr:uid="{E0F44D06-877F-44BA-8786-4797FF71CB80}"/>
    <cellStyle name="40% - Accent3 15 2 2 3" xfId="9458" xr:uid="{6544E6E9-5B4A-414C-8254-0161207E94A0}"/>
    <cellStyle name="40% - Accent3 15 2 2 3 2" xfId="9459" xr:uid="{DCBF0586-08F3-4F59-936F-D067FF1EAD53}"/>
    <cellStyle name="40% - Accent3 15 2 2 4" xfId="9460" xr:uid="{61C422CD-ED98-4D24-93A4-204795C927DD}"/>
    <cellStyle name="40% - Accent3 15 2 3" xfId="9461" xr:uid="{38B7DA2A-4082-4AD5-B572-C6AA764E4D61}"/>
    <cellStyle name="40% - Accent3 15 2 3 2" xfId="9462" xr:uid="{3D0CEDFF-8FF0-42EC-876B-2542908E1DBE}"/>
    <cellStyle name="40% - Accent3 15 2 4" xfId="9463" xr:uid="{B7437CAA-FD42-4B15-97A9-BBAEDFC125A0}"/>
    <cellStyle name="40% - Accent3 15 3" xfId="9464" xr:uid="{C49AB767-D2BE-4846-8A29-4906D16E35F1}"/>
    <cellStyle name="40% - Accent3 15 3 2" xfId="9465" xr:uid="{E9A660F2-405F-4373-B032-D7DBF1496536}"/>
    <cellStyle name="40% - Accent3 15 3 2 2" xfId="9466" xr:uid="{EACD81C9-1E48-4A7C-AB0D-C7A0C9C39B2D}"/>
    <cellStyle name="40% - Accent3 15 3 3" xfId="9467" xr:uid="{3097CE7B-A967-4B71-B74C-E4E4F60B2B73}"/>
    <cellStyle name="40% - Accent3 15 3 3 2" xfId="9468" xr:uid="{D8C48B00-33C3-4BDA-B4A2-6298CB3BB704}"/>
    <cellStyle name="40% - Accent3 15 3 4" xfId="9469" xr:uid="{FD0AE76C-2DA5-4029-9350-AA41861182F3}"/>
    <cellStyle name="40% - Accent3 15 4" xfId="9470" xr:uid="{BEE7A0BF-14E4-403E-8747-B89D76155B63}"/>
    <cellStyle name="40% - Accent3 15 4 2" xfId="9471" xr:uid="{B5650373-B80B-4BBA-B6CF-96797789242C}"/>
    <cellStyle name="40% - Accent3 15 5" xfId="9472" xr:uid="{89A53FFA-04BA-4C69-829E-D1EF2638F33C}"/>
    <cellStyle name="40% - Accent3 15 5 2" xfId="9473" xr:uid="{E644AFDA-7395-49AE-BCD4-1165F1E36CB1}"/>
    <cellStyle name="40% - Accent3 15 6" xfId="9474" xr:uid="{B972E69C-5C86-4B38-AE1C-96F4963C4891}"/>
    <cellStyle name="40% - Accent3 15 7" xfId="9475" xr:uid="{3F46309D-97E4-4308-9D13-FF6892B1F051}"/>
    <cellStyle name="40% - Accent3 16" xfId="9476" xr:uid="{3A1F9D4E-2BED-4E6F-AD09-24C570AF7209}"/>
    <cellStyle name="40% - Accent3 16 2" xfId="9477" xr:uid="{C9D5552A-3EB3-4FF4-AC33-A91A98BD3934}"/>
    <cellStyle name="40% - Accent3 16 2 2" xfId="9478" xr:uid="{7F756423-41E7-464D-860C-DE51D5E2FF78}"/>
    <cellStyle name="40% - Accent3 16 2 2 2" xfId="9479" xr:uid="{11916E8A-DB38-4F8A-94A7-6354CE123DDA}"/>
    <cellStyle name="40% - Accent3 16 2 3" xfId="9480" xr:uid="{12DBF2A4-1700-4F6E-BBB2-9BC86C9A7A1B}"/>
    <cellStyle name="40% - Accent3 16 2 3 2" xfId="9481" xr:uid="{64C62437-A54F-4DEC-8DFE-C121369A9778}"/>
    <cellStyle name="40% - Accent3 16 2 4" xfId="9482" xr:uid="{F3EDC206-D7D0-4815-8BA4-857D30D49CBF}"/>
    <cellStyle name="40% - Accent3 16 3" xfId="9483" xr:uid="{1C365A51-8BEB-414B-B1DF-1FE264556585}"/>
    <cellStyle name="40% - Accent3 16 3 2" xfId="9484" xr:uid="{C19BF24B-A14B-433A-8EF6-E44335B0AE42}"/>
    <cellStyle name="40% - Accent3 16 3 2 2" xfId="9485" xr:uid="{B1DE8368-44ED-40BD-A37C-73882A1681AC}"/>
    <cellStyle name="40% - Accent3 16 3 3" xfId="9486" xr:uid="{731D11B3-5BBD-45B4-9053-D7B5A96F90E9}"/>
    <cellStyle name="40% - Accent3 16 3 3 2" xfId="9487" xr:uid="{976956AE-2A6B-455A-9530-576D32131FB4}"/>
    <cellStyle name="40% - Accent3 16 3 4" xfId="9488" xr:uid="{FD9853DF-A204-41CB-8E12-C0BF23A24100}"/>
    <cellStyle name="40% - Accent3 16 4" xfId="9489" xr:uid="{F1548CFE-8854-4ABE-AC6F-BD05F5426853}"/>
    <cellStyle name="40% - Accent3 16 4 2" xfId="9490" xr:uid="{A86F3967-E472-408D-B7D0-D4D1410B2547}"/>
    <cellStyle name="40% - Accent3 16 5" xfId="9491" xr:uid="{83871063-2D12-46DB-AE98-0908A5E18C2A}"/>
    <cellStyle name="40% - Accent3 17" xfId="9492" xr:uid="{047E8589-FBB1-4B58-B71C-6747ACF5CBDE}"/>
    <cellStyle name="40% - Accent3 17 2" xfId="9493" xr:uid="{20493165-9CAC-4B92-9495-9FD7D9AF6C46}"/>
    <cellStyle name="40% - Accent3 17 2 2" xfId="9494" xr:uid="{FE70A31D-BE14-41B8-A787-4328AF3F3BCE}"/>
    <cellStyle name="40% - Accent3 17 2 2 2" xfId="9495" xr:uid="{70E9236B-8607-4602-B0CE-2F1ED4A4C2A4}"/>
    <cellStyle name="40% - Accent3 17 2 3" xfId="9496" xr:uid="{FE55E553-DFD4-45DF-9ECC-A056E3241A36}"/>
    <cellStyle name="40% - Accent3 17 2 3 2" xfId="9497" xr:uid="{F188B48C-B07C-4289-90A2-1DE1BD49F8DA}"/>
    <cellStyle name="40% - Accent3 17 2 4" xfId="9498" xr:uid="{740134E1-5593-4A94-98E2-D5940A3AF257}"/>
    <cellStyle name="40% - Accent3 17 3" xfId="9499" xr:uid="{45B7D9C3-8EAB-41FB-A5ED-6989437C0F67}"/>
    <cellStyle name="40% - Accent3 17 3 2" xfId="9500" xr:uid="{A8BEE908-2AB0-49D6-A04A-511DD5BB7B98}"/>
    <cellStyle name="40% - Accent3 17 3 2 2" xfId="9501" xr:uid="{05960316-9C09-4F3F-B8E9-BB7F1BEC7536}"/>
    <cellStyle name="40% - Accent3 17 3 3" xfId="9502" xr:uid="{F96F91E1-B34B-4E0B-A1F5-A447703E88E3}"/>
    <cellStyle name="40% - Accent3 17 3 3 2" xfId="9503" xr:uid="{4C2E1167-F265-46E7-B0D7-EF5E98FBA026}"/>
    <cellStyle name="40% - Accent3 17 3 4" xfId="9504" xr:uid="{4C5D5E59-6772-43C0-9433-24157F2ED077}"/>
    <cellStyle name="40% - Accent3 17 4" xfId="9505" xr:uid="{9623B714-5EBE-4E54-B3AB-250D97ED5B76}"/>
    <cellStyle name="40% - Accent3 17 4 2" xfId="9506" xr:uid="{DD4828B4-0906-41C1-B622-E3E148F70FF2}"/>
    <cellStyle name="40% - Accent3 17 5" xfId="9507" xr:uid="{7789BE1A-F48D-4537-BA0C-976D1831D0FC}"/>
    <cellStyle name="40% - Accent3 18" xfId="9508" xr:uid="{CDD1A57D-4037-45D7-9E8C-750C10614216}"/>
    <cellStyle name="40% - Accent3 18 2" xfId="9509" xr:uid="{FEE6942B-BB57-45B6-B13C-D565D9795120}"/>
    <cellStyle name="40% - Accent3 18 2 2" xfId="9510" xr:uid="{9F839273-4475-425F-895A-720016E64706}"/>
    <cellStyle name="40% - Accent3 18 2 2 2" xfId="9511" xr:uid="{F846DD53-D868-46FA-9BA8-0271C18C4F43}"/>
    <cellStyle name="40% - Accent3 18 2 3" xfId="9512" xr:uid="{8D084D69-BBC5-47EF-A98F-DD29BA2EFBB0}"/>
    <cellStyle name="40% - Accent3 18 2 3 2" xfId="9513" xr:uid="{18CD66CC-E925-4791-A964-19FC8940F61A}"/>
    <cellStyle name="40% - Accent3 18 2 4" xfId="9514" xr:uid="{0D333B4E-A2B6-462F-80B3-BB46F4EEDF60}"/>
    <cellStyle name="40% - Accent3 18 3" xfId="9515" xr:uid="{92638A2E-39AE-46A4-B247-AD10FEC57BEA}"/>
    <cellStyle name="40% - Accent3 18 3 2" xfId="9516" xr:uid="{84A42381-C441-4CA7-AA1E-59B0725B5F9E}"/>
    <cellStyle name="40% - Accent3 18 3 2 2" xfId="9517" xr:uid="{D1525A12-B225-4711-A54A-C962D2CE3C20}"/>
    <cellStyle name="40% - Accent3 18 3 3" xfId="9518" xr:uid="{236E8A09-5DC7-46A5-84C3-693FB6645F09}"/>
    <cellStyle name="40% - Accent3 18 3 3 2" xfId="9519" xr:uid="{5B6DFC6E-2AE6-431F-B754-D0B91EDB6905}"/>
    <cellStyle name="40% - Accent3 18 3 4" xfId="9520" xr:uid="{1BFF1DC2-08A3-44EE-B7EB-B78A39C2C16D}"/>
    <cellStyle name="40% - Accent3 18 4" xfId="9521" xr:uid="{1B10F0B4-3A20-42EA-92FF-109F34A37742}"/>
    <cellStyle name="40% - Accent3 18 4 2" xfId="9522" xr:uid="{268F72CA-C90A-4487-B452-E35311CDFDAA}"/>
    <cellStyle name="40% - Accent3 18 5" xfId="9523" xr:uid="{578B1181-0BB8-4609-96E5-838962E6BD68}"/>
    <cellStyle name="40% - Accent3 19" xfId="9524" xr:uid="{665BD5F9-C8F0-41B5-A2C0-9F8035C3D87B}"/>
    <cellStyle name="40% - Accent3 19 2" xfId="9525" xr:uid="{09846083-17F2-45EB-B45C-0FFFCA7385D7}"/>
    <cellStyle name="40% - Accent3 19 2 2" xfId="9526" xr:uid="{11A36634-F289-44B0-8AE2-5082BC221D1C}"/>
    <cellStyle name="40% - Accent3 19 2 2 2" xfId="9527" xr:uid="{93E2D49D-5727-44E6-882D-AA5B92982BF8}"/>
    <cellStyle name="40% - Accent3 19 2 3" xfId="9528" xr:uid="{867CB466-A9BE-4274-8503-C85F32C07328}"/>
    <cellStyle name="40% - Accent3 19 2 3 2" xfId="9529" xr:uid="{08E1906B-4DA0-4D31-B1F9-6984A49FBF51}"/>
    <cellStyle name="40% - Accent3 19 2 4" xfId="9530" xr:uid="{BC4F024A-E970-4DF8-99EC-9F34E074175B}"/>
    <cellStyle name="40% - Accent3 19 3" xfId="9531" xr:uid="{00E32A16-8BEA-49C0-8ED2-B0F3957FDB77}"/>
    <cellStyle name="40% - Accent3 19 3 2" xfId="9532" xr:uid="{C628F2ED-3E18-4765-8C3E-E2E8711B140A}"/>
    <cellStyle name="40% - Accent3 19 3 2 2" xfId="9533" xr:uid="{74E021E7-5784-417E-9B1E-2E90E3C5C39B}"/>
    <cellStyle name="40% - Accent3 19 3 3" xfId="9534" xr:uid="{5933AC24-AB4D-46FA-B7FF-B57624BE518D}"/>
    <cellStyle name="40% - Accent3 19 3 3 2" xfId="9535" xr:uid="{B94F7169-3BC6-408F-97F1-B6679FDAE580}"/>
    <cellStyle name="40% - Accent3 19 3 4" xfId="9536" xr:uid="{06F26FDB-8D0D-448B-A557-98DD93D4A242}"/>
    <cellStyle name="40% - Accent3 19 4" xfId="9537" xr:uid="{CD51A927-0C09-4F05-85EC-6E4ED1332EC1}"/>
    <cellStyle name="40% - Accent3 19 4 2" xfId="9538" xr:uid="{B144AA6C-BD01-49B0-B7BA-598E105972FB}"/>
    <cellStyle name="40% - Accent3 19 5" xfId="9539" xr:uid="{8BCD9704-54CA-4B3F-A0D0-2B270C69A901}"/>
    <cellStyle name="40% - Accent3 2" xfId="9540" xr:uid="{414F578E-8882-4E33-80ED-F2B9A1A1C322}"/>
    <cellStyle name="40% - Accent3 2 2" xfId="9541" xr:uid="{BF1C4634-E9E5-4615-9627-5E0B513019FD}"/>
    <cellStyle name="40% - Accent3 2 2 2" xfId="9542" xr:uid="{798A3F07-1C90-40A3-ACA9-8C5F16EC0671}"/>
    <cellStyle name="40% - Accent3 2 2 2 2" xfId="9543" xr:uid="{B2F0AE39-B304-4A08-B67A-EF8253AF5B18}"/>
    <cellStyle name="40% - Accent3 2 2 2 2 2" xfId="9544" xr:uid="{2126A30C-D512-477D-80A6-B5454D5C528C}"/>
    <cellStyle name="40% - Accent3 2 2 2 2 2 2" xfId="9545" xr:uid="{C48FEF87-D9D5-4E2F-B625-409E56B9F89B}"/>
    <cellStyle name="40% - Accent3 2 2 2 2 3" xfId="9546" xr:uid="{4D420764-443B-486B-BAD9-F268552B4AEE}"/>
    <cellStyle name="40% - Accent3 2 2 2 2 3 2" xfId="9547" xr:uid="{EF73E2A0-3F6B-4E32-9A97-CB0EBD62F266}"/>
    <cellStyle name="40% - Accent3 2 2 2 2 4" xfId="9548" xr:uid="{398D9F9F-703F-406B-9DA2-0A59C40180B5}"/>
    <cellStyle name="40% - Accent3 2 2 2 3" xfId="9549" xr:uid="{2E24C0AF-3C15-4248-B5EE-3C351AD00ECA}"/>
    <cellStyle name="40% - Accent3 2 2 2 3 2" xfId="9550" xr:uid="{B817D11C-C70F-4D39-813F-487B5BD00120}"/>
    <cellStyle name="40% - Accent3 2 2 2 4" xfId="9551" xr:uid="{4BE7220A-A3BA-446D-A0DE-14AC0B7D8EEE}"/>
    <cellStyle name="40% - Accent3 2 2 2 5" xfId="9552" xr:uid="{1656891B-29E2-4DAB-B512-3087A7F54C7C}"/>
    <cellStyle name="40% - Accent3 2 2 3" xfId="9553" xr:uid="{49507E81-3EE0-4F95-9298-1CDD6D32F5D8}"/>
    <cellStyle name="40% - Accent3 2 2 3 2" xfId="9554" xr:uid="{C1FDA191-982F-475C-90D6-0FAF10507113}"/>
    <cellStyle name="40% - Accent3 2 2 3 2 2" xfId="9555" xr:uid="{D5E76E3A-B06C-46F7-801A-D25A92403F60}"/>
    <cellStyle name="40% - Accent3 2 2 3 3" xfId="9556" xr:uid="{7F857265-8365-49A4-BA2D-5C0D57000B7D}"/>
    <cellStyle name="40% - Accent3 2 2 3 3 2" xfId="9557" xr:uid="{610898EA-6626-48CE-AD40-A7D333BCBBB1}"/>
    <cellStyle name="40% - Accent3 2 2 3 4" xfId="9558" xr:uid="{5A2725B1-2E7B-49CC-A457-9C2F5E13F193}"/>
    <cellStyle name="40% - Accent3 2 2 3 5" xfId="9559" xr:uid="{0503FA80-989D-4D19-BE0F-798922EE6D94}"/>
    <cellStyle name="40% - Accent3 2 2 4" xfId="9560" xr:uid="{2930E0B8-B418-406E-BF32-EC3A6EBB1C27}"/>
    <cellStyle name="40% - Accent3 2 2 4 2" xfId="9561" xr:uid="{D63B611A-14DB-4751-BFA3-3ABB03B05597}"/>
    <cellStyle name="40% - Accent3 2 2 4 2 2" xfId="9562" xr:uid="{A880AE1E-53AD-415B-93A4-FE15168DCFE8}"/>
    <cellStyle name="40% - Accent3 2 2 4 3" xfId="9563" xr:uid="{A6BA9BDA-B22D-4B44-B6FC-68152684744D}"/>
    <cellStyle name="40% - Accent3 2 2 4 4" xfId="9564" xr:uid="{F6FB719D-2FA4-491A-9E50-7CEB4B2BF021}"/>
    <cellStyle name="40% - Accent3 2 2 5" xfId="9565" xr:uid="{AE93B15F-C17B-4417-800A-59B4327CB918}"/>
    <cellStyle name="40% - Accent3 2 2 5 2" xfId="9566" xr:uid="{92830F4F-9D4F-4E9C-BEDA-FBEF790578D9}"/>
    <cellStyle name="40% - Accent3 2 2 6" xfId="9567" xr:uid="{05388A52-0069-4B49-A9FB-82A89C54BD30}"/>
    <cellStyle name="40% - Accent3 2 2 7" xfId="9568" xr:uid="{4A5373FE-F610-4B83-834F-37EA4107D710}"/>
    <cellStyle name="40% - Accent3 2 3" xfId="9569" xr:uid="{A574BF23-331F-441E-B77F-89A801D9E438}"/>
    <cellStyle name="40% - Accent3 2 3 2" xfId="9570" xr:uid="{B4570430-EF9F-4977-B0D2-04DA2CD8B209}"/>
    <cellStyle name="40% - Accent3 2 3 2 2" xfId="9571" xr:uid="{61261967-9AB0-4CFB-8D5D-F3BF475514F2}"/>
    <cellStyle name="40% - Accent3 2 3 2 2 2" xfId="9572" xr:uid="{AA3D57D9-15E5-46F1-8A7C-0A00C69D71E3}"/>
    <cellStyle name="40% - Accent3 2 3 2 2 2 2" xfId="9573" xr:uid="{C2439D29-FF43-43D7-9299-388FDDC9DE7B}"/>
    <cellStyle name="40% - Accent3 2 3 2 2 3" xfId="9574" xr:uid="{24D54EFE-F8A1-48FD-83A4-78110A92C983}"/>
    <cellStyle name="40% - Accent3 2 3 2 2 3 2" xfId="9575" xr:uid="{B346B623-91C8-4E69-BDBA-0BBB938BB43B}"/>
    <cellStyle name="40% - Accent3 2 3 2 2 4" xfId="9576" xr:uid="{218633CA-2E54-4A9D-9AA4-A78FEE1EFD74}"/>
    <cellStyle name="40% - Accent3 2 3 2 3" xfId="9577" xr:uid="{A9A7F8AA-FB77-4E56-AB5A-1BA70689CB81}"/>
    <cellStyle name="40% - Accent3 2 3 2 3 2" xfId="9578" xr:uid="{C99F5391-DF6A-4463-A107-2B74DBA0D7D5}"/>
    <cellStyle name="40% - Accent3 2 3 2 4" xfId="9579" xr:uid="{922A5DF5-41FE-4CBE-A19F-180C5651A105}"/>
    <cellStyle name="40% - Accent3 2 3 2 5" xfId="9580" xr:uid="{8B8DC222-FF60-4BFF-B756-810A99DB62A9}"/>
    <cellStyle name="40% - Accent3 2 3 3" xfId="9581" xr:uid="{A0D7230B-04B9-4D0D-8051-32F3DB667FDD}"/>
    <cellStyle name="40% - Accent3 2 3 3 2" xfId="9582" xr:uid="{E5EBD947-0117-4EBE-96D5-23C71250E089}"/>
    <cellStyle name="40% - Accent3 2 3 3 2 2" xfId="9583" xr:uid="{80C4661F-8243-4336-8258-E2AAA8E5B065}"/>
    <cellStyle name="40% - Accent3 2 3 3 3" xfId="9584" xr:uid="{71EECBD1-C07D-4BFC-A7D3-14743486BB77}"/>
    <cellStyle name="40% - Accent3 2 3 3 3 2" xfId="9585" xr:uid="{B4D62F35-EEEE-4F33-9516-833A218BBCE1}"/>
    <cellStyle name="40% - Accent3 2 3 3 4" xfId="9586" xr:uid="{6C0ECC2A-CC6A-4E20-AD40-7C7D5B189ACA}"/>
    <cellStyle name="40% - Accent3 2 3 4" xfId="9587" xr:uid="{14D9EA8E-FBD5-4642-9B2B-059585809019}"/>
    <cellStyle name="40% - Accent3 2 3 4 2" xfId="9588" xr:uid="{30F0ACB5-D01A-45B4-8EB9-B8C973623CEC}"/>
    <cellStyle name="40% - Accent3 2 3 5" xfId="9589" xr:uid="{2B1F7D9D-F60D-4FFE-A810-F4EB0FB287D4}"/>
    <cellStyle name="40% - Accent3 2 3 5 2" xfId="9590" xr:uid="{5B9E39E2-B437-4103-840D-9BF7534A255E}"/>
    <cellStyle name="40% - Accent3 2 3 6" xfId="9591" xr:uid="{99C97B32-9538-4066-AD7F-F7F88B2F4F4F}"/>
    <cellStyle name="40% - Accent3 2 3 7" xfId="9592" xr:uid="{3F8FAF52-218C-4AF6-98E0-2E28B37490AD}"/>
    <cellStyle name="40% - Accent3 2 4" xfId="9593" xr:uid="{254E53B8-28F5-4297-AFAF-287B2888E00B}"/>
    <cellStyle name="40% - Accent3 2 4 2" xfId="9594" xr:uid="{AC48C430-69D4-4425-9186-9A91433EAD5C}"/>
    <cellStyle name="40% - Accent3 2 4 2 2" xfId="9595" xr:uid="{F6875EDB-7A77-40D6-86F7-A461E9B2A5CE}"/>
    <cellStyle name="40% - Accent3 2 4 2 2 2" xfId="9596" xr:uid="{331D924B-AD03-4B1C-BF04-E4AFDF30DC9D}"/>
    <cellStyle name="40% - Accent3 2 4 2 3" xfId="9597" xr:uid="{C4410CEE-248B-44C3-89A7-F727F34FDBE5}"/>
    <cellStyle name="40% - Accent3 2 4 2 3 2" xfId="9598" xr:uid="{F060B606-109B-4A23-88BC-D8B6D78D15B5}"/>
    <cellStyle name="40% - Accent3 2 4 2 4" xfId="9599" xr:uid="{21EF5F03-B2CD-499C-8013-11B91099266C}"/>
    <cellStyle name="40% - Accent3 2 4 3" xfId="9600" xr:uid="{5F1B3630-B004-43AA-AE8C-96C589F19088}"/>
    <cellStyle name="40% - Accent3 2 4 3 2" xfId="9601" xr:uid="{97CF5871-1012-493A-869E-EFAEE7116E1E}"/>
    <cellStyle name="40% - Accent3 2 4 4" xfId="9602" xr:uid="{10DD7FFF-6BA6-4B06-AFFB-CA029E744F38}"/>
    <cellStyle name="40% - Accent3 2 4 5" xfId="9603" xr:uid="{E53D65DC-6E52-4CE5-BC66-DFB619C256AF}"/>
    <cellStyle name="40% - Accent3 2 5" xfId="9604" xr:uid="{5875655A-57DC-4963-A93C-F639F67780BC}"/>
    <cellStyle name="40% - Accent3 2 5 2" xfId="9605" xr:uid="{C528B52C-B489-4BD6-B85F-4B7092B5C341}"/>
    <cellStyle name="40% - Accent3 2 5 2 2" xfId="9606" xr:uid="{76D33D3A-586C-41C7-A821-33652134CC70}"/>
    <cellStyle name="40% - Accent3 2 5 3" xfId="9607" xr:uid="{23772F0C-A981-40A2-B35A-E9626AEEB75D}"/>
    <cellStyle name="40% - Accent3 2 5 3 2" xfId="9608" xr:uid="{19D48A95-6EDB-4423-880F-F8CF61DCFE37}"/>
    <cellStyle name="40% - Accent3 2 5 4" xfId="9609" xr:uid="{878D4D3F-1DCB-48ED-9F98-AFFF68AC6199}"/>
    <cellStyle name="40% - Accent3 2 5 5" xfId="9610" xr:uid="{4FD1344D-E032-4BF2-AF17-2CAB333977FA}"/>
    <cellStyle name="40% - Accent3 2 6" xfId="9611" xr:uid="{2F736579-82B2-4CE7-8C9D-89AF0ADE2CB1}"/>
    <cellStyle name="40% - Accent3 2 6 2" xfId="9612" xr:uid="{128AA9AA-0CB8-4287-82A4-8F432F4C745F}"/>
    <cellStyle name="40% - Accent3 2 6 2 2" xfId="9613" xr:uid="{AACA1809-5210-4ADC-B897-3545AB47821D}"/>
    <cellStyle name="40% - Accent3 2 6 3" xfId="9614" xr:uid="{7F38EA42-7ECB-4B80-8BC8-C16CFE629ECB}"/>
    <cellStyle name="40% - Accent3 2 6 4" xfId="9615" xr:uid="{D512AD28-D7C1-4DB1-BFDF-8DE7107DE627}"/>
    <cellStyle name="40% - Accent3 2 7" xfId="9616" xr:uid="{B0DD87D8-E14F-47E8-B881-9C12A3AEA927}"/>
    <cellStyle name="40% - Accent3 2 7 2" xfId="9617" xr:uid="{04AA1579-EBB8-4E45-B07A-4E231A6B1419}"/>
    <cellStyle name="40% - Accent3 2 8" xfId="9618" xr:uid="{18E82DC5-7AAB-4A6D-B495-0670686D6280}"/>
    <cellStyle name="40% - Accent3 2 9" xfId="9619" xr:uid="{8952B54F-6F45-4611-9F2C-CBDF66E7EBA0}"/>
    <cellStyle name="40% - Accent3 20" xfId="9620" xr:uid="{BBEBFB89-441C-4B29-BDCC-91B512F987B3}"/>
    <cellStyle name="40% - Accent3 20 2" xfId="9621" xr:uid="{B0DEAF8A-86C7-477A-9149-7ADB351A18AC}"/>
    <cellStyle name="40% - Accent3 20 2 2" xfId="9622" xr:uid="{4910DB85-8D1C-45B6-9CEA-800A6D1E3E1F}"/>
    <cellStyle name="40% - Accent3 20 2 2 2" xfId="9623" xr:uid="{5042CA12-1353-4534-AF35-F9FC74E38279}"/>
    <cellStyle name="40% - Accent3 20 2 3" xfId="9624" xr:uid="{A43350AB-76DA-4BA8-BB2F-30D4E294A400}"/>
    <cellStyle name="40% - Accent3 20 2 3 2" xfId="9625" xr:uid="{2CA765DB-735B-4639-9D32-8327F2C30438}"/>
    <cellStyle name="40% - Accent3 20 2 4" xfId="9626" xr:uid="{382E00EE-A518-4770-A923-282F9CF77B26}"/>
    <cellStyle name="40% - Accent3 20 3" xfId="9627" xr:uid="{5B82BD8C-801F-41EB-9932-8FE20F42419D}"/>
    <cellStyle name="40% - Accent3 20 3 2" xfId="9628" xr:uid="{27DC842E-FC0E-435A-94A3-FD1F853DC24E}"/>
    <cellStyle name="40% - Accent3 20 3 2 2" xfId="9629" xr:uid="{5064A2B2-D0AC-4C4C-BD72-716E801A999D}"/>
    <cellStyle name="40% - Accent3 20 3 3" xfId="9630" xr:uid="{D4956B5F-59CF-4150-81B9-5CAECE796F19}"/>
    <cellStyle name="40% - Accent3 20 3 3 2" xfId="9631" xr:uid="{A82E928C-61DC-4DE0-915E-001B9D6D7A37}"/>
    <cellStyle name="40% - Accent3 20 3 4" xfId="9632" xr:uid="{1F165636-7E47-4B89-AF38-9C93A015F0D8}"/>
    <cellStyle name="40% - Accent3 20 4" xfId="9633" xr:uid="{76D8DDCD-D9B0-4115-9909-6279E61F878C}"/>
    <cellStyle name="40% - Accent3 20 4 2" xfId="9634" xr:uid="{1BBF9FF9-B9DB-48BD-9B2C-CAE87690C2B0}"/>
    <cellStyle name="40% - Accent3 20 5" xfId="9635" xr:uid="{35452EBB-D9DA-4E9A-B92A-4197284E4B45}"/>
    <cellStyle name="40% - Accent3 21" xfId="9636" xr:uid="{7601FEEE-75EA-4B84-BE20-D194B7DAA8AC}"/>
    <cellStyle name="40% - Accent3 21 2" xfId="9637" xr:uid="{D98666D0-28C0-4D86-9404-14257C726040}"/>
    <cellStyle name="40% - Accent3 21 2 2" xfId="9638" xr:uid="{B97CC47C-942E-4C22-9FAB-4BF27C5E4043}"/>
    <cellStyle name="40% - Accent3 21 2 2 2" xfId="9639" xr:uid="{5D966455-BCBB-470E-8264-DA65C8E2591F}"/>
    <cellStyle name="40% - Accent3 21 2 3" xfId="9640" xr:uid="{967CC080-BFDA-4C76-8072-BA87B2BE850A}"/>
    <cellStyle name="40% - Accent3 21 2 3 2" xfId="9641" xr:uid="{CFFB9619-CC17-4A27-A588-4A1B96DA8781}"/>
    <cellStyle name="40% - Accent3 21 2 4" xfId="9642" xr:uid="{C23744B4-9902-4E2C-9D5F-A3E75F33AFEE}"/>
    <cellStyle name="40% - Accent3 21 3" xfId="9643" xr:uid="{A8EFBFCE-1614-4AE2-98BE-45F7CC6C1B95}"/>
    <cellStyle name="40% - Accent3 21 3 2" xfId="9644" xr:uid="{D9A8D79B-B948-4729-ACB4-52822892A173}"/>
    <cellStyle name="40% - Accent3 21 3 2 2" xfId="9645" xr:uid="{3903AE48-1109-4B2F-965C-8DB32A0E8CA4}"/>
    <cellStyle name="40% - Accent3 21 3 3" xfId="9646" xr:uid="{CE1FAD1E-4280-45B0-8481-AA516E6C0210}"/>
    <cellStyle name="40% - Accent3 21 3 3 2" xfId="9647" xr:uid="{D1163FE7-48FC-45B6-937F-A710EF0B3C5C}"/>
    <cellStyle name="40% - Accent3 21 3 4" xfId="9648" xr:uid="{37AE4AF5-26FB-4A2B-A12B-235CC76AFC72}"/>
    <cellStyle name="40% - Accent3 21 4" xfId="9649" xr:uid="{41CF5B91-C80F-428E-990B-EE385F74C4BF}"/>
    <cellStyle name="40% - Accent3 21 4 2" xfId="9650" xr:uid="{048A7F51-5D14-4DFC-92D0-3F0DFA319AFB}"/>
    <cellStyle name="40% - Accent3 21 5" xfId="9651" xr:uid="{C497A821-34C3-4550-BD53-AAA4F6F0D8AB}"/>
    <cellStyle name="40% - Accent3 22" xfId="9652" xr:uid="{A1723061-BBD5-478B-A0EC-0B716C36298A}"/>
    <cellStyle name="40% - Accent3 22 2" xfId="9653" xr:uid="{27584AF4-645D-406F-9ACA-E304607701CB}"/>
    <cellStyle name="40% - Accent3 22 2 2" xfId="9654" xr:uid="{044D12DA-CEDD-4611-939D-9629515C9D9D}"/>
    <cellStyle name="40% - Accent3 22 2 2 2" xfId="9655" xr:uid="{1B4B5E29-EC79-40A9-BC28-14358ACD144D}"/>
    <cellStyle name="40% - Accent3 22 2 3" xfId="9656" xr:uid="{844D8104-F103-449B-8CD1-2ACB67A350FE}"/>
    <cellStyle name="40% - Accent3 22 2 3 2" xfId="9657" xr:uid="{CAD5161E-8888-4075-930D-B6D96F9FEDFF}"/>
    <cellStyle name="40% - Accent3 22 2 4" xfId="9658" xr:uid="{05406180-61EE-435A-9470-E57A3F5B54F1}"/>
    <cellStyle name="40% - Accent3 22 3" xfId="9659" xr:uid="{A3A72150-390B-41AC-8B16-B95A78C747EB}"/>
    <cellStyle name="40% - Accent3 22 3 2" xfId="9660" xr:uid="{BCD82D96-E116-4B1B-8946-4331EB49CEA2}"/>
    <cellStyle name="40% - Accent3 22 3 2 2" xfId="9661" xr:uid="{A73841A3-ECC3-4606-93E6-C431E21BA852}"/>
    <cellStyle name="40% - Accent3 22 3 3" xfId="9662" xr:uid="{B44E2301-A7C5-4735-B2E0-086B71C3DC5C}"/>
    <cellStyle name="40% - Accent3 22 3 3 2" xfId="9663" xr:uid="{907F8CC5-3FD5-4A73-AE1A-7668BE6C5866}"/>
    <cellStyle name="40% - Accent3 22 3 4" xfId="9664" xr:uid="{03363BD8-75BB-40D2-BF59-40EC6CCB0063}"/>
    <cellStyle name="40% - Accent3 22 4" xfId="9665" xr:uid="{42DE95BB-5699-48C7-A197-52F3D1C2E399}"/>
    <cellStyle name="40% - Accent3 22 4 2" xfId="9666" xr:uid="{EDFB4D46-E357-40EC-AC6F-B1A9584ABEDD}"/>
    <cellStyle name="40% - Accent3 22 5" xfId="9667" xr:uid="{B82F2DFB-DF35-48E8-90FD-5593EC85DB6B}"/>
    <cellStyle name="40% - Accent3 23" xfId="9668" xr:uid="{26468D6C-745B-434F-86D4-B005D8B59232}"/>
    <cellStyle name="40% - Accent3 23 2" xfId="9669" xr:uid="{B18FC153-0A34-44AE-BED0-42910F5FA0B3}"/>
    <cellStyle name="40% - Accent3 23 2 2" xfId="9670" xr:uid="{FA4948F7-EB65-495F-AC10-E2036A325DD2}"/>
    <cellStyle name="40% - Accent3 23 2 2 2" xfId="9671" xr:uid="{A80FD7FB-AC60-4510-A78A-39471CFCF3D2}"/>
    <cellStyle name="40% - Accent3 23 2 3" xfId="9672" xr:uid="{FB1C8990-A107-48D5-8F62-08EF0F5BA298}"/>
    <cellStyle name="40% - Accent3 23 2 3 2" xfId="9673" xr:uid="{2C43EE14-2664-4167-81B6-9F7DB1AB4651}"/>
    <cellStyle name="40% - Accent3 23 2 4" xfId="9674" xr:uid="{61A0FB1E-56A0-4D9D-B3AB-19E14B4B0727}"/>
    <cellStyle name="40% - Accent3 23 3" xfId="9675" xr:uid="{72807083-FDD7-49F7-AD6C-C0897C22E69E}"/>
    <cellStyle name="40% - Accent3 23 3 2" xfId="9676" xr:uid="{D0A00A5A-4BF7-4CE2-8485-6DE42097F459}"/>
    <cellStyle name="40% - Accent3 23 3 2 2" xfId="9677" xr:uid="{7E2B4588-55CC-49FA-B456-2CEEB2BDBC81}"/>
    <cellStyle name="40% - Accent3 23 3 3" xfId="9678" xr:uid="{2FF0D3F5-FB5C-4487-AE95-48398C8DB4D9}"/>
    <cellStyle name="40% - Accent3 23 3 3 2" xfId="9679" xr:uid="{78651419-8F13-4354-80AB-71BDD8BBD351}"/>
    <cellStyle name="40% - Accent3 23 3 4" xfId="9680" xr:uid="{6F9096B3-6B15-4EC0-83BB-C30D647CD90F}"/>
    <cellStyle name="40% - Accent3 23 4" xfId="9681" xr:uid="{0FB68936-A11D-43C4-9855-8DDDFC608C7E}"/>
    <cellStyle name="40% - Accent3 23 4 2" xfId="9682" xr:uid="{A45C6728-1DE1-4D3F-9096-6795084A6A00}"/>
    <cellStyle name="40% - Accent3 23 5" xfId="9683" xr:uid="{E95E2534-C93A-4B3B-8F34-D243CFAB9361}"/>
    <cellStyle name="40% - Accent3 24" xfId="9684" xr:uid="{E493ACB5-C7A1-4D32-92C9-2E90FCD46979}"/>
    <cellStyle name="40% - Accent3 24 2" xfId="9685" xr:uid="{40C4B842-C2EE-4352-82CD-8586D86FC4DA}"/>
    <cellStyle name="40% - Accent3 24 2 2" xfId="9686" xr:uid="{F8579900-A2EF-4666-B4FB-8550450E34B5}"/>
    <cellStyle name="40% - Accent3 24 2 2 2" xfId="9687" xr:uid="{4B97082E-CD75-4D61-A5B7-E5BE42417246}"/>
    <cellStyle name="40% - Accent3 24 2 3" xfId="9688" xr:uid="{D45CC1E7-C09A-4820-A475-147FF374E8BF}"/>
    <cellStyle name="40% - Accent3 24 2 3 2" xfId="9689" xr:uid="{114BEC88-E2BE-4A54-A5D7-CB9BCDEE7645}"/>
    <cellStyle name="40% - Accent3 24 2 4" xfId="9690" xr:uid="{EADA0740-3DFB-4B9B-95A6-C51F9438B8FF}"/>
    <cellStyle name="40% - Accent3 24 3" xfId="9691" xr:uid="{3BE90801-69E8-4EA4-B21F-778BB521B9E3}"/>
    <cellStyle name="40% - Accent3 24 3 2" xfId="9692" xr:uid="{AC998EAB-521B-4CA1-8501-B0E4441F51E1}"/>
    <cellStyle name="40% - Accent3 24 3 2 2" xfId="9693" xr:uid="{5C53D588-9BB7-44FE-A146-B4CB6789D5C5}"/>
    <cellStyle name="40% - Accent3 24 3 3" xfId="9694" xr:uid="{83BD9A58-6DF4-478C-8F5E-FE9B64CFCB53}"/>
    <cellStyle name="40% - Accent3 24 3 3 2" xfId="9695" xr:uid="{6FAF68ED-1A39-4A53-B368-54C115D273CD}"/>
    <cellStyle name="40% - Accent3 24 3 4" xfId="9696" xr:uid="{E13A96CA-1C85-402F-BD22-98F4B7A2BD70}"/>
    <cellStyle name="40% - Accent3 24 4" xfId="9697" xr:uid="{CC4CB6D5-4A9B-4B41-8C36-19D43B86FF0D}"/>
    <cellStyle name="40% - Accent3 24 4 2" xfId="9698" xr:uid="{26484841-00E0-4C65-BA00-0B64C59E7F52}"/>
    <cellStyle name="40% - Accent3 24 5" xfId="9699" xr:uid="{5964DF36-7CAA-4575-935B-6A1BC2F10ED5}"/>
    <cellStyle name="40% - Accent3 25" xfId="9700" xr:uid="{C61F1C32-562B-4D84-89BE-D904616542C9}"/>
    <cellStyle name="40% - Accent3 25 2" xfId="9701" xr:uid="{8F3521DF-4605-4702-A504-EADA7CDAE121}"/>
    <cellStyle name="40% - Accent3 25 2 2" xfId="9702" xr:uid="{1E3D9435-C7EB-477A-A981-B740B323CE35}"/>
    <cellStyle name="40% - Accent3 25 2 2 2" xfId="9703" xr:uid="{9B479112-B727-47E4-BEC8-C0B57CA74C8B}"/>
    <cellStyle name="40% - Accent3 25 2 3" xfId="9704" xr:uid="{A677AF47-2F61-4AC1-A706-13C587717D77}"/>
    <cellStyle name="40% - Accent3 25 2 3 2" xfId="9705" xr:uid="{A7D396A6-3B15-4C47-9364-4C36A7176E93}"/>
    <cellStyle name="40% - Accent3 25 2 4" xfId="9706" xr:uid="{F6F30CAD-6124-4B09-8ADD-26FD0B977CD0}"/>
    <cellStyle name="40% - Accent3 25 3" xfId="9707" xr:uid="{83A94C16-2D6F-4E3A-BB96-AE477B7218F1}"/>
    <cellStyle name="40% - Accent3 25 3 2" xfId="9708" xr:uid="{4B0AC4D5-1EA9-413A-B1A2-9B88B6DC2FB5}"/>
    <cellStyle name="40% - Accent3 25 3 2 2" xfId="9709" xr:uid="{0F8185CF-AB37-4BEE-A7FF-86EA96371624}"/>
    <cellStyle name="40% - Accent3 25 3 3" xfId="9710" xr:uid="{EB1CD6D8-FABB-4068-BED8-56E7C2746245}"/>
    <cellStyle name="40% - Accent3 25 3 3 2" xfId="9711" xr:uid="{58E86E07-0544-4614-8403-E4A27CA69C6E}"/>
    <cellStyle name="40% - Accent3 25 3 4" xfId="9712" xr:uid="{35DC0183-1764-491E-A9BE-F6FDCF619F33}"/>
    <cellStyle name="40% - Accent3 25 4" xfId="9713" xr:uid="{BE14ED94-3F84-4328-9787-D0BE48EF84A8}"/>
    <cellStyle name="40% - Accent3 25 4 2" xfId="9714" xr:uid="{5F760E56-83CF-40D5-BA5F-9174D78FB584}"/>
    <cellStyle name="40% - Accent3 25 5" xfId="9715" xr:uid="{DEFBA9CB-B007-426A-8C52-8B2733851DD0}"/>
    <cellStyle name="40% - Accent3 26" xfId="9716" xr:uid="{BC7F5969-10F7-4170-BBC1-48E21E13B389}"/>
    <cellStyle name="40% - Accent3 26 2" xfId="9717" xr:uid="{13073BCD-37F4-497E-AD3F-FA9213110E3D}"/>
    <cellStyle name="40% - Accent3 26 2 2" xfId="9718" xr:uid="{88DF272E-192B-44E9-8D1F-B1D753A0F58B}"/>
    <cellStyle name="40% - Accent3 26 2 2 2" xfId="9719" xr:uid="{B1E18795-77E8-4BD9-B7D6-CDA0679072C1}"/>
    <cellStyle name="40% - Accent3 26 2 3" xfId="9720" xr:uid="{52D20D27-0C7E-4891-89A3-8E2B5F69284B}"/>
    <cellStyle name="40% - Accent3 26 2 3 2" xfId="9721" xr:uid="{530F027C-17F5-48C5-9E18-2546FDFD4F66}"/>
    <cellStyle name="40% - Accent3 26 2 4" xfId="9722" xr:uid="{A09BFF89-AE09-4D9E-88E0-2AEC56985653}"/>
    <cellStyle name="40% - Accent3 26 3" xfId="9723" xr:uid="{D9A562EE-818F-4EFD-986F-27F39178773D}"/>
    <cellStyle name="40% - Accent3 26 3 2" xfId="9724" xr:uid="{9908A205-4728-4504-8E7D-A8A846C3873C}"/>
    <cellStyle name="40% - Accent3 26 3 2 2" xfId="9725" xr:uid="{0006BFE7-6480-4E8D-B488-913C0C24824C}"/>
    <cellStyle name="40% - Accent3 26 3 3" xfId="9726" xr:uid="{B74DE775-F4B0-459E-8D32-742761197A54}"/>
    <cellStyle name="40% - Accent3 26 3 3 2" xfId="9727" xr:uid="{8F24A575-FCFA-4DB4-A5C4-95C8E84D7F46}"/>
    <cellStyle name="40% - Accent3 26 3 4" xfId="9728" xr:uid="{0B7DCD38-EC07-48B9-8FB0-D010DFCF4F64}"/>
    <cellStyle name="40% - Accent3 26 4" xfId="9729" xr:uid="{24A7D30C-CABC-4101-9A51-3666F74231EE}"/>
    <cellStyle name="40% - Accent3 26 4 2" xfId="9730" xr:uid="{6958E6C6-6E12-416D-B6C6-62BED02892AB}"/>
    <cellStyle name="40% - Accent3 26 5" xfId="9731" xr:uid="{ABFB62A5-5F0B-4DA4-AF1B-57D457710724}"/>
    <cellStyle name="40% - Accent3 27" xfId="9732" xr:uid="{5AECBA9A-F78B-4761-8B84-F0EC31A4A4A1}"/>
    <cellStyle name="40% - Accent3 27 2" xfId="9733" xr:uid="{8B2C5A51-60B5-4B6B-98C0-0B6711C45BB6}"/>
    <cellStyle name="40% - Accent3 27 2 2" xfId="9734" xr:uid="{330AAE83-343E-4A94-9508-CD500F96C004}"/>
    <cellStyle name="40% - Accent3 27 2 2 2" xfId="9735" xr:uid="{9DF1EB17-951F-46CF-B4D4-3A42E67ADAB2}"/>
    <cellStyle name="40% - Accent3 27 2 3" xfId="9736" xr:uid="{74670DC3-DCB6-4864-8D99-3DB17C212F25}"/>
    <cellStyle name="40% - Accent3 27 2 3 2" xfId="9737" xr:uid="{9ADD45FD-5C7D-4F47-9229-41912BD88F74}"/>
    <cellStyle name="40% - Accent3 27 2 4" xfId="9738" xr:uid="{F07BA617-4AD0-4D0A-9C95-B73CE7434911}"/>
    <cellStyle name="40% - Accent3 27 3" xfId="9739" xr:uid="{A262BA9A-684E-4477-B205-06C2DDAC67B3}"/>
    <cellStyle name="40% - Accent3 27 3 2" xfId="9740" xr:uid="{7CF3923F-B222-4839-B11E-747CA2D6E7B0}"/>
    <cellStyle name="40% - Accent3 27 3 2 2" xfId="9741" xr:uid="{D65B77DF-B2AC-4099-88A0-53868B2292D2}"/>
    <cellStyle name="40% - Accent3 27 3 3" xfId="9742" xr:uid="{83698C20-A78F-4C8E-A3EB-15A6CC42CA06}"/>
    <cellStyle name="40% - Accent3 27 3 3 2" xfId="9743" xr:uid="{F72F594B-73D5-49FD-B46C-470B99792156}"/>
    <cellStyle name="40% - Accent3 27 3 4" xfId="9744" xr:uid="{11B0629A-FB52-4888-919F-BA0DF20EFEE5}"/>
    <cellStyle name="40% - Accent3 27 4" xfId="9745" xr:uid="{B6A8AC96-D56C-436D-A2D7-504BB323B033}"/>
    <cellStyle name="40% - Accent3 27 4 2" xfId="9746" xr:uid="{40E5E148-8687-45AF-9D97-4CA40439A81D}"/>
    <cellStyle name="40% - Accent3 27 5" xfId="9747" xr:uid="{10F9C623-1613-48F3-885F-CB0B2B127E49}"/>
    <cellStyle name="40% - Accent3 28" xfId="9748" xr:uid="{D05F21D5-C7F8-4C1F-ACC3-A22C82B7BC5A}"/>
    <cellStyle name="40% - Accent3 28 2" xfId="9749" xr:uid="{7E9662D4-4E62-446A-A30F-2DF753C4A060}"/>
    <cellStyle name="40% - Accent3 28 2 2" xfId="9750" xr:uid="{BC113D4B-C45D-4BCB-8C55-0B2B4D3E0152}"/>
    <cellStyle name="40% - Accent3 28 2 2 2" xfId="9751" xr:uid="{513E6341-402F-482E-B194-BCEC17A77EE0}"/>
    <cellStyle name="40% - Accent3 28 2 3" xfId="9752" xr:uid="{CB70FA93-AB50-48B4-8EFF-37058CDEEB32}"/>
    <cellStyle name="40% - Accent3 28 2 3 2" xfId="9753" xr:uid="{CB193AE3-5B43-49A1-98B7-723D704200E3}"/>
    <cellStyle name="40% - Accent3 28 2 4" xfId="9754" xr:uid="{D8A757A9-CF3C-4655-B66C-B8FDCEF1DFFD}"/>
    <cellStyle name="40% - Accent3 28 3" xfId="9755" xr:uid="{BB8DBEEF-62A9-4A84-8636-6FAEA55BF6EF}"/>
    <cellStyle name="40% - Accent3 28 3 2" xfId="9756" xr:uid="{04BA17FC-D079-4534-9642-B4577326241C}"/>
    <cellStyle name="40% - Accent3 28 4" xfId="9757" xr:uid="{DD7C5FC0-01EC-41E3-89E5-F96651FEB7D5}"/>
    <cellStyle name="40% - Accent3 29" xfId="9758" xr:uid="{9E32CEBE-8B76-47A8-B757-0F230776E985}"/>
    <cellStyle name="40% - Accent3 29 2" xfId="9759" xr:uid="{8EA1226C-A317-42F2-85EF-936297C21D1C}"/>
    <cellStyle name="40% - Accent3 29 2 2" xfId="9760" xr:uid="{18E488DA-D82A-4E63-B9F1-3AB19A34AC11}"/>
    <cellStyle name="40% - Accent3 29 2 2 2" xfId="9761" xr:uid="{C2BB448D-A1AF-4149-B27B-BB7C736604BD}"/>
    <cellStyle name="40% - Accent3 29 2 3" xfId="9762" xr:uid="{5D858B1E-AF0F-44A1-9E15-FB8A8F0CBEC3}"/>
    <cellStyle name="40% - Accent3 29 2 3 2" xfId="9763" xr:uid="{990BA5B5-C865-4C2A-BC1B-72E426DF0207}"/>
    <cellStyle name="40% - Accent3 29 2 4" xfId="9764" xr:uid="{CC850415-7921-43D5-9B42-FE5A62249607}"/>
    <cellStyle name="40% - Accent3 29 3" xfId="9765" xr:uid="{8010F6BF-FEB6-4767-B22F-AA7BB87AEB5A}"/>
    <cellStyle name="40% - Accent3 29 3 2" xfId="9766" xr:uid="{9FA8D1A5-DC1E-469F-B8C7-28E2B9626EAF}"/>
    <cellStyle name="40% - Accent3 29 4" xfId="9767" xr:uid="{1772B9F5-C794-4F3A-9C25-306635E4AEC3}"/>
    <cellStyle name="40% - Accent3 3" xfId="9768" xr:uid="{6356D5E2-25BF-4315-9CE9-2539F73C33D3}"/>
    <cellStyle name="40% - Accent3 3 2" xfId="9769" xr:uid="{9FD823A5-2D55-4399-899A-EF9B53400335}"/>
    <cellStyle name="40% - Accent3 3 2 2" xfId="9770" xr:uid="{47563D12-1073-4FDA-A61B-D4ED10341666}"/>
    <cellStyle name="40% - Accent3 3 2 3" xfId="9771" xr:uid="{31449AF1-C077-4636-BC71-6A1B4E42D962}"/>
    <cellStyle name="40% - Accent3 3 3" xfId="9772" xr:uid="{70658A80-EBF8-4DAA-94BC-565D5F92878F}"/>
    <cellStyle name="40% - Accent3 3 3 2" xfId="9773" xr:uid="{B8AF4177-7DE5-47E2-9428-02A337D61B99}"/>
    <cellStyle name="40% - Accent3 3 3 3" xfId="9774" xr:uid="{D7F48AE3-80B8-4E21-9D78-E26FC45C3F63}"/>
    <cellStyle name="40% - Accent3 3 4" xfId="9775" xr:uid="{4A689AEF-E1F4-4CF7-B175-7F17F7C5CC45}"/>
    <cellStyle name="40% - Accent3 3 4 2" xfId="9776" xr:uid="{C7615846-4B92-4114-A506-D8CA48F4DDC7}"/>
    <cellStyle name="40% - Accent3 3 4 3" xfId="9777" xr:uid="{0E493D70-4F0F-48B4-9C29-13B962C77590}"/>
    <cellStyle name="40% - Accent3 3 5" xfId="9778" xr:uid="{18DAA12C-6E7B-454A-B982-F7C25E36ED95}"/>
    <cellStyle name="40% - Accent3 30" xfId="9779" xr:uid="{B502FC6B-B1DC-40E7-9E85-97ACE4CF585D}"/>
    <cellStyle name="40% - Accent3 30 2" xfId="9780" xr:uid="{1E64CE0A-902F-4021-922D-810D2D76A3D8}"/>
    <cellStyle name="40% - Accent3 30 2 2" xfId="9781" xr:uid="{3AC78A41-42D6-4A26-B51C-9B676530EDA0}"/>
    <cellStyle name="40% - Accent3 30 2 2 2" xfId="9782" xr:uid="{AB159D8B-27C2-4D43-A735-1FFD2A02B01A}"/>
    <cellStyle name="40% - Accent3 30 2 3" xfId="9783" xr:uid="{52A84030-1C54-41E3-9BFE-02FCC3AE5EFE}"/>
    <cellStyle name="40% - Accent3 30 2 3 2" xfId="9784" xr:uid="{7DDD53B2-A146-4E7E-BF01-12D1B700BAE2}"/>
    <cellStyle name="40% - Accent3 30 2 4" xfId="9785" xr:uid="{BC12AAEE-308E-4816-90A0-42AD0938B1A4}"/>
    <cellStyle name="40% - Accent3 30 3" xfId="9786" xr:uid="{D1E867B0-D2A6-44D4-84A1-6FF2DDAD7A6F}"/>
    <cellStyle name="40% - Accent3 30 3 2" xfId="9787" xr:uid="{0ABDCD06-3D13-43EB-BDE3-48193140B53C}"/>
    <cellStyle name="40% - Accent3 30 4" xfId="9788" xr:uid="{C4995C02-8853-4DD4-A826-7EF6FCAC5641}"/>
    <cellStyle name="40% - Accent3 30 4 2" xfId="9789" xr:uid="{030AE280-5455-4534-B30A-27C6E04EBC23}"/>
    <cellStyle name="40% - Accent3 30 5" xfId="9790" xr:uid="{95DD623D-F173-460D-88DF-032A789545DB}"/>
    <cellStyle name="40% - Accent3 31" xfId="9791" xr:uid="{18780657-8000-49A0-9DF8-16DBBEFAD550}"/>
    <cellStyle name="40% - Accent3 31 2" xfId="9792" xr:uid="{8B55DB98-1A74-4FC2-B2F7-1F7456D10B55}"/>
    <cellStyle name="40% - Accent3 31 2 2" xfId="9793" xr:uid="{556D3EC4-07D9-4D37-ACA1-840E721083CA}"/>
    <cellStyle name="40% - Accent3 31 3" xfId="9794" xr:uid="{ED56D4AA-1508-48D8-8B74-7AECFCDC5E0F}"/>
    <cellStyle name="40% - Accent3 31 3 2" xfId="9795" xr:uid="{58D9AFE5-DFB6-4818-9291-F55B4031A2B8}"/>
    <cellStyle name="40% - Accent3 31 4" xfId="9796" xr:uid="{438AC73F-10FB-4A06-B4AD-5F2E84CD4650}"/>
    <cellStyle name="40% - Accent3 32" xfId="9797" xr:uid="{292F9459-23AC-45B1-8C48-E572B11EFBED}"/>
    <cellStyle name="40% - Accent3 32 2" xfId="9798" xr:uid="{5DE9A621-99C6-4B32-9C8C-AE99D7CA4558}"/>
    <cellStyle name="40% - Accent3 32 2 2" xfId="9799" xr:uid="{E5075445-5A01-4C8A-91AA-F3F8AB45E0DC}"/>
    <cellStyle name="40% - Accent3 32 3" xfId="9800" xr:uid="{17133C0E-6003-4B24-B0E0-FEEA0E542E85}"/>
    <cellStyle name="40% - Accent3 33" xfId="9801" xr:uid="{65D6E2BC-BB6E-4037-BDD9-47CC334BDD26}"/>
    <cellStyle name="40% - Accent3 33 2" xfId="9802" xr:uid="{BFF73FF4-1D6A-4CF4-B27A-022AAF3753FF}"/>
    <cellStyle name="40% - Accent3 34" xfId="9803" xr:uid="{62E56E1C-A402-422D-8D7E-9BC3272997AB}"/>
    <cellStyle name="40% - Accent3 34 2" xfId="9804" xr:uid="{CA6E6316-ED5D-4B3C-A12D-A9FBCFC839CD}"/>
    <cellStyle name="40% - Accent3 35" xfId="9805" xr:uid="{A2C401D7-9D9F-4EC4-A3AB-4FA1F358EE59}"/>
    <cellStyle name="40% - Accent3 36" xfId="9806" xr:uid="{A8955A58-7AF1-472A-AF0C-BA94B43F2AF3}"/>
    <cellStyle name="40% - Accent3 37" xfId="9807" xr:uid="{6EA49C01-C2D9-46CC-A64B-F88352E8DB43}"/>
    <cellStyle name="40% - Accent3 37 2" xfId="9808" xr:uid="{62531905-651E-4B01-9535-1AD7BECCA615}"/>
    <cellStyle name="40% - Accent3 38" xfId="9809" xr:uid="{DA346F40-0FB0-44D0-9E5E-46AAB3CC9821}"/>
    <cellStyle name="40% - Accent3 38 2" xfId="9810" xr:uid="{AEB41BC1-87DF-4E02-B945-F9C3ECE4575C}"/>
    <cellStyle name="40% - Accent3 39" xfId="9811" xr:uid="{76CAF0CA-A807-44C6-8899-7B12ABF4A944}"/>
    <cellStyle name="40% - Accent3 39 2" xfId="9812" xr:uid="{AD909EDE-6112-4C90-B500-9FE1B586FFDA}"/>
    <cellStyle name="40% - Accent3 4" xfId="9813" xr:uid="{5CBB6A7F-C82A-45E5-A045-283783AC3798}"/>
    <cellStyle name="40% - Accent3 4 2" xfId="9814" xr:uid="{468A666A-BD0F-4B0E-B18A-BEFA5C658E47}"/>
    <cellStyle name="40% - Accent3 4 2 2" xfId="9815" xr:uid="{80B64E92-2B8B-47D1-B933-5830C4FA4EA9}"/>
    <cellStyle name="40% - Accent3 4 2 2 2" xfId="9816" xr:uid="{080B6B41-A4E3-45B7-8AD1-5D8F8DA289E4}"/>
    <cellStyle name="40% - Accent3 4 2 2 2 2" xfId="9817" xr:uid="{AFDF932F-787D-4CF0-9CBC-ADF64303B4AB}"/>
    <cellStyle name="40% - Accent3 4 2 2 3" xfId="9818" xr:uid="{74671501-2E99-4280-840A-B59B22F432DC}"/>
    <cellStyle name="40% - Accent3 4 2 2 3 2" xfId="9819" xr:uid="{A774F59D-7371-413B-B8B6-A3DCA1DF508D}"/>
    <cellStyle name="40% - Accent3 4 2 2 4" xfId="9820" xr:uid="{26CB7135-48B2-47AB-AF58-287B9F7DEAC8}"/>
    <cellStyle name="40% - Accent3 4 2 3" xfId="9821" xr:uid="{17AE45BB-1422-4B3A-8598-D3462FF59E5D}"/>
    <cellStyle name="40% - Accent3 4 2 3 2" xfId="9822" xr:uid="{23B8CD28-E831-4894-AC88-166B7EED0C9F}"/>
    <cellStyle name="40% - Accent3 4 2 4" xfId="9823" xr:uid="{A1A4F072-30E5-42AB-910A-E6EF816DC6FB}"/>
    <cellStyle name="40% - Accent3 4 2 5" xfId="9824" xr:uid="{653890A9-DA94-4D13-9554-A06D7B158808}"/>
    <cellStyle name="40% - Accent3 4 3" xfId="9825" xr:uid="{5D8728CC-8443-49AA-879F-00DCD5D08122}"/>
    <cellStyle name="40% - Accent3 4 3 2" xfId="9826" xr:uid="{44FA1DF7-3992-4A5D-92E7-ED77A408BE4F}"/>
    <cellStyle name="40% - Accent3 4 3 2 2" xfId="9827" xr:uid="{7317A2EC-A51D-4F15-B997-D491949AB016}"/>
    <cellStyle name="40% - Accent3 4 3 3" xfId="9828" xr:uid="{AF17663D-B939-4F79-AB42-C8E175857E0B}"/>
    <cellStyle name="40% - Accent3 4 3 3 2" xfId="9829" xr:uid="{09EA4839-F013-41B9-B2BC-14B124AE26AB}"/>
    <cellStyle name="40% - Accent3 4 3 4" xfId="9830" xr:uid="{E84FB6CD-E316-4A77-9F5B-86ECD63962AB}"/>
    <cellStyle name="40% - Accent3 4 3 5" xfId="9831" xr:uid="{31044538-05FE-4116-A737-CD82FB0D332E}"/>
    <cellStyle name="40% - Accent3 4 4" xfId="9832" xr:uid="{D88BA08D-73CE-45B2-8AB2-23761A19262B}"/>
    <cellStyle name="40% - Accent3 4 4 2" xfId="9833" xr:uid="{1D296D1C-0ECA-4D89-A58C-B505C5BE4756}"/>
    <cellStyle name="40% - Accent3 4 4 3" xfId="9834" xr:uid="{519B80B6-F16E-43B9-9195-A3A6FAB2F9A5}"/>
    <cellStyle name="40% - Accent3 4 5" xfId="9835" xr:uid="{78C6369C-9E1E-425A-9D08-250255E7A193}"/>
    <cellStyle name="40% - Accent3 4 5 2" xfId="9836" xr:uid="{921CEFF3-CBA1-4E76-A464-0530716CABD2}"/>
    <cellStyle name="40% - Accent3 4 6" xfId="9837" xr:uid="{870C09EB-F3AB-4001-9D04-0956089ED8F6}"/>
    <cellStyle name="40% - Accent3 4 7" xfId="9838" xr:uid="{E4FED0A4-69E3-4005-A469-0B4D966AD6CC}"/>
    <cellStyle name="40% - Accent3 40" xfId="9839" xr:uid="{FA80F395-14B4-4CD4-A26F-7ADCC8A27A17}"/>
    <cellStyle name="40% - Accent3 40 2" xfId="9840" xr:uid="{FDCE2ECE-DEDC-47A7-9050-C38A7FC1C1A7}"/>
    <cellStyle name="40% - Accent3 41" xfId="9841" xr:uid="{7CFCE60B-19F3-4A7D-8404-F11A3EB69994}"/>
    <cellStyle name="40% - Accent3 41 2" xfId="9842" xr:uid="{387094AE-19F1-4A16-BF16-8017EDF99581}"/>
    <cellStyle name="40% - Accent3 42" xfId="9843" xr:uid="{44B5F954-6BA2-4F6C-9BF3-BAFE77BE32A5}"/>
    <cellStyle name="40% - Accent3 42 2" xfId="9844" xr:uid="{7F270135-1645-4DF3-B0CB-9308F4C72F2A}"/>
    <cellStyle name="40% - Accent3 43" xfId="9845" xr:uid="{5767EB39-5C34-4A43-813D-9EFF5559D865}"/>
    <cellStyle name="40% - Accent3 43 2" xfId="9846" xr:uid="{612A462B-43A2-4D5E-B9C8-28D271CA7C8A}"/>
    <cellStyle name="40% - Accent3 44" xfId="9847" xr:uid="{07601245-A109-4D94-8770-2CFCD43B338C}"/>
    <cellStyle name="40% - Accent3 44 2" xfId="9848" xr:uid="{1E20C7D4-3898-4833-B8AE-3D7C8CDB327F}"/>
    <cellStyle name="40% - Accent3 45" xfId="9849" xr:uid="{D11209A9-F7C5-4ED8-94B3-93124296E282}"/>
    <cellStyle name="40% - Accent3 45 2" xfId="9850" xr:uid="{C6BC5A0D-51F6-46E6-8013-8BD3948CFAD6}"/>
    <cellStyle name="40% - Accent3 46" xfId="9851" xr:uid="{294C4F5B-1DD2-4D75-8956-26D3EC7E198B}"/>
    <cellStyle name="40% - Accent3 47" xfId="9852" xr:uid="{4ECD5B38-A60D-42C9-BA8E-5BE02FD39847}"/>
    <cellStyle name="40% - Accent3 48" xfId="9853" xr:uid="{59DC8B94-6EF1-4812-8695-EDCB5765BEF0}"/>
    <cellStyle name="40% - Accent3 49" xfId="9854" xr:uid="{A047777B-2AB5-4215-90CA-7151207269E8}"/>
    <cellStyle name="40% - Accent3 5" xfId="9855" xr:uid="{2777C9C2-DC4A-4765-BC19-173D04F19E44}"/>
    <cellStyle name="40% - Accent3 5 2" xfId="9856" xr:uid="{3BCB9AEB-D32E-4027-BEAC-8487F84CB761}"/>
    <cellStyle name="40% - Accent3 5 2 2" xfId="9857" xr:uid="{74DD21B0-8D90-412B-BA92-70D561819C97}"/>
    <cellStyle name="40% - Accent3 5 2 2 2" xfId="9858" xr:uid="{2EE0FD7A-45BF-49BA-BA9B-1B56CF10C8DE}"/>
    <cellStyle name="40% - Accent3 5 2 2 2 2" xfId="9859" xr:uid="{3632DE9E-2AAA-4977-9768-92334D3AEC06}"/>
    <cellStyle name="40% - Accent3 5 2 2 3" xfId="9860" xr:uid="{12DE0EC5-FA16-437C-9E5A-E7E6BF2246FA}"/>
    <cellStyle name="40% - Accent3 5 2 2 3 2" xfId="9861" xr:uid="{2581CC0D-9372-4817-B7D5-5927BFF89AC5}"/>
    <cellStyle name="40% - Accent3 5 2 2 4" xfId="9862" xr:uid="{C9204372-524C-43B8-BF8F-149662E480A8}"/>
    <cellStyle name="40% - Accent3 5 2 3" xfId="9863" xr:uid="{BF514198-D2F8-4172-ABF5-8C62FEBD4D7A}"/>
    <cellStyle name="40% - Accent3 5 2 3 2" xfId="9864" xr:uid="{BF09E171-69F0-43F7-A549-73F4721F7724}"/>
    <cellStyle name="40% - Accent3 5 2 4" xfId="9865" xr:uid="{3628CE44-7954-4413-B229-63F97CF9F41A}"/>
    <cellStyle name="40% - Accent3 5 2 5" xfId="9866" xr:uid="{7F58843A-B64F-4AF1-B83D-2BBCA6A432D3}"/>
    <cellStyle name="40% - Accent3 5 3" xfId="9867" xr:uid="{D603AED9-A8E8-4F5F-B993-50E680F1664C}"/>
    <cellStyle name="40% - Accent3 5 3 2" xfId="9868" xr:uid="{BD19D8E7-7B68-493B-9BE0-3A7FA7929DCC}"/>
    <cellStyle name="40% - Accent3 5 3 2 2" xfId="9869" xr:uid="{F0F1D710-9A3C-4CF6-BCB7-703C7C51BAFB}"/>
    <cellStyle name="40% - Accent3 5 3 3" xfId="9870" xr:uid="{AA954C22-F8D4-4FDF-AD36-D0F616E858CC}"/>
    <cellStyle name="40% - Accent3 5 3 3 2" xfId="9871" xr:uid="{B92FC2C0-76C2-4B76-B2FC-9C9E4D464FBD}"/>
    <cellStyle name="40% - Accent3 5 3 4" xfId="9872" xr:uid="{1500AC42-10F8-40A9-BF3E-202D6817C07C}"/>
    <cellStyle name="40% - Accent3 5 4" xfId="9873" xr:uid="{6C1DFEB8-4147-48B6-9B43-2C560663A188}"/>
    <cellStyle name="40% - Accent3 5 4 2" xfId="9874" xr:uid="{70E66998-02F7-4D08-B335-2B6A73EAB4A5}"/>
    <cellStyle name="40% - Accent3 5 5" xfId="9875" xr:uid="{CB4F9D0B-09A0-4490-9F31-FAED0BCE48C6}"/>
    <cellStyle name="40% - Accent3 5 5 2" xfId="9876" xr:uid="{2FEDD422-4C5C-4132-9A39-A0B1DB3284FF}"/>
    <cellStyle name="40% - Accent3 5 6" xfId="9877" xr:uid="{C8133AAE-7D90-444A-994D-5763B757D533}"/>
    <cellStyle name="40% - Accent3 5 7" xfId="9878" xr:uid="{28B896C4-4E63-42E9-9E98-1A51EEEBD3E3}"/>
    <cellStyle name="40% - Accent3 50" xfId="9879" xr:uid="{0C4B5836-69E4-47F0-82DF-3EE818255A3A}"/>
    <cellStyle name="40% - Accent3 51" xfId="9880" xr:uid="{369C07CB-B90D-4E9E-AF46-3683423C2710}"/>
    <cellStyle name="40% - Accent3 52" xfId="9881" xr:uid="{AFF92AAB-4118-4CCC-8AA3-96848B7C7AB2}"/>
    <cellStyle name="40% - Accent3 53" xfId="9882" xr:uid="{F03C610E-C916-41C5-8E7D-B060C7B8EC21}"/>
    <cellStyle name="40% - Accent3 6" xfId="9883" xr:uid="{F7E4BE4B-B9DF-4145-93EB-24CD0B17E07F}"/>
    <cellStyle name="40% - Accent3 6 2" xfId="9884" xr:uid="{11A21ED5-26DE-4DF8-B94B-373FEB3E532F}"/>
    <cellStyle name="40% - Accent3 6 2 2" xfId="9885" xr:uid="{AFFB9EBE-08D3-4DD7-A814-61B1EFEC0E13}"/>
    <cellStyle name="40% - Accent3 6 2 2 2" xfId="9886" xr:uid="{F02E94AB-05E7-4DB3-AFEA-1BEAD8FA9688}"/>
    <cellStyle name="40% - Accent3 6 2 2 2 2" xfId="9887" xr:uid="{3F0B5E18-C3B1-457D-A260-D556F5BA0C0B}"/>
    <cellStyle name="40% - Accent3 6 2 2 3" xfId="9888" xr:uid="{DD0051BB-704F-42B6-98DB-4CC2C32BDBFF}"/>
    <cellStyle name="40% - Accent3 6 2 2 3 2" xfId="9889" xr:uid="{8765DEB1-6AC1-4CD6-876B-B146D13031A8}"/>
    <cellStyle name="40% - Accent3 6 2 2 4" xfId="9890" xr:uid="{C8A059FB-4A6F-4742-9019-F6DD53429988}"/>
    <cellStyle name="40% - Accent3 6 2 3" xfId="9891" xr:uid="{DFA3B95B-A6B7-4C5A-8C55-AF657E3C8D19}"/>
    <cellStyle name="40% - Accent3 6 2 3 2" xfId="9892" xr:uid="{7494EBFC-8CF5-4F33-9638-7E3C11DE4318}"/>
    <cellStyle name="40% - Accent3 6 2 4" xfId="9893" xr:uid="{233131F1-03A9-4851-B905-A9B282D50BC0}"/>
    <cellStyle name="40% - Accent3 6 3" xfId="9894" xr:uid="{10AF7CBF-C72E-4EB3-A131-027148937434}"/>
    <cellStyle name="40% - Accent3 6 3 2" xfId="9895" xr:uid="{2999A05C-FD3C-45F3-B4BF-279BFB5424F6}"/>
    <cellStyle name="40% - Accent3 6 3 2 2" xfId="9896" xr:uid="{F50C5BEC-83D5-47E1-806F-22044AAFAA48}"/>
    <cellStyle name="40% - Accent3 6 3 3" xfId="9897" xr:uid="{6DA1396D-D6AD-460F-A095-F4B107D9F325}"/>
    <cellStyle name="40% - Accent3 6 3 3 2" xfId="9898" xr:uid="{EE7736A7-F8AC-4636-B97A-2F8BF82820DC}"/>
    <cellStyle name="40% - Accent3 6 3 4" xfId="9899" xr:uid="{C0F3D14E-6888-4257-988C-EB97C3B6AFA2}"/>
    <cellStyle name="40% - Accent3 6 4" xfId="9900" xr:uid="{7B7A7E06-0683-4337-B615-0C2A244B6766}"/>
    <cellStyle name="40% - Accent3 6 4 2" xfId="9901" xr:uid="{C5826AD8-C354-4155-889A-8DDD9ABE8810}"/>
    <cellStyle name="40% - Accent3 6 5" xfId="9902" xr:uid="{C1731A2A-8BC4-4175-B89B-F4F85A490E05}"/>
    <cellStyle name="40% - Accent3 6 5 2" xfId="9903" xr:uid="{30B5483B-C956-4283-82C9-070E52512E0A}"/>
    <cellStyle name="40% - Accent3 6 6" xfId="9904" xr:uid="{84027EE2-453E-4717-85FC-2E399D194788}"/>
    <cellStyle name="40% - Accent3 6 7" xfId="9905" xr:uid="{2D1B58D6-CFF2-40B0-9822-D9EA1AE9FAFD}"/>
    <cellStyle name="40% - Accent3 7" xfId="9906" xr:uid="{76845242-2147-478E-ACB1-87D47844C585}"/>
    <cellStyle name="40% - Accent3 7 2" xfId="9907" xr:uid="{A0F9A231-427D-4BB2-972D-1B312633AED8}"/>
    <cellStyle name="40% - Accent3 7 2 2" xfId="9908" xr:uid="{02B46D16-E4DA-43A9-B4C1-8A90D868E2E2}"/>
    <cellStyle name="40% - Accent3 7 2 2 2" xfId="9909" xr:uid="{5010DB85-664F-4DF1-ACD7-4F2ADBE4D705}"/>
    <cellStyle name="40% - Accent3 7 2 2 2 2" xfId="9910" xr:uid="{BFA004C3-E0A0-438D-84A5-71609DE5AA34}"/>
    <cellStyle name="40% - Accent3 7 2 2 3" xfId="9911" xr:uid="{C9559EE0-C55F-41E8-9B62-3CD1F96E09C1}"/>
    <cellStyle name="40% - Accent3 7 2 2 3 2" xfId="9912" xr:uid="{3E5EF498-2AB2-4D5F-A00C-BC15B480A1DD}"/>
    <cellStyle name="40% - Accent3 7 2 2 4" xfId="9913" xr:uid="{8DEF9BF8-0F96-41A8-ABF3-76FF24DF5202}"/>
    <cellStyle name="40% - Accent3 7 2 3" xfId="9914" xr:uid="{64E63226-E770-4588-9898-C36D72D36140}"/>
    <cellStyle name="40% - Accent3 7 2 3 2" xfId="9915" xr:uid="{A8614F3C-FD88-4B5D-9FFC-5285E7C902F1}"/>
    <cellStyle name="40% - Accent3 7 2 4" xfId="9916" xr:uid="{0F83944A-EEE6-4348-876A-3AAF33E454F3}"/>
    <cellStyle name="40% - Accent3 7 3" xfId="9917" xr:uid="{B2821FBB-3C9F-4A56-807C-08F614F1072A}"/>
    <cellStyle name="40% - Accent3 7 3 2" xfId="9918" xr:uid="{CEFF2EB0-AD9B-49E3-926B-FE14FD7492D3}"/>
    <cellStyle name="40% - Accent3 7 3 2 2" xfId="9919" xr:uid="{4E47F368-3287-40FF-B98F-D9B7284FF75E}"/>
    <cellStyle name="40% - Accent3 7 3 3" xfId="9920" xr:uid="{EA69348E-DAC8-47BB-90DE-036F5B93DF52}"/>
    <cellStyle name="40% - Accent3 7 3 3 2" xfId="9921" xr:uid="{45AC6146-B0BE-4460-A5D0-EF224E116F14}"/>
    <cellStyle name="40% - Accent3 7 3 4" xfId="9922" xr:uid="{31E511AF-2DF0-4B84-B569-18FA2BC82AED}"/>
    <cellStyle name="40% - Accent3 7 4" xfId="9923" xr:uid="{982FE39B-D885-45DB-A4E9-D61CF6A6CC66}"/>
    <cellStyle name="40% - Accent3 7 4 2" xfId="9924" xr:uid="{D93218E7-11D3-42AC-88F0-5A9E19D0945F}"/>
    <cellStyle name="40% - Accent3 7 5" xfId="9925" xr:uid="{13D2A964-93C6-484A-992A-1633FCA282B6}"/>
    <cellStyle name="40% - Accent3 7 5 2" xfId="9926" xr:uid="{CAB8019A-E6EC-45AD-86E4-DFC38027E67D}"/>
    <cellStyle name="40% - Accent3 7 6" xfId="9927" xr:uid="{322736EA-A7CD-40B8-B7EA-2FAC87B9698B}"/>
    <cellStyle name="40% - Accent3 7 7" xfId="9928" xr:uid="{D0FD0C58-6DE9-42AC-81F1-CD4FC9008C0E}"/>
    <cellStyle name="40% - Accent3 8" xfId="9929" xr:uid="{CE5B95C5-04A4-425F-9AC1-FB30C3481CE8}"/>
    <cellStyle name="40% - Accent3 8 2" xfId="9930" xr:uid="{AF9B5952-EC1B-4991-972C-0E5BD9A4CA3D}"/>
    <cellStyle name="40% - Accent3 8 2 2" xfId="9931" xr:uid="{9D271E27-6DD2-47D8-B2DC-B2811B00DCBA}"/>
    <cellStyle name="40% - Accent3 8 2 2 2" xfId="9932" xr:uid="{84AE76B6-7B1B-4129-85C3-75E1BF8A1A82}"/>
    <cellStyle name="40% - Accent3 8 2 2 2 2" xfId="9933" xr:uid="{01DFD9B1-E2FF-4C83-80DA-BBFF1A86AABC}"/>
    <cellStyle name="40% - Accent3 8 2 2 3" xfId="9934" xr:uid="{FDE45BD1-F207-493D-9DA8-6BA5F62B292B}"/>
    <cellStyle name="40% - Accent3 8 2 2 3 2" xfId="9935" xr:uid="{539C829F-AC43-42FF-B3A4-C4105F3ACB89}"/>
    <cellStyle name="40% - Accent3 8 2 2 4" xfId="9936" xr:uid="{55B67248-15B3-4A61-BFEB-8EBEE5EB7274}"/>
    <cellStyle name="40% - Accent3 8 2 3" xfId="9937" xr:uid="{13225A85-941C-4E45-AA6A-A1C91A7E4EEF}"/>
    <cellStyle name="40% - Accent3 8 2 3 2" xfId="9938" xr:uid="{A63B7763-0814-494B-8EBE-5AF53144C941}"/>
    <cellStyle name="40% - Accent3 8 2 4" xfId="9939" xr:uid="{3F30B50E-63DD-4C72-B249-BE72644B38D0}"/>
    <cellStyle name="40% - Accent3 8 3" xfId="9940" xr:uid="{7F6245A1-6204-4ACB-9C23-F7A6AE438C9B}"/>
    <cellStyle name="40% - Accent3 8 3 2" xfId="9941" xr:uid="{25C2FDE0-9418-4DB3-9C30-DD21700D31E0}"/>
    <cellStyle name="40% - Accent3 8 3 2 2" xfId="9942" xr:uid="{CEF8DC6C-05A0-4484-9175-A45DDFD14C26}"/>
    <cellStyle name="40% - Accent3 8 3 3" xfId="9943" xr:uid="{39D45BB1-3C58-4C12-ADEF-E0255356AD2B}"/>
    <cellStyle name="40% - Accent3 8 3 3 2" xfId="9944" xr:uid="{319EFA32-5D40-4F0A-9195-79BF5E071ACB}"/>
    <cellStyle name="40% - Accent3 8 3 4" xfId="9945" xr:uid="{FBF921F2-CAF1-4ABD-AA24-6BA5EF4AC9DA}"/>
    <cellStyle name="40% - Accent3 8 4" xfId="9946" xr:uid="{E411901B-A3E4-4265-B579-456BC26E1172}"/>
    <cellStyle name="40% - Accent3 8 4 2" xfId="9947" xr:uid="{26D5A2A0-17E8-4347-B8DE-E9FCDFF383B1}"/>
    <cellStyle name="40% - Accent3 8 5" xfId="9948" xr:uid="{EBC6986F-8C63-4348-9D27-4B948A71300B}"/>
    <cellStyle name="40% - Accent3 8 5 2" xfId="9949" xr:uid="{A7983BD5-EA6F-4A44-8746-07CFEC79B157}"/>
    <cellStyle name="40% - Accent3 8 6" xfId="9950" xr:uid="{CBBE483B-5385-42AE-8085-E2DE93A007F9}"/>
    <cellStyle name="40% - Accent3 8 7" xfId="9951" xr:uid="{F9F68D29-E938-4310-8274-B7C8BC1651B6}"/>
    <cellStyle name="40% - Accent3 9" xfId="9952" xr:uid="{6EFC20C0-B231-4E20-A8DA-4973BD738556}"/>
    <cellStyle name="40% - Accent3 9 2" xfId="9953" xr:uid="{EDD69EDF-D94C-442A-87C4-7A769BF17A04}"/>
    <cellStyle name="40% - Accent3 9 2 2" xfId="9954" xr:uid="{D09258EE-EB7B-4AC9-B581-94733364AF57}"/>
    <cellStyle name="40% - Accent3 9 2 2 2" xfId="9955" xr:uid="{222C5979-AAD1-4C03-9828-BFC8A0976B31}"/>
    <cellStyle name="40% - Accent3 9 2 2 2 2" xfId="9956" xr:uid="{49DBD696-21DB-49FB-ABBC-CDEA05EBD645}"/>
    <cellStyle name="40% - Accent3 9 2 2 3" xfId="9957" xr:uid="{201FD8B6-4C08-45E6-9E61-6A9906777030}"/>
    <cellStyle name="40% - Accent3 9 2 2 3 2" xfId="9958" xr:uid="{3D0829DF-186E-46CA-B812-5A56C2B359C6}"/>
    <cellStyle name="40% - Accent3 9 2 2 4" xfId="9959" xr:uid="{3251470A-274F-4C00-AD5A-F281FF4FDFA2}"/>
    <cellStyle name="40% - Accent3 9 2 3" xfId="9960" xr:uid="{5D482EDB-1F6D-4A82-A433-5213618A84D2}"/>
    <cellStyle name="40% - Accent3 9 2 3 2" xfId="9961" xr:uid="{8232C8F4-52D7-4B2C-A392-A0147800EF28}"/>
    <cellStyle name="40% - Accent3 9 2 4" xfId="9962" xr:uid="{C2A90B1E-5E0B-4537-B7B7-58FC479298A8}"/>
    <cellStyle name="40% - Accent3 9 3" xfId="9963" xr:uid="{14BCEE2D-947F-4173-8D74-9B24D8793BCE}"/>
    <cellStyle name="40% - Accent3 9 3 2" xfId="9964" xr:uid="{5587C883-2830-4D95-B496-F61B0C64063B}"/>
    <cellStyle name="40% - Accent3 9 3 2 2" xfId="9965" xr:uid="{26D909DF-27FF-4C39-AACC-D04AE022B07E}"/>
    <cellStyle name="40% - Accent3 9 3 3" xfId="9966" xr:uid="{AECA6A5E-DA6E-4AE3-8E9D-E3A2488D82F6}"/>
    <cellStyle name="40% - Accent3 9 3 3 2" xfId="9967" xr:uid="{937BEEF9-7AA1-4C4C-88EA-775369AF8C18}"/>
    <cellStyle name="40% - Accent3 9 3 4" xfId="9968" xr:uid="{FF96EA61-E35D-462B-BE57-0FC8857F5A5A}"/>
    <cellStyle name="40% - Accent3 9 4" xfId="9969" xr:uid="{4DAD80FD-8985-46F7-8733-C7BD4839FADE}"/>
    <cellStyle name="40% - Accent3 9 4 2" xfId="9970" xr:uid="{A2E230F7-2743-4B84-A8CB-4DBBA80D9A8F}"/>
    <cellStyle name="40% - Accent3 9 5" xfId="9971" xr:uid="{08A3376E-DA4E-467F-AD1A-EE4EB232A688}"/>
    <cellStyle name="40% - Accent3 9 5 2" xfId="9972" xr:uid="{422AAA8C-C58A-4394-887A-90D3606A4741}"/>
    <cellStyle name="40% - Accent3 9 6" xfId="9973" xr:uid="{1C48BD3D-9F48-4CF7-AC75-1F037935644D}"/>
    <cellStyle name="40% - Accent3 9 7" xfId="9974" xr:uid="{FA91E685-36F4-4CC9-810D-02D625E4914E}"/>
    <cellStyle name="40% - Accent4" xfId="36" builtinId="43" customBuiltin="1"/>
    <cellStyle name="40% - Accent4 10" xfId="9975" xr:uid="{B5A36ADC-736B-4C79-BE68-7170E1192A85}"/>
    <cellStyle name="40% - Accent4 10 2" xfId="9976" xr:uid="{B36B2B7B-4B08-4DD0-9B97-F41D5D03AE45}"/>
    <cellStyle name="40% - Accent4 10 2 2" xfId="9977" xr:uid="{04FEDD87-7BF4-43B1-8410-97079EB82D58}"/>
    <cellStyle name="40% - Accent4 10 2 2 2" xfId="9978" xr:uid="{0428A7C5-8148-4D0F-8AE4-FFC9D5699C9C}"/>
    <cellStyle name="40% - Accent4 10 2 2 2 2" xfId="9979" xr:uid="{930541D3-3621-4466-A6D4-02E8CEFBB65C}"/>
    <cellStyle name="40% - Accent4 10 2 2 3" xfId="9980" xr:uid="{BAF83E60-18BA-47B6-9682-622077A53B86}"/>
    <cellStyle name="40% - Accent4 10 2 2 3 2" xfId="9981" xr:uid="{D172C80A-36FD-44D2-AB2C-20A3DB01A9DE}"/>
    <cellStyle name="40% - Accent4 10 2 2 4" xfId="9982" xr:uid="{8963015E-7D27-47FE-8DD6-5DF06021B415}"/>
    <cellStyle name="40% - Accent4 10 2 3" xfId="9983" xr:uid="{79B86988-2CDC-4F78-AFF4-A956C7784A73}"/>
    <cellStyle name="40% - Accent4 10 2 3 2" xfId="9984" xr:uid="{4867D8FE-5064-4AA1-A8A0-8A8359C25025}"/>
    <cellStyle name="40% - Accent4 10 2 4" xfId="9985" xr:uid="{1DC6C9DB-2FC2-47AF-95F4-F22F60180EE8}"/>
    <cellStyle name="40% - Accent4 10 3" xfId="9986" xr:uid="{78566497-4F38-4148-AA09-B19D4583B1F1}"/>
    <cellStyle name="40% - Accent4 10 3 2" xfId="9987" xr:uid="{8590A1CD-930A-4270-9D58-39C5758295A7}"/>
    <cellStyle name="40% - Accent4 10 3 2 2" xfId="9988" xr:uid="{2BA371CB-94F9-4E36-B52F-7F8CC13DD102}"/>
    <cellStyle name="40% - Accent4 10 3 3" xfId="9989" xr:uid="{19539445-59B7-413B-97FD-B8BF87819508}"/>
    <cellStyle name="40% - Accent4 10 3 3 2" xfId="9990" xr:uid="{36A79D2E-61F0-4EED-8E0E-F92B05BEB04F}"/>
    <cellStyle name="40% - Accent4 10 3 4" xfId="9991" xr:uid="{2E67CBE7-F0E0-440C-9F55-379A836C553C}"/>
    <cellStyle name="40% - Accent4 10 4" xfId="9992" xr:uid="{3BFCA5D2-70F9-4467-AF57-EBB27041B1AF}"/>
    <cellStyle name="40% - Accent4 10 4 2" xfId="9993" xr:uid="{39D452A2-2A93-4D5B-974E-62B3C68FF21F}"/>
    <cellStyle name="40% - Accent4 10 5" xfId="9994" xr:uid="{A32897D2-9E95-481D-B496-DD0E063F6870}"/>
    <cellStyle name="40% - Accent4 10 5 2" xfId="9995" xr:uid="{DDBE33AA-F431-4F8E-9D23-8910874245F0}"/>
    <cellStyle name="40% - Accent4 10 6" xfId="9996" xr:uid="{CEFDAB8C-5ED9-4DAB-AF85-CE7D0DE25E8E}"/>
    <cellStyle name="40% - Accent4 10 7" xfId="9997" xr:uid="{C9B0DD3A-8896-42FA-8730-785E59B1AF5F}"/>
    <cellStyle name="40% - Accent4 11" xfId="9998" xr:uid="{3059208A-4302-4C1F-BE8B-9ED4775E09F0}"/>
    <cellStyle name="40% - Accent4 11 2" xfId="9999" xr:uid="{A146CBF1-D558-4C34-9A8D-59C6940D4262}"/>
    <cellStyle name="40% - Accent4 11 2 2" xfId="10000" xr:uid="{D6B78428-D841-4BEF-A700-E616CF742A4A}"/>
    <cellStyle name="40% - Accent4 11 2 2 2" xfId="10001" xr:uid="{293D670B-BF24-4000-82C2-7F5F5CD542EA}"/>
    <cellStyle name="40% - Accent4 11 2 2 2 2" xfId="10002" xr:uid="{C7E75736-EAF7-42C1-8DA2-D44A592412C0}"/>
    <cellStyle name="40% - Accent4 11 2 2 3" xfId="10003" xr:uid="{A5F8D8EA-9E5A-465D-B22E-9439BD79B5D2}"/>
    <cellStyle name="40% - Accent4 11 2 2 3 2" xfId="10004" xr:uid="{47773FD5-4512-44DD-89AA-BDC90A7D837F}"/>
    <cellStyle name="40% - Accent4 11 2 2 4" xfId="10005" xr:uid="{66FBD24A-4636-412D-B4FF-C27468920FED}"/>
    <cellStyle name="40% - Accent4 11 2 3" xfId="10006" xr:uid="{FCBD4568-6AD9-4B47-8228-193B354E8308}"/>
    <cellStyle name="40% - Accent4 11 2 3 2" xfId="10007" xr:uid="{C04227EB-1A96-4177-B082-76AE97476044}"/>
    <cellStyle name="40% - Accent4 11 2 4" xfId="10008" xr:uid="{C43832A8-B5CB-4EA1-B1DD-6920AA9DC3AB}"/>
    <cellStyle name="40% - Accent4 11 3" xfId="10009" xr:uid="{89DD1908-75FB-46C2-A95F-B72BA86C3483}"/>
    <cellStyle name="40% - Accent4 11 3 2" xfId="10010" xr:uid="{7AEF8F8E-E0EB-4E2C-AA66-816AAEA03E36}"/>
    <cellStyle name="40% - Accent4 11 3 2 2" xfId="10011" xr:uid="{3A91DD39-7C58-4822-A60D-7DD331CF32E9}"/>
    <cellStyle name="40% - Accent4 11 3 3" xfId="10012" xr:uid="{09FFB4AE-3DD6-4AA4-9F64-E91098C74687}"/>
    <cellStyle name="40% - Accent4 11 3 3 2" xfId="10013" xr:uid="{3173ABF1-4A05-408D-B57A-FA1D964E943D}"/>
    <cellStyle name="40% - Accent4 11 3 4" xfId="10014" xr:uid="{F78F3F6A-5D06-4F7D-8B76-DB0CE9569362}"/>
    <cellStyle name="40% - Accent4 11 4" xfId="10015" xr:uid="{A85E115E-AC14-45C6-AC20-702D3E0E5E5E}"/>
    <cellStyle name="40% - Accent4 11 4 2" xfId="10016" xr:uid="{2B69BE01-73DC-440D-9CED-94B3FF592C14}"/>
    <cellStyle name="40% - Accent4 11 5" xfId="10017" xr:uid="{38619C89-3C1F-47FE-A5D5-A70F1A9E4FD3}"/>
    <cellStyle name="40% - Accent4 11 5 2" xfId="10018" xr:uid="{068758BA-B7E6-4D44-A042-3B26D008CE2B}"/>
    <cellStyle name="40% - Accent4 11 6" xfId="10019" xr:uid="{48431DE4-C0F9-4F35-801E-D7F347940B9C}"/>
    <cellStyle name="40% - Accent4 11 7" xfId="10020" xr:uid="{1CB8AB78-E8BB-4426-945A-F3727F41CB15}"/>
    <cellStyle name="40% - Accent4 12" xfId="10021" xr:uid="{ADD91E6A-A13E-4F1C-AAFF-1BED2062B44E}"/>
    <cellStyle name="40% - Accent4 12 2" xfId="10022" xr:uid="{B2B208CA-CCC8-439E-87E9-FA4CD538157D}"/>
    <cellStyle name="40% - Accent4 12 2 2" xfId="10023" xr:uid="{50F24325-F7EE-4B50-85AD-7A4B5A00A043}"/>
    <cellStyle name="40% - Accent4 12 2 2 2" xfId="10024" xr:uid="{20AF6662-2C22-4D75-B785-57BDC42BB484}"/>
    <cellStyle name="40% - Accent4 12 2 2 2 2" xfId="10025" xr:uid="{7B64404F-3E9D-432E-8667-D40A9164EB54}"/>
    <cellStyle name="40% - Accent4 12 2 2 3" xfId="10026" xr:uid="{98E77C50-E68A-4C81-836D-D352F19653E2}"/>
    <cellStyle name="40% - Accent4 12 2 2 3 2" xfId="10027" xr:uid="{9EC66FD3-E35B-46C0-8CDD-7EDA23E21B44}"/>
    <cellStyle name="40% - Accent4 12 2 2 4" xfId="10028" xr:uid="{1C826F27-E8A1-4095-9A9C-6D65EC81788D}"/>
    <cellStyle name="40% - Accent4 12 2 3" xfId="10029" xr:uid="{843A5477-7D61-47EB-B82B-DDE8282E6540}"/>
    <cellStyle name="40% - Accent4 12 2 3 2" xfId="10030" xr:uid="{33C5C7F3-2E44-4BF3-8B93-5560A521C788}"/>
    <cellStyle name="40% - Accent4 12 2 4" xfId="10031" xr:uid="{2C01CE57-AAEF-4DC0-822B-7CE8FFE02AE9}"/>
    <cellStyle name="40% - Accent4 12 3" xfId="10032" xr:uid="{29FFFF6F-3371-478D-941F-AF83354DA09C}"/>
    <cellStyle name="40% - Accent4 12 3 2" xfId="10033" xr:uid="{A8FAF056-880A-4840-A884-85E0CF9B0FAF}"/>
    <cellStyle name="40% - Accent4 12 3 2 2" xfId="10034" xr:uid="{2EA4F8D2-36E6-400A-923C-893BCEC9DF03}"/>
    <cellStyle name="40% - Accent4 12 3 3" xfId="10035" xr:uid="{8516CDAB-56C3-484E-843A-86679E72379F}"/>
    <cellStyle name="40% - Accent4 12 3 3 2" xfId="10036" xr:uid="{CFD042B1-8505-481E-AB70-44327BD7516B}"/>
    <cellStyle name="40% - Accent4 12 3 4" xfId="10037" xr:uid="{6C9FE73E-84C2-45E3-A9DE-71865537427B}"/>
    <cellStyle name="40% - Accent4 12 4" xfId="10038" xr:uid="{B41A9F8B-F56F-480B-876F-27029951DCFE}"/>
    <cellStyle name="40% - Accent4 12 4 2" xfId="10039" xr:uid="{E38F5D4B-A8A8-4D1C-AA59-9333C1CEF649}"/>
    <cellStyle name="40% - Accent4 12 5" xfId="10040" xr:uid="{51C6C077-8061-492F-ADF1-3BA02F7D9F3F}"/>
    <cellStyle name="40% - Accent4 12 5 2" xfId="10041" xr:uid="{477E2CE7-0480-4424-B0B0-9176D0BE3477}"/>
    <cellStyle name="40% - Accent4 12 6" xfId="10042" xr:uid="{30BF7652-9600-4362-BA78-6EE1D1846B85}"/>
    <cellStyle name="40% - Accent4 12 7" xfId="10043" xr:uid="{49466F7F-4FE1-46E7-BC93-3BDB132868DF}"/>
    <cellStyle name="40% - Accent4 13" xfId="10044" xr:uid="{6221B2AA-A14E-4D2C-A478-D104BCEB150F}"/>
    <cellStyle name="40% - Accent4 13 2" xfId="10045" xr:uid="{4CE76795-DAD8-49BC-B285-B5DBAE10F900}"/>
    <cellStyle name="40% - Accent4 13 2 2" xfId="10046" xr:uid="{C74FD0FD-26C4-485B-A5FE-4D2F0EE0CE66}"/>
    <cellStyle name="40% - Accent4 13 2 2 2" xfId="10047" xr:uid="{0CEBC5D8-A70A-4142-861F-F5A1CE454F7B}"/>
    <cellStyle name="40% - Accent4 13 2 2 2 2" xfId="10048" xr:uid="{A27DAD4B-5B75-46AC-9B09-B5C957C67CE5}"/>
    <cellStyle name="40% - Accent4 13 2 2 3" xfId="10049" xr:uid="{3A26FC3A-B8F7-4D40-B09E-DBA4A461D9E7}"/>
    <cellStyle name="40% - Accent4 13 2 2 3 2" xfId="10050" xr:uid="{9D32AED2-9EBC-4A4B-A051-337D851C079B}"/>
    <cellStyle name="40% - Accent4 13 2 2 4" xfId="10051" xr:uid="{D651E7FC-2070-4F65-9D2A-22E699737E14}"/>
    <cellStyle name="40% - Accent4 13 2 3" xfId="10052" xr:uid="{B5939B24-E202-4BE7-9149-BA0BDA89FDF5}"/>
    <cellStyle name="40% - Accent4 13 2 3 2" xfId="10053" xr:uid="{80F2A49E-BEE9-44B8-B8CC-385557144537}"/>
    <cellStyle name="40% - Accent4 13 2 4" xfId="10054" xr:uid="{3D980546-5700-4E4E-9D26-02E0110361C5}"/>
    <cellStyle name="40% - Accent4 13 3" xfId="10055" xr:uid="{00E9105C-9A4D-4DC2-9D70-1F9C67E6DD70}"/>
    <cellStyle name="40% - Accent4 13 3 2" xfId="10056" xr:uid="{1B35302A-472E-41B0-BDC1-C34B20531C71}"/>
    <cellStyle name="40% - Accent4 13 3 2 2" xfId="10057" xr:uid="{9C825C5E-D8B5-4DB5-8B5C-C9207D1EAA4F}"/>
    <cellStyle name="40% - Accent4 13 3 3" xfId="10058" xr:uid="{96252B46-5005-47CB-9BA9-54B8767A3F79}"/>
    <cellStyle name="40% - Accent4 13 3 3 2" xfId="10059" xr:uid="{D219A8A3-6E62-4514-AB34-D64BCE607870}"/>
    <cellStyle name="40% - Accent4 13 3 4" xfId="10060" xr:uid="{71B49E3A-44C8-48A3-B49C-BA19A92759B8}"/>
    <cellStyle name="40% - Accent4 13 4" xfId="10061" xr:uid="{572A74A2-9380-42A0-ACD0-AC4703A72AC9}"/>
    <cellStyle name="40% - Accent4 13 4 2" xfId="10062" xr:uid="{A4641AED-BBD7-4F85-93BA-22ECEFB2A0C8}"/>
    <cellStyle name="40% - Accent4 13 5" xfId="10063" xr:uid="{7C96B023-F3BE-4BB4-8783-6F651F96EF0F}"/>
    <cellStyle name="40% - Accent4 13 5 2" xfId="10064" xr:uid="{34CB5F4A-C37D-4BE3-940C-1500FBF73039}"/>
    <cellStyle name="40% - Accent4 13 6" xfId="10065" xr:uid="{6ECF6B5E-BB6A-4A2B-B7C5-64908B9B7249}"/>
    <cellStyle name="40% - Accent4 13 7" xfId="10066" xr:uid="{4E6C9DC2-AAB4-4708-A120-E26E43EE5C73}"/>
    <cellStyle name="40% - Accent4 14" xfId="10067" xr:uid="{4CC13A58-70F6-4F27-B2CB-13F755711FE9}"/>
    <cellStyle name="40% - Accent4 14 2" xfId="10068" xr:uid="{3D4C6AD5-0AE6-4D3B-9186-DFFA4D007F2B}"/>
    <cellStyle name="40% - Accent4 14 2 2" xfId="10069" xr:uid="{FC1B9072-8F70-4159-B86D-F77C0C627076}"/>
    <cellStyle name="40% - Accent4 14 2 2 2" xfId="10070" xr:uid="{99A2C190-9850-4488-A1F0-93E3F7F0CD35}"/>
    <cellStyle name="40% - Accent4 14 2 2 2 2" xfId="10071" xr:uid="{42DDEDAA-5FE2-422C-90AD-47C3E53DDD49}"/>
    <cellStyle name="40% - Accent4 14 2 2 3" xfId="10072" xr:uid="{D753E6A2-90CF-4781-9235-90405402A17B}"/>
    <cellStyle name="40% - Accent4 14 2 2 3 2" xfId="10073" xr:uid="{DBFA38F9-34B8-46E9-81E6-E7AFBD37D2B0}"/>
    <cellStyle name="40% - Accent4 14 2 2 4" xfId="10074" xr:uid="{1F3F6A85-CFAD-45B8-85C0-FF6B40124CBB}"/>
    <cellStyle name="40% - Accent4 14 2 3" xfId="10075" xr:uid="{20D2CDB0-01AC-4F34-B060-1DB1BF56A7E9}"/>
    <cellStyle name="40% - Accent4 14 2 3 2" xfId="10076" xr:uid="{B584F401-11E6-403F-ADC3-233E30B8526A}"/>
    <cellStyle name="40% - Accent4 14 2 4" xfId="10077" xr:uid="{E95B4116-2548-448F-80D1-68B016EF13FC}"/>
    <cellStyle name="40% - Accent4 14 3" xfId="10078" xr:uid="{6E4490A5-5A72-4AAC-A7A3-B7428BBF10AC}"/>
    <cellStyle name="40% - Accent4 14 3 2" xfId="10079" xr:uid="{0976232E-A52F-4A9A-B91A-87C85C4FF2E9}"/>
    <cellStyle name="40% - Accent4 14 3 2 2" xfId="10080" xr:uid="{59D4AF20-C70D-4799-9BD2-0521C0D956E1}"/>
    <cellStyle name="40% - Accent4 14 3 3" xfId="10081" xr:uid="{33C91B42-31AF-478D-841F-DA9EB197395A}"/>
    <cellStyle name="40% - Accent4 14 3 3 2" xfId="10082" xr:uid="{E386F5E2-B312-4AAB-B1AD-1BE1F21661AD}"/>
    <cellStyle name="40% - Accent4 14 3 4" xfId="10083" xr:uid="{EDB6DC54-4CEE-4FFD-9FDE-24F54D62E5A8}"/>
    <cellStyle name="40% - Accent4 14 4" xfId="10084" xr:uid="{8E2F2A9B-578E-480B-984A-A9C566710705}"/>
    <cellStyle name="40% - Accent4 14 4 2" xfId="10085" xr:uid="{15CF143C-C502-4878-BD10-42321FABBA64}"/>
    <cellStyle name="40% - Accent4 14 5" xfId="10086" xr:uid="{B31998F6-0EB6-489D-BE15-E7E46C1CDC32}"/>
    <cellStyle name="40% - Accent4 14 5 2" xfId="10087" xr:uid="{9A9AC89C-B3A0-4276-B2F8-F3FF65E8540B}"/>
    <cellStyle name="40% - Accent4 14 6" xfId="10088" xr:uid="{3B13A0A4-4B5C-4FD9-8E72-384799660C05}"/>
    <cellStyle name="40% - Accent4 14 7" xfId="10089" xr:uid="{A8E46E16-02DE-4974-A23B-2B6908411A7B}"/>
    <cellStyle name="40% - Accent4 15" xfId="10090" xr:uid="{32CB6C08-8D1D-4672-A03E-FF5CCC5E35BF}"/>
    <cellStyle name="40% - Accent4 15 2" xfId="10091" xr:uid="{8ABF2892-0A47-4989-BE55-5FF0E91990C6}"/>
    <cellStyle name="40% - Accent4 15 2 2" xfId="10092" xr:uid="{34D14FBB-A9C2-4FE8-9CAE-9A57E5E393E9}"/>
    <cellStyle name="40% - Accent4 15 2 2 2" xfId="10093" xr:uid="{A65DC63E-7F0A-419E-9FDE-351217FF5657}"/>
    <cellStyle name="40% - Accent4 15 2 2 2 2" xfId="10094" xr:uid="{CBBBADF8-407A-4DDD-8468-9F01A50D81B3}"/>
    <cellStyle name="40% - Accent4 15 2 2 3" xfId="10095" xr:uid="{D4A7BEAE-2290-4900-8587-6547230C60FA}"/>
    <cellStyle name="40% - Accent4 15 2 2 3 2" xfId="10096" xr:uid="{3AF087AD-649C-493C-A8C5-1CD3DC645A1F}"/>
    <cellStyle name="40% - Accent4 15 2 2 4" xfId="10097" xr:uid="{B443D66B-021D-4692-B7C1-CA19C1F8085B}"/>
    <cellStyle name="40% - Accent4 15 2 3" xfId="10098" xr:uid="{7A69BD31-2146-45BC-9F00-0E0D5AEAD70E}"/>
    <cellStyle name="40% - Accent4 15 2 3 2" xfId="10099" xr:uid="{A01573C6-0E51-419E-A001-19ACC8C4E1C5}"/>
    <cellStyle name="40% - Accent4 15 2 4" xfId="10100" xr:uid="{CBEA33BC-0300-4A7F-A051-5C123786A4FD}"/>
    <cellStyle name="40% - Accent4 15 3" xfId="10101" xr:uid="{27C3C43F-7BE0-4DB4-A26F-33D4240B5C0B}"/>
    <cellStyle name="40% - Accent4 15 3 2" xfId="10102" xr:uid="{E9341B1F-96AE-4EF9-AFE1-593644A3249D}"/>
    <cellStyle name="40% - Accent4 15 3 2 2" xfId="10103" xr:uid="{0B31B09C-37C2-494C-9ED0-B2D0083CBFE2}"/>
    <cellStyle name="40% - Accent4 15 3 3" xfId="10104" xr:uid="{45A81978-DFAD-477C-B1A9-838D8DD603DF}"/>
    <cellStyle name="40% - Accent4 15 3 3 2" xfId="10105" xr:uid="{313FB871-0A2F-4F17-A74E-A78665C43DF9}"/>
    <cellStyle name="40% - Accent4 15 3 4" xfId="10106" xr:uid="{97E7C2B4-135E-4BAA-A94E-CFC6A699C2B3}"/>
    <cellStyle name="40% - Accent4 15 4" xfId="10107" xr:uid="{0B6692CD-2E27-46D6-9B32-AED702745A63}"/>
    <cellStyle name="40% - Accent4 15 4 2" xfId="10108" xr:uid="{9302E47D-F82A-49D2-A84E-07E4D67FA5E0}"/>
    <cellStyle name="40% - Accent4 15 5" xfId="10109" xr:uid="{1DDCA3A4-508C-44A4-87D4-C22FE99A7C9B}"/>
    <cellStyle name="40% - Accent4 15 5 2" xfId="10110" xr:uid="{2E192A33-2926-4539-BB9E-1A1AA4C04DA7}"/>
    <cellStyle name="40% - Accent4 15 6" xfId="10111" xr:uid="{3A27C27B-B303-4ED1-9A00-BFA9E497055D}"/>
    <cellStyle name="40% - Accent4 15 7" xfId="10112" xr:uid="{C97ABC7B-8944-48B1-83C0-1151318B430E}"/>
    <cellStyle name="40% - Accent4 16" xfId="10113" xr:uid="{F9F21F40-FCF3-404D-8E61-CB67598544DF}"/>
    <cellStyle name="40% - Accent4 16 2" xfId="10114" xr:uid="{494D7341-8CD6-4F5D-8D9E-44A1F5D41FE5}"/>
    <cellStyle name="40% - Accent4 16 2 2" xfId="10115" xr:uid="{5062020E-3D30-47F9-967F-36911BB24A20}"/>
    <cellStyle name="40% - Accent4 16 2 2 2" xfId="10116" xr:uid="{B6721716-75C9-43AD-984B-ED8CF432F54D}"/>
    <cellStyle name="40% - Accent4 16 2 3" xfId="10117" xr:uid="{99F47E57-2A59-4780-B87C-062370150411}"/>
    <cellStyle name="40% - Accent4 16 2 3 2" xfId="10118" xr:uid="{F996E518-8E1E-408B-B16D-9A1061E2F6E8}"/>
    <cellStyle name="40% - Accent4 16 2 4" xfId="10119" xr:uid="{0710BF05-BCEA-403D-B3D0-41FCBBD6C7AB}"/>
    <cellStyle name="40% - Accent4 16 3" xfId="10120" xr:uid="{8B4D17AB-BB19-4554-9399-FC638874B381}"/>
    <cellStyle name="40% - Accent4 16 3 2" xfId="10121" xr:uid="{8C7D4E62-462F-4551-9DB1-23E1CB5BA81C}"/>
    <cellStyle name="40% - Accent4 16 3 2 2" xfId="10122" xr:uid="{80A7170C-8C2A-4E69-AE3E-F57BEE326902}"/>
    <cellStyle name="40% - Accent4 16 3 3" xfId="10123" xr:uid="{DA8DC9DF-A495-4570-96D6-73163508B91C}"/>
    <cellStyle name="40% - Accent4 16 3 3 2" xfId="10124" xr:uid="{4503A1CA-0783-41AA-910A-123A2070BC3E}"/>
    <cellStyle name="40% - Accent4 16 3 4" xfId="10125" xr:uid="{56D8A432-FD40-410D-B46D-C3F5EEE9E8F5}"/>
    <cellStyle name="40% - Accent4 16 4" xfId="10126" xr:uid="{7C9EFCF4-97D3-43AD-95BF-D69D25DB506F}"/>
    <cellStyle name="40% - Accent4 16 4 2" xfId="10127" xr:uid="{16440E46-B219-4E6B-830A-B448E3174FBE}"/>
    <cellStyle name="40% - Accent4 16 5" xfId="10128" xr:uid="{FDAD706F-14CD-4EAF-876A-3CAF26443EC3}"/>
    <cellStyle name="40% - Accent4 17" xfId="10129" xr:uid="{703E1FFE-EBD0-4C89-8CC6-7DED853398A4}"/>
    <cellStyle name="40% - Accent4 17 2" xfId="10130" xr:uid="{19A923AD-23CA-4F53-9C1A-5FA04AC9568E}"/>
    <cellStyle name="40% - Accent4 17 2 2" xfId="10131" xr:uid="{79C25CFF-43A5-42FC-90B7-CF73BA987E2E}"/>
    <cellStyle name="40% - Accent4 17 2 2 2" xfId="10132" xr:uid="{4CED65E9-E800-4F95-B700-EAB523917C14}"/>
    <cellStyle name="40% - Accent4 17 2 3" xfId="10133" xr:uid="{A7D1EA9A-5061-43A3-9551-03F690AC6DA2}"/>
    <cellStyle name="40% - Accent4 17 2 3 2" xfId="10134" xr:uid="{1A12D2FB-4F90-45D8-A27E-B9127424B8D6}"/>
    <cellStyle name="40% - Accent4 17 2 4" xfId="10135" xr:uid="{0814D723-CA4D-44E4-B979-68D4C854E38C}"/>
    <cellStyle name="40% - Accent4 17 3" xfId="10136" xr:uid="{63230CFB-E847-40FE-8984-241B5AD0CF19}"/>
    <cellStyle name="40% - Accent4 17 3 2" xfId="10137" xr:uid="{7BB21BEE-ECA6-4428-8752-AC1497743E8E}"/>
    <cellStyle name="40% - Accent4 17 3 2 2" xfId="10138" xr:uid="{D50C726C-7B56-42FF-998F-5807728D819E}"/>
    <cellStyle name="40% - Accent4 17 3 3" xfId="10139" xr:uid="{C34DAB3A-562F-42DC-85AF-75A90BC7B836}"/>
    <cellStyle name="40% - Accent4 17 3 3 2" xfId="10140" xr:uid="{5CDA145C-29FF-4F39-8421-0D0CB1105D9B}"/>
    <cellStyle name="40% - Accent4 17 3 4" xfId="10141" xr:uid="{26D456B5-91F8-4F06-A7E2-6DCFE4E1B271}"/>
    <cellStyle name="40% - Accent4 17 4" xfId="10142" xr:uid="{AC2A432C-6204-46B7-A20C-1505E7EF2CAB}"/>
    <cellStyle name="40% - Accent4 17 4 2" xfId="10143" xr:uid="{0FA85174-49CC-4A0D-BBDF-72AA05DE08C9}"/>
    <cellStyle name="40% - Accent4 17 5" xfId="10144" xr:uid="{C01E41F6-AF25-4EF8-B207-7B0A062D1B58}"/>
    <cellStyle name="40% - Accent4 18" xfId="10145" xr:uid="{39608BFD-C304-424C-8976-14B7D904966E}"/>
    <cellStyle name="40% - Accent4 18 2" xfId="10146" xr:uid="{591BD738-7D13-4F2A-B42B-BFBB9C892EBF}"/>
    <cellStyle name="40% - Accent4 18 2 2" xfId="10147" xr:uid="{5E86EA80-23F7-4BE1-B473-AA1CEB32BF52}"/>
    <cellStyle name="40% - Accent4 18 2 2 2" xfId="10148" xr:uid="{90CCF645-ACE9-4A67-8E47-D3BCD1994C0B}"/>
    <cellStyle name="40% - Accent4 18 2 3" xfId="10149" xr:uid="{E707A88A-2841-4AFD-83EE-243941199804}"/>
    <cellStyle name="40% - Accent4 18 2 3 2" xfId="10150" xr:uid="{A9533E9B-D6D1-472A-9C48-0E2AF17F1789}"/>
    <cellStyle name="40% - Accent4 18 2 4" xfId="10151" xr:uid="{2B952A3C-9E23-4646-95B6-3413FFC605EC}"/>
    <cellStyle name="40% - Accent4 18 3" xfId="10152" xr:uid="{9C30EBA8-4CEF-4C92-8B1B-D1F2E91C307D}"/>
    <cellStyle name="40% - Accent4 18 3 2" xfId="10153" xr:uid="{65E275AD-B58F-46A0-93BA-76C50842043E}"/>
    <cellStyle name="40% - Accent4 18 3 2 2" xfId="10154" xr:uid="{34DBD2EE-5748-486D-AE59-01DA33F1BB16}"/>
    <cellStyle name="40% - Accent4 18 3 3" xfId="10155" xr:uid="{922EFAA0-6F7A-4096-92B3-AD2B95F85B8A}"/>
    <cellStyle name="40% - Accent4 18 3 3 2" xfId="10156" xr:uid="{4B9DC48B-6C2B-4D48-BDC3-2199BC6D49E1}"/>
    <cellStyle name="40% - Accent4 18 3 4" xfId="10157" xr:uid="{39AFC9EC-F908-46F7-8A75-0D9415E60300}"/>
    <cellStyle name="40% - Accent4 18 4" xfId="10158" xr:uid="{DF895C99-A1E5-4D9E-AAB2-8A5B92C1FA39}"/>
    <cellStyle name="40% - Accent4 18 4 2" xfId="10159" xr:uid="{6EAE7E08-DE2A-42C3-A5AC-44940A693ED1}"/>
    <cellStyle name="40% - Accent4 18 5" xfId="10160" xr:uid="{3206DBFC-9CAB-43E9-BE86-6D6856BDE629}"/>
    <cellStyle name="40% - Accent4 19" xfId="10161" xr:uid="{2F9AFCD8-EF69-45A8-ACDB-68A60126F769}"/>
    <cellStyle name="40% - Accent4 19 2" xfId="10162" xr:uid="{027CC319-C55D-497A-9ACB-95E98FF1777E}"/>
    <cellStyle name="40% - Accent4 19 2 2" xfId="10163" xr:uid="{DE70E08E-958A-4E72-9BFF-8B30B119551D}"/>
    <cellStyle name="40% - Accent4 19 2 2 2" xfId="10164" xr:uid="{0417F781-A8F8-44E5-9C03-3B6C046B6FE2}"/>
    <cellStyle name="40% - Accent4 19 2 3" xfId="10165" xr:uid="{97F19DAC-E161-45B9-A303-11E12B400E81}"/>
    <cellStyle name="40% - Accent4 19 2 3 2" xfId="10166" xr:uid="{1528C1EE-6F66-4AFB-87CB-0704A546AF7E}"/>
    <cellStyle name="40% - Accent4 19 2 4" xfId="10167" xr:uid="{2990FDB9-E5C8-414C-A45E-C252D0971903}"/>
    <cellStyle name="40% - Accent4 19 3" xfId="10168" xr:uid="{DEC4791D-5118-4578-AC6C-9C23B4EC81AC}"/>
    <cellStyle name="40% - Accent4 19 3 2" xfId="10169" xr:uid="{2B6DBDAE-910A-404B-9452-0CBC2533BB99}"/>
    <cellStyle name="40% - Accent4 19 3 2 2" xfId="10170" xr:uid="{4A2CDAB9-AECD-4280-A655-026891409AEF}"/>
    <cellStyle name="40% - Accent4 19 3 3" xfId="10171" xr:uid="{B9D1B8CD-F0CB-4B92-9419-9DB000993A44}"/>
    <cellStyle name="40% - Accent4 19 3 3 2" xfId="10172" xr:uid="{0D8DED94-B3A4-4FE3-886C-563C62FB27DD}"/>
    <cellStyle name="40% - Accent4 19 3 4" xfId="10173" xr:uid="{89CED31E-7B26-4F33-B580-10477D34DF6C}"/>
    <cellStyle name="40% - Accent4 19 4" xfId="10174" xr:uid="{3B947B74-524F-4EFD-ADAD-F019BB1946D0}"/>
    <cellStyle name="40% - Accent4 19 4 2" xfId="10175" xr:uid="{B9E9592A-5F9D-4C9E-B4CD-4FA796DCC590}"/>
    <cellStyle name="40% - Accent4 19 5" xfId="10176" xr:uid="{EE582D12-239B-4230-90A5-93BC9BEA0B26}"/>
    <cellStyle name="40% - Accent4 2" xfId="10177" xr:uid="{6B2EB8F0-EBD4-453D-B340-C082C792D29B}"/>
    <cellStyle name="40% - Accent4 2 2" xfId="10178" xr:uid="{FCCE08E4-F7CC-4E64-95EE-0260A7F52E3F}"/>
    <cellStyle name="40% - Accent4 2 2 2" xfId="10179" xr:uid="{08A47ADC-D873-4173-991C-254E52010A79}"/>
    <cellStyle name="40% - Accent4 2 2 2 2" xfId="10180" xr:uid="{85671510-336A-428A-98EE-D4D6F98A0369}"/>
    <cellStyle name="40% - Accent4 2 2 2 2 2" xfId="10181" xr:uid="{1FB72D6E-BFDC-4D99-941C-9D6451F77505}"/>
    <cellStyle name="40% - Accent4 2 2 2 2 2 2" xfId="10182" xr:uid="{5983B7EB-83B2-4C3F-95CA-0491BCF25017}"/>
    <cellStyle name="40% - Accent4 2 2 2 2 3" xfId="10183" xr:uid="{E92BC171-672B-4CF4-B8C8-A6AAE52D01BF}"/>
    <cellStyle name="40% - Accent4 2 2 2 2 3 2" xfId="10184" xr:uid="{4C20EB07-56F1-49D6-A107-F26D686ED5C1}"/>
    <cellStyle name="40% - Accent4 2 2 2 2 4" xfId="10185" xr:uid="{652438A0-917D-4113-8FAE-7DE88F189A9B}"/>
    <cellStyle name="40% - Accent4 2 2 2 3" xfId="10186" xr:uid="{5A8A789B-AC59-401D-BFED-3E52D469F138}"/>
    <cellStyle name="40% - Accent4 2 2 2 3 2" xfId="10187" xr:uid="{A976856B-0E86-4448-86AB-FCF7A98ABDA7}"/>
    <cellStyle name="40% - Accent4 2 2 2 4" xfId="10188" xr:uid="{E846EA49-301C-4132-A56A-FB00D12C63A2}"/>
    <cellStyle name="40% - Accent4 2 2 2 5" xfId="10189" xr:uid="{891D85B1-0656-4366-9CEA-1577CBB23F1F}"/>
    <cellStyle name="40% - Accent4 2 2 3" xfId="10190" xr:uid="{F3D90724-9F46-4C5A-BB0D-736EC802D4F0}"/>
    <cellStyle name="40% - Accent4 2 2 3 2" xfId="10191" xr:uid="{2A18AFB5-2294-4F13-B4F6-550522F95F18}"/>
    <cellStyle name="40% - Accent4 2 2 3 2 2" xfId="10192" xr:uid="{D8C77605-C17D-43AE-86FE-28E1FD8322EB}"/>
    <cellStyle name="40% - Accent4 2 2 3 3" xfId="10193" xr:uid="{0910DEB7-81E9-453A-9F52-FA853B873D6A}"/>
    <cellStyle name="40% - Accent4 2 2 3 3 2" xfId="10194" xr:uid="{C3EB6E44-42BD-4454-A935-BDE0FDB47F6F}"/>
    <cellStyle name="40% - Accent4 2 2 3 4" xfId="10195" xr:uid="{108D49BF-0AF7-4A1C-8D57-DBFCD78FCBE1}"/>
    <cellStyle name="40% - Accent4 2 2 3 5" xfId="10196" xr:uid="{70D0458B-3008-492D-A391-3A105AC5FB00}"/>
    <cellStyle name="40% - Accent4 2 2 4" xfId="10197" xr:uid="{9E0893E9-0517-4567-B8A7-6BCFE8BB03F8}"/>
    <cellStyle name="40% - Accent4 2 2 4 2" xfId="10198" xr:uid="{C34EA06C-9D6D-49E7-8409-FFCFB11BD069}"/>
    <cellStyle name="40% - Accent4 2 2 4 2 2" xfId="10199" xr:uid="{3ADAF5D6-F2FB-4B3A-B741-C528C7E73048}"/>
    <cellStyle name="40% - Accent4 2 2 4 3" xfId="10200" xr:uid="{513D2525-1398-421F-AFE0-4C3CCECF8398}"/>
    <cellStyle name="40% - Accent4 2 2 4 4" xfId="10201" xr:uid="{50AE9942-47BE-497F-A7E0-A14935FD0875}"/>
    <cellStyle name="40% - Accent4 2 2 5" xfId="10202" xr:uid="{1A7B19C8-6C0E-4687-8820-F98BC4C03B6E}"/>
    <cellStyle name="40% - Accent4 2 2 5 2" xfId="10203" xr:uid="{D8829FAB-0DF5-4B79-9C7F-FB43553F363F}"/>
    <cellStyle name="40% - Accent4 2 2 6" xfId="10204" xr:uid="{7B13B8A0-8F22-421F-8313-1638ACBBAC1A}"/>
    <cellStyle name="40% - Accent4 2 2 7" xfId="10205" xr:uid="{2A6D8845-32F2-4F41-BDF7-F43842C3D2B4}"/>
    <cellStyle name="40% - Accent4 2 3" xfId="10206" xr:uid="{AF758064-6FA5-48BE-9889-E4BA44DD92BB}"/>
    <cellStyle name="40% - Accent4 2 3 2" xfId="10207" xr:uid="{B9665627-1955-43B0-8BE8-6D3C4A879966}"/>
    <cellStyle name="40% - Accent4 2 3 2 2" xfId="10208" xr:uid="{04447008-1F9B-4AEA-ABFC-C37D959B8225}"/>
    <cellStyle name="40% - Accent4 2 3 2 2 2" xfId="10209" xr:uid="{FA851356-127C-46F9-BB64-875AA575527C}"/>
    <cellStyle name="40% - Accent4 2 3 2 2 2 2" xfId="10210" xr:uid="{A135E8D2-53A7-43FE-BB4E-5C188125C79D}"/>
    <cellStyle name="40% - Accent4 2 3 2 2 3" xfId="10211" xr:uid="{252355FB-113B-4A17-95CD-3E23301EC62D}"/>
    <cellStyle name="40% - Accent4 2 3 2 2 3 2" xfId="10212" xr:uid="{DD3CB7EE-7178-449B-8AD2-9BECAC4873FE}"/>
    <cellStyle name="40% - Accent4 2 3 2 2 4" xfId="10213" xr:uid="{C9B7762B-C714-4551-B3F1-DF8231B17076}"/>
    <cellStyle name="40% - Accent4 2 3 2 3" xfId="10214" xr:uid="{9B257B70-EEFF-4F9C-9581-700156BF13B2}"/>
    <cellStyle name="40% - Accent4 2 3 2 3 2" xfId="10215" xr:uid="{049DD55B-3AEC-45BE-A0AA-D68AF887B0D7}"/>
    <cellStyle name="40% - Accent4 2 3 2 4" xfId="10216" xr:uid="{275B3BBB-85B6-411A-8F54-6AEBE9A045BF}"/>
    <cellStyle name="40% - Accent4 2 3 2 5" xfId="10217" xr:uid="{05DE6E76-DFC8-43B1-B208-185EA3D50B87}"/>
    <cellStyle name="40% - Accent4 2 3 3" xfId="10218" xr:uid="{08A83AF6-A44D-435A-905E-ED26022FEB67}"/>
    <cellStyle name="40% - Accent4 2 3 3 2" xfId="10219" xr:uid="{8EE9CC3B-68B7-4996-BEDF-3D0BBBB61C74}"/>
    <cellStyle name="40% - Accent4 2 3 3 2 2" xfId="10220" xr:uid="{EEC4570A-2B96-438C-BECE-FE6D875E6C29}"/>
    <cellStyle name="40% - Accent4 2 3 3 3" xfId="10221" xr:uid="{D5EF45C4-0A42-4241-9A9F-4F3882EC922E}"/>
    <cellStyle name="40% - Accent4 2 3 3 3 2" xfId="10222" xr:uid="{271C8B4E-EF2F-48EC-AD12-BD14F2DAD1DA}"/>
    <cellStyle name="40% - Accent4 2 3 3 4" xfId="10223" xr:uid="{CA789D0B-59B5-431D-BA2D-A817584EF7A3}"/>
    <cellStyle name="40% - Accent4 2 3 4" xfId="10224" xr:uid="{B25CA712-AB50-485D-8A42-734BDFA27CFF}"/>
    <cellStyle name="40% - Accent4 2 3 4 2" xfId="10225" xr:uid="{A5259B7E-C298-46E0-9376-D864B88879AB}"/>
    <cellStyle name="40% - Accent4 2 3 5" xfId="10226" xr:uid="{D4D5D343-E37E-417E-A47A-53F96FB29111}"/>
    <cellStyle name="40% - Accent4 2 3 5 2" xfId="10227" xr:uid="{13E0660C-22D3-4104-B555-7F55434476A8}"/>
    <cellStyle name="40% - Accent4 2 3 6" xfId="10228" xr:uid="{E1053333-ED4D-424D-9753-F9FE6F46BE6E}"/>
    <cellStyle name="40% - Accent4 2 3 7" xfId="10229" xr:uid="{24FA086B-72AF-45D7-9267-7926BC518D0E}"/>
    <cellStyle name="40% - Accent4 2 4" xfId="10230" xr:uid="{66ED83DF-9B68-46A1-B3CE-A00B7BA58BD5}"/>
    <cellStyle name="40% - Accent4 2 4 2" xfId="10231" xr:uid="{60B11C37-EC5D-49E3-A432-27CFB34735B3}"/>
    <cellStyle name="40% - Accent4 2 4 2 2" xfId="10232" xr:uid="{0C72782A-CBD5-4D2F-8104-767B46969F9C}"/>
    <cellStyle name="40% - Accent4 2 4 2 2 2" xfId="10233" xr:uid="{028658FD-56E3-4D2F-937B-A4E2138B55D9}"/>
    <cellStyle name="40% - Accent4 2 4 2 3" xfId="10234" xr:uid="{F90E4862-CEB9-4940-BE90-0E463C9BDAD6}"/>
    <cellStyle name="40% - Accent4 2 4 2 3 2" xfId="10235" xr:uid="{0B7E93E1-63BD-4AD4-A2F8-C1C197BC57E5}"/>
    <cellStyle name="40% - Accent4 2 4 2 4" xfId="10236" xr:uid="{80DF8202-A8A7-4DB8-9BC6-8C2D66CC60F5}"/>
    <cellStyle name="40% - Accent4 2 4 3" xfId="10237" xr:uid="{96AF4916-497F-4CD7-8A58-2554225D3671}"/>
    <cellStyle name="40% - Accent4 2 4 3 2" xfId="10238" xr:uid="{F517E90E-4DE2-486C-B778-CF229775B52E}"/>
    <cellStyle name="40% - Accent4 2 4 4" xfId="10239" xr:uid="{79B9F9E1-EF69-4F89-BB6F-8323268A102B}"/>
    <cellStyle name="40% - Accent4 2 4 5" xfId="10240" xr:uid="{5BE07B9F-E866-4F99-87BC-B6F55FD030B1}"/>
    <cellStyle name="40% - Accent4 2 5" xfId="10241" xr:uid="{C7A2DB35-DAB0-40D7-A7B3-4B5E16307A8D}"/>
    <cellStyle name="40% - Accent4 2 5 2" xfId="10242" xr:uid="{307091BB-4532-4ED2-BC41-6CA29B4977FC}"/>
    <cellStyle name="40% - Accent4 2 5 2 2" xfId="10243" xr:uid="{5FCF80DD-71E1-47D0-95C0-7F19EEF4A7B8}"/>
    <cellStyle name="40% - Accent4 2 5 3" xfId="10244" xr:uid="{555D2FF5-F2C0-4290-A560-4D64EB93A7A0}"/>
    <cellStyle name="40% - Accent4 2 5 3 2" xfId="10245" xr:uid="{F331C592-1342-4E64-9C94-677E996BBB8D}"/>
    <cellStyle name="40% - Accent4 2 5 4" xfId="10246" xr:uid="{569C39B6-0C1E-4EB9-86B8-B4814268185E}"/>
    <cellStyle name="40% - Accent4 2 5 5" xfId="10247" xr:uid="{871D4C6B-F67E-48DA-AEAE-3147170838DD}"/>
    <cellStyle name="40% - Accent4 2 6" xfId="10248" xr:uid="{520F2CAE-70CF-42E8-82C9-8AAF0DAFBB8F}"/>
    <cellStyle name="40% - Accent4 2 6 2" xfId="10249" xr:uid="{4E352ED1-478A-458D-B104-66B7BD3DB2F2}"/>
    <cellStyle name="40% - Accent4 2 6 2 2" xfId="10250" xr:uid="{77768709-5587-4ADE-83FF-223EE555794C}"/>
    <cellStyle name="40% - Accent4 2 6 3" xfId="10251" xr:uid="{C6AAF6E8-F7AE-4E79-904A-D5B5859C281C}"/>
    <cellStyle name="40% - Accent4 2 6 4" xfId="10252" xr:uid="{4AA92C92-4322-4217-9911-A2317742F8B1}"/>
    <cellStyle name="40% - Accent4 2 7" xfId="10253" xr:uid="{2A18F499-5C23-42D7-BE43-8150A2261500}"/>
    <cellStyle name="40% - Accent4 2 7 2" xfId="10254" xr:uid="{7D20EAE5-1BAD-42A2-97ED-8824B6344D2F}"/>
    <cellStyle name="40% - Accent4 2 8" xfId="10255" xr:uid="{53A1F8A6-B166-45AE-A250-BFC1C0BA4678}"/>
    <cellStyle name="40% - Accent4 2 9" xfId="10256" xr:uid="{72EA47D0-44C1-4003-B682-843F9E6713A1}"/>
    <cellStyle name="40% - Accent4 20" xfId="10257" xr:uid="{33AF12CC-1D8B-431A-A395-6541B2CE4D19}"/>
    <cellStyle name="40% - Accent4 20 2" xfId="10258" xr:uid="{DDA20BF3-F112-45E7-ABF8-246829A5371E}"/>
    <cellStyle name="40% - Accent4 20 2 2" xfId="10259" xr:uid="{CA732450-5053-49A4-859C-77E1E79593E1}"/>
    <cellStyle name="40% - Accent4 20 2 2 2" xfId="10260" xr:uid="{98A51DE7-1EC4-4BF1-A84E-18E41517397D}"/>
    <cellStyle name="40% - Accent4 20 2 3" xfId="10261" xr:uid="{64C06D78-DC5D-4EF0-9D20-1DAD9EFE93CC}"/>
    <cellStyle name="40% - Accent4 20 2 3 2" xfId="10262" xr:uid="{12CF6801-5671-4CFD-9A9E-BCEC3C9C1A0B}"/>
    <cellStyle name="40% - Accent4 20 2 4" xfId="10263" xr:uid="{3071CAAC-DA97-40B6-837F-6810AEFAD9BD}"/>
    <cellStyle name="40% - Accent4 20 3" xfId="10264" xr:uid="{BFF0225A-17D1-4860-BB7F-2A58B98AB277}"/>
    <cellStyle name="40% - Accent4 20 3 2" xfId="10265" xr:uid="{09E1D481-5767-4C6D-9AC2-FDDA842312BF}"/>
    <cellStyle name="40% - Accent4 20 3 2 2" xfId="10266" xr:uid="{38215CCC-6577-47D0-93FF-B998279E7F55}"/>
    <cellStyle name="40% - Accent4 20 3 3" xfId="10267" xr:uid="{210C17BB-4DD4-44FA-BEA4-BB93CBF252B5}"/>
    <cellStyle name="40% - Accent4 20 3 3 2" xfId="10268" xr:uid="{1B19EF2E-532E-42CD-AE47-5E1CA4789D43}"/>
    <cellStyle name="40% - Accent4 20 3 4" xfId="10269" xr:uid="{5FDE2C53-3E9D-44DF-BD46-B855EDE58DBA}"/>
    <cellStyle name="40% - Accent4 20 4" xfId="10270" xr:uid="{52DCDEB7-334F-4274-B29E-50FC94D1D3A1}"/>
    <cellStyle name="40% - Accent4 20 4 2" xfId="10271" xr:uid="{3D371A75-9320-4CFA-BA90-AC0EBBCA4913}"/>
    <cellStyle name="40% - Accent4 20 5" xfId="10272" xr:uid="{B62B9E95-C7A8-4BDF-82DC-85269DE24ED9}"/>
    <cellStyle name="40% - Accent4 21" xfId="10273" xr:uid="{928C2A9F-CE8D-4BB8-BF03-E81D60F5A240}"/>
    <cellStyle name="40% - Accent4 21 2" xfId="10274" xr:uid="{056DF934-61F5-45D0-9A56-E500901EDBAE}"/>
    <cellStyle name="40% - Accent4 21 2 2" xfId="10275" xr:uid="{531F77E1-5F6A-4CB9-A5FE-C51E798C2611}"/>
    <cellStyle name="40% - Accent4 21 2 2 2" xfId="10276" xr:uid="{5EF0D3A9-A10A-4FB6-97EF-C1DC4400C2DF}"/>
    <cellStyle name="40% - Accent4 21 2 3" xfId="10277" xr:uid="{53C21E55-892D-4D3A-92C1-C677651CE397}"/>
    <cellStyle name="40% - Accent4 21 2 3 2" xfId="10278" xr:uid="{C38F651C-2395-4160-980E-9A969DAED995}"/>
    <cellStyle name="40% - Accent4 21 2 4" xfId="10279" xr:uid="{68F26173-E155-4ADE-8DB3-29C27CE146DA}"/>
    <cellStyle name="40% - Accent4 21 3" xfId="10280" xr:uid="{12543D34-DA58-401B-97F6-0800E5D7B7E1}"/>
    <cellStyle name="40% - Accent4 21 3 2" xfId="10281" xr:uid="{C2A3F637-1718-48DA-A7AD-560617598909}"/>
    <cellStyle name="40% - Accent4 21 3 2 2" xfId="10282" xr:uid="{2EF53F48-A780-4354-BFCA-064DD48123C7}"/>
    <cellStyle name="40% - Accent4 21 3 3" xfId="10283" xr:uid="{1A8A394F-3092-46E3-B409-EB389DA87EB4}"/>
    <cellStyle name="40% - Accent4 21 3 3 2" xfId="10284" xr:uid="{6E12795C-7132-46A2-9B47-8EE2654246CC}"/>
    <cellStyle name="40% - Accent4 21 3 4" xfId="10285" xr:uid="{37CC848D-CCC7-41F9-A7B6-F3E85B74FBD8}"/>
    <cellStyle name="40% - Accent4 21 4" xfId="10286" xr:uid="{C6E1BFAA-3C11-452F-B20E-EC6A1B198CBC}"/>
    <cellStyle name="40% - Accent4 21 4 2" xfId="10287" xr:uid="{F2661624-690C-4A79-BC35-F019D4977821}"/>
    <cellStyle name="40% - Accent4 21 5" xfId="10288" xr:uid="{4B9BE4A9-ECB6-40EE-8E03-D06544E77B88}"/>
    <cellStyle name="40% - Accent4 22" xfId="10289" xr:uid="{6AFD4475-2AE6-45B8-9C04-DACCB1CB6F2A}"/>
    <cellStyle name="40% - Accent4 22 2" xfId="10290" xr:uid="{F538CE98-CBA9-4AA2-8EAF-980FFEB4C414}"/>
    <cellStyle name="40% - Accent4 22 2 2" xfId="10291" xr:uid="{9C634514-291E-4019-924E-81A2D7B9EBFE}"/>
    <cellStyle name="40% - Accent4 22 2 2 2" xfId="10292" xr:uid="{9BD3AB15-66A5-4893-8EBE-B5B79B7193ED}"/>
    <cellStyle name="40% - Accent4 22 2 3" xfId="10293" xr:uid="{71EC1FC4-D73A-4835-A3D9-768B74459601}"/>
    <cellStyle name="40% - Accent4 22 2 3 2" xfId="10294" xr:uid="{AE3CCC14-146D-43AE-85A5-0CD81662D6CE}"/>
    <cellStyle name="40% - Accent4 22 2 4" xfId="10295" xr:uid="{A085A1A2-A790-4EA0-9195-55000E1E9299}"/>
    <cellStyle name="40% - Accent4 22 3" xfId="10296" xr:uid="{01A33A5D-35C8-40FF-A4B6-8D44F1B9301D}"/>
    <cellStyle name="40% - Accent4 22 3 2" xfId="10297" xr:uid="{2527B53E-D2D0-4EAF-92A2-9923DC74CA59}"/>
    <cellStyle name="40% - Accent4 22 3 2 2" xfId="10298" xr:uid="{46D97B3A-53FC-42E8-A64D-8CC204193E0E}"/>
    <cellStyle name="40% - Accent4 22 3 3" xfId="10299" xr:uid="{6F386965-9CD4-4D9C-A8B4-62EB920BD271}"/>
    <cellStyle name="40% - Accent4 22 3 3 2" xfId="10300" xr:uid="{4BA8566B-0B34-4EA9-ADBC-9D9EE3016CFA}"/>
    <cellStyle name="40% - Accent4 22 3 4" xfId="10301" xr:uid="{ABECCFC1-B38D-4843-B646-5BE67A941A29}"/>
    <cellStyle name="40% - Accent4 22 4" xfId="10302" xr:uid="{4EFD006D-1FEF-4113-8275-9C78B50CD04A}"/>
    <cellStyle name="40% - Accent4 22 4 2" xfId="10303" xr:uid="{49193AA1-96EA-437D-9959-3CBA3265A7E7}"/>
    <cellStyle name="40% - Accent4 22 5" xfId="10304" xr:uid="{069D7409-118A-4A24-9C15-5F79D4A2DB5D}"/>
    <cellStyle name="40% - Accent4 23" xfId="10305" xr:uid="{F518C092-42AD-4787-9600-1B8F6E6B78C3}"/>
    <cellStyle name="40% - Accent4 23 2" xfId="10306" xr:uid="{E53767FE-6C8F-4FA1-936E-27A8E947C408}"/>
    <cellStyle name="40% - Accent4 23 2 2" xfId="10307" xr:uid="{F5B76350-6B46-43A6-8E5E-8152CFF586A4}"/>
    <cellStyle name="40% - Accent4 23 2 2 2" xfId="10308" xr:uid="{8E2DC0C9-2038-4353-913F-8A0261FB70FE}"/>
    <cellStyle name="40% - Accent4 23 2 3" xfId="10309" xr:uid="{D698F07D-D8A5-491D-9A19-09187EDE22A0}"/>
    <cellStyle name="40% - Accent4 23 2 3 2" xfId="10310" xr:uid="{BDC85C1E-BB52-40C2-B883-DEFE46753DB0}"/>
    <cellStyle name="40% - Accent4 23 2 4" xfId="10311" xr:uid="{48B4943D-10CB-4417-BD73-4268E2ED3776}"/>
    <cellStyle name="40% - Accent4 23 3" xfId="10312" xr:uid="{94167EA3-1DE8-43B5-A787-E0A9131B72D6}"/>
    <cellStyle name="40% - Accent4 23 3 2" xfId="10313" xr:uid="{6746A959-2AAD-4482-86C3-41F5BB629792}"/>
    <cellStyle name="40% - Accent4 23 3 2 2" xfId="10314" xr:uid="{A3607B82-EE5E-4A7D-9AD9-DE1B2CC12175}"/>
    <cellStyle name="40% - Accent4 23 3 3" xfId="10315" xr:uid="{21315742-AD84-4307-905C-20BD9F3931B5}"/>
    <cellStyle name="40% - Accent4 23 3 3 2" xfId="10316" xr:uid="{5E6D385F-36B0-40E2-B9A1-DFE800F4A755}"/>
    <cellStyle name="40% - Accent4 23 3 4" xfId="10317" xr:uid="{C33FC4CE-9253-4DC0-B38A-405D3E510CCA}"/>
    <cellStyle name="40% - Accent4 23 4" xfId="10318" xr:uid="{AE00E4D2-27CF-4CD5-B4BE-43E89587D766}"/>
    <cellStyle name="40% - Accent4 23 4 2" xfId="10319" xr:uid="{A6277AF7-9B88-46E7-970C-207DCE4124BE}"/>
    <cellStyle name="40% - Accent4 23 5" xfId="10320" xr:uid="{E136D1E8-2AD5-4685-B503-D9A8FB93326D}"/>
    <cellStyle name="40% - Accent4 24" xfId="10321" xr:uid="{B3E53875-F721-4DD5-AE3D-50BAF103DC5D}"/>
    <cellStyle name="40% - Accent4 24 2" xfId="10322" xr:uid="{51728444-4F41-4A3E-8AFC-482642C5A567}"/>
    <cellStyle name="40% - Accent4 24 2 2" xfId="10323" xr:uid="{AF3B5BAF-1BD5-4B0C-B6D6-4BED68D7481C}"/>
    <cellStyle name="40% - Accent4 24 2 2 2" xfId="10324" xr:uid="{664649A6-B587-4FDE-8CDC-0E90BDE27799}"/>
    <cellStyle name="40% - Accent4 24 2 3" xfId="10325" xr:uid="{85A61C9F-1CAF-47BC-A8E1-FFC42F075D47}"/>
    <cellStyle name="40% - Accent4 24 2 3 2" xfId="10326" xr:uid="{B60743E6-E125-4642-A692-87D8AF848F5B}"/>
    <cellStyle name="40% - Accent4 24 2 4" xfId="10327" xr:uid="{7B745C42-7300-4ADF-B050-B54F7B2E5F36}"/>
    <cellStyle name="40% - Accent4 24 3" xfId="10328" xr:uid="{DD0822D1-DC54-437F-B8A8-582B11B2D4FB}"/>
    <cellStyle name="40% - Accent4 24 3 2" xfId="10329" xr:uid="{42A1AB1D-1A6B-44FB-AFD7-C7ED1A28D4AA}"/>
    <cellStyle name="40% - Accent4 24 3 2 2" xfId="10330" xr:uid="{1D4A11C4-A37A-4D90-BE2B-E8036250DAEC}"/>
    <cellStyle name="40% - Accent4 24 3 3" xfId="10331" xr:uid="{A662F2F2-9AB0-4BA8-B14B-C3316856D794}"/>
    <cellStyle name="40% - Accent4 24 3 3 2" xfId="10332" xr:uid="{E9EC4CED-FF51-4948-9EC2-9DF2C8ECF2F9}"/>
    <cellStyle name="40% - Accent4 24 3 4" xfId="10333" xr:uid="{26FC3DE3-CDEC-4A45-A63C-EDFB95A3F4C0}"/>
    <cellStyle name="40% - Accent4 24 4" xfId="10334" xr:uid="{36CA5824-51A1-4426-9DA1-7F5E819CCB2D}"/>
    <cellStyle name="40% - Accent4 24 4 2" xfId="10335" xr:uid="{25B63ABE-11EB-4FD7-98FA-C08C2823F80C}"/>
    <cellStyle name="40% - Accent4 24 5" xfId="10336" xr:uid="{20FAE1D5-EEC5-4250-AA0F-5CCAFF32EB96}"/>
    <cellStyle name="40% - Accent4 25" xfId="10337" xr:uid="{42F94B6E-6C6B-48D7-BA85-DEEFD89DE0F8}"/>
    <cellStyle name="40% - Accent4 25 2" xfId="10338" xr:uid="{617DAA80-6FE2-464E-ABDC-68B31CBE5F6B}"/>
    <cellStyle name="40% - Accent4 25 2 2" xfId="10339" xr:uid="{D6AC7C58-4855-4C3F-BCEB-06B7A338A2D2}"/>
    <cellStyle name="40% - Accent4 25 2 2 2" xfId="10340" xr:uid="{5E8190BE-6698-434C-87D1-3367521A799B}"/>
    <cellStyle name="40% - Accent4 25 2 3" xfId="10341" xr:uid="{8D2834CF-A876-4F17-9103-5BA8FB091F2B}"/>
    <cellStyle name="40% - Accent4 25 2 3 2" xfId="10342" xr:uid="{93F04355-5D3D-4F45-AAB2-22208B78EE3E}"/>
    <cellStyle name="40% - Accent4 25 2 4" xfId="10343" xr:uid="{D3150CB7-0515-4723-BE34-918C65C47AFF}"/>
    <cellStyle name="40% - Accent4 25 3" xfId="10344" xr:uid="{6BB7885B-C22C-4BF8-AE3F-31038F88B163}"/>
    <cellStyle name="40% - Accent4 25 3 2" xfId="10345" xr:uid="{6B77E6B2-CDF5-4B54-9285-8047F2DBE152}"/>
    <cellStyle name="40% - Accent4 25 3 2 2" xfId="10346" xr:uid="{7D0D4CBD-1110-49A7-AE39-A47BCBA68D82}"/>
    <cellStyle name="40% - Accent4 25 3 3" xfId="10347" xr:uid="{FC0EF27F-7684-48E3-8CFE-0CDBCD8984F8}"/>
    <cellStyle name="40% - Accent4 25 3 3 2" xfId="10348" xr:uid="{BF8004B7-5561-45AE-AF33-A08EA3C96DD2}"/>
    <cellStyle name="40% - Accent4 25 3 4" xfId="10349" xr:uid="{D568D03F-FAEB-468B-A1A9-535A6AD9CE1C}"/>
    <cellStyle name="40% - Accent4 25 4" xfId="10350" xr:uid="{C5C899B2-A952-494C-8292-406A414443D5}"/>
    <cellStyle name="40% - Accent4 25 4 2" xfId="10351" xr:uid="{128A9E06-3092-4F37-BE2A-FD850B6CB751}"/>
    <cellStyle name="40% - Accent4 25 5" xfId="10352" xr:uid="{6D6A14A3-C99F-4DF3-BADA-E65C51D1A233}"/>
    <cellStyle name="40% - Accent4 26" xfId="10353" xr:uid="{3D829FF2-C3C5-430A-B175-6C87C117E772}"/>
    <cellStyle name="40% - Accent4 26 2" xfId="10354" xr:uid="{023CA550-F87C-4BC6-8B2B-88242CC6C61D}"/>
    <cellStyle name="40% - Accent4 26 2 2" xfId="10355" xr:uid="{1A4EBC3E-540A-475C-9618-57E868BE03EB}"/>
    <cellStyle name="40% - Accent4 26 2 2 2" xfId="10356" xr:uid="{609D7932-8458-44BF-9A2B-1C37FB7609D8}"/>
    <cellStyle name="40% - Accent4 26 2 3" xfId="10357" xr:uid="{5AF01D31-91D0-4D39-9007-87B2AADD2E08}"/>
    <cellStyle name="40% - Accent4 26 2 3 2" xfId="10358" xr:uid="{533B2FBE-B4D1-4924-9D39-A98F80E264A6}"/>
    <cellStyle name="40% - Accent4 26 2 4" xfId="10359" xr:uid="{900DAA1F-B4BA-4B13-AE76-50EB04C2B35D}"/>
    <cellStyle name="40% - Accent4 26 3" xfId="10360" xr:uid="{48FE2A94-4846-4979-ABE1-F86479EDB826}"/>
    <cellStyle name="40% - Accent4 26 3 2" xfId="10361" xr:uid="{07EE2664-DD90-4BF1-87DE-DD946E556ADE}"/>
    <cellStyle name="40% - Accent4 26 3 2 2" xfId="10362" xr:uid="{C1A6A770-A8EA-4FD1-8F95-697DC09EECBB}"/>
    <cellStyle name="40% - Accent4 26 3 3" xfId="10363" xr:uid="{73F5D5D7-BE84-4B2C-BBC3-89A2EE8757BD}"/>
    <cellStyle name="40% - Accent4 26 3 3 2" xfId="10364" xr:uid="{8D14D49E-9AEB-4F3F-AB8A-9A7F7935A4C1}"/>
    <cellStyle name="40% - Accent4 26 3 4" xfId="10365" xr:uid="{F8D10490-5842-4529-8D3A-DD0D2E37DF2C}"/>
    <cellStyle name="40% - Accent4 26 4" xfId="10366" xr:uid="{31D2F4BA-B0F7-4698-903A-36BBB78786D7}"/>
    <cellStyle name="40% - Accent4 26 4 2" xfId="10367" xr:uid="{4F3C4A6D-667B-4EFD-B228-4C3C3EB5613C}"/>
    <cellStyle name="40% - Accent4 26 5" xfId="10368" xr:uid="{829B5353-3AD2-4B40-9F3B-8636B3D949B1}"/>
    <cellStyle name="40% - Accent4 27" xfId="10369" xr:uid="{D6868885-BD78-40F2-B41F-1E5B96611821}"/>
    <cellStyle name="40% - Accent4 27 2" xfId="10370" xr:uid="{AE1C8209-7E5F-40C5-AD8E-E20169507A3A}"/>
    <cellStyle name="40% - Accent4 27 2 2" xfId="10371" xr:uid="{A0EB12C7-60AA-4DE7-BCE7-EF4466EE218C}"/>
    <cellStyle name="40% - Accent4 27 2 2 2" xfId="10372" xr:uid="{1D202ABC-D11B-4338-9049-AF0B31663565}"/>
    <cellStyle name="40% - Accent4 27 2 3" xfId="10373" xr:uid="{DA4FE54D-C0B3-46B2-B464-8E15FEAC5EB2}"/>
    <cellStyle name="40% - Accent4 27 2 3 2" xfId="10374" xr:uid="{A3EC97C4-D359-4317-8BA6-0A3A5A924137}"/>
    <cellStyle name="40% - Accent4 27 2 4" xfId="10375" xr:uid="{CBE3F4CF-D7BA-4D52-A312-135D74CA1F30}"/>
    <cellStyle name="40% - Accent4 27 3" xfId="10376" xr:uid="{EBB369B0-5DF3-4161-913C-F68B0D386B44}"/>
    <cellStyle name="40% - Accent4 27 3 2" xfId="10377" xr:uid="{0DBA363F-7D23-4E26-90C7-089B43266B58}"/>
    <cellStyle name="40% - Accent4 27 3 2 2" xfId="10378" xr:uid="{A1E4D654-E89B-4B4E-94F6-25CFC5DE7975}"/>
    <cellStyle name="40% - Accent4 27 3 3" xfId="10379" xr:uid="{1DF4B462-0BE3-44C1-8DCC-CD805243134B}"/>
    <cellStyle name="40% - Accent4 27 3 3 2" xfId="10380" xr:uid="{1ACF9278-F13C-4669-BAC9-FD51247DA529}"/>
    <cellStyle name="40% - Accent4 27 3 4" xfId="10381" xr:uid="{1211E202-D72F-44F8-A7E2-D0F78D73C96E}"/>
    <cellStyle name="40% - Accent4 27 4" xfId="10382" xr:uid="{3B880220-FE99-4AB3-AD13-83FCF0E81312}"/>
    <cellStyle name="40% - Accent4 27 4 2" xfId="10383" xr:uid="{976B5899-41F1-46C6-A62A-50DEF0BC708F}"/>
    <cellStyle name="40% - Accent4 27 5" xfId="10384" xr:uid="{824A8CF8-2A79-440A-BB61-D880AE6A426A}"/>
    <cellStyle name="40% - Accent4 28" xfId="10385" xr:uid="{94E10DC9-2B03-42D5-A758-0E22A8DD7D90}"/>
    <cellStyle name="40% - Accent4 28 2" xfId="10386" xr:uid="{502DBC39-1F09-468C-BB5F-A0D178C3B751}"/>
    <cellStyle name="40% - Accent4 28 2 2" xfId="10387" xr:uid="{C226A07F-AA7A-4A90-9357-7805DAA5D7FA}"/>
    <cellStyle name="40% - Accent4 28 2 2 2" xfId="10388" xr:uid="{04920C66-A7A6-4489-9F24-FF3D76619BB7}"/>
    <cellStyle name="40% - Accent4 28 2 3" xfId="10389" xr:uid="{05121884-A48E-4F89-A6E3-FE104182A27A}"/>
    <cellStyle name="40% - Accent4 28 2 3 2" xfId="10390" xr:uid="{3FF15B61-34EC-4990-99AD-581DCA3D6759}"/>
    <cellStyle name="40% - Accent4 28 2 4" xfId="10391" xr:uid="{6B867529-29DE-42ED-82E8-ACD9AC4207A1}"/>
    <cellStyle name="40% - Accent4 28 3" xfId="10392" xr:uid="{E0435946-2144-4BAE-BD31-031C2F0EDBE6}"/>
    <cellStyle name="40% - Accent4 28 3 2" xfId="10393" xr:uid="{4AFDD2A8-E263-4CA8-82E1-A61CF1EEDF39}"/>
    <cellStyle name="40% - Accent4 28 4" xfId="10394" xr:uid="{34521361-C678-49A6-843A-AF7A362D1457}"/>
    <cellStyle name="40% - Accent4 29" xfId="10395" xr:uid="{02C0B2BA-C1BE-4165-B9E9-CB3F44F5D4CC}"/>
    <cellStyle name="40% - Accent4 29 2" xfId="10396" xr:uid="{592EE963-6DED-4FA9-92B5-35D2AC695AB5}"/>
    <cellStyle name="40% - Accent4 29 2 2" xfId="10397" xr:uid="{5636BE26-2CF8-4B1D-AF92-034EA4994E99}"/>
    <cellStyle name="40% - Accent4 29 2 2 2" xfId="10398" xr:uid="{C2587EA0-570A-4F55-8830-AFC126EB469C}"/>
    <cellStyle name="40% - Accent4 29 2 3" xfId="10399" xr:uid="{43D964DD-D0F0-4568-8B83-C2FE7EF95954}"/>
    <cellStyle name="40% - Accent4 29 2 3 2" xfId="10400" xr:uid="{D06A52F0-4B96-4FF4-914B-94B993ADEFAF}"/>
    <cellStyle name="40% - Accent4 29 2 4" xfId="10401" xr:uid="{1CBEED67-39CB-4955-A507-D3CC3361DF7A}"/>
    <cellStyle name="40% - Accent4 29 3" xfId="10402" xr:uid="{FFB82F6D-4D23-4A63-8A40-18F6D2924A41}"/>
    <cellStyle name="40% - Accent4 29 3 2" xfId="10403" xr:uid="{11190443-D6E6-49BC-B27E-7DD325B2BCF2}"/>
    <cellStyle name="40% - Accent4 29 4" xfId="10404" xr:uid="{E19382FD-F8B3-47E0-9EEF-BE06A68A4B75}"/>
    <cellStyle name="40% - Accent4 3" xfId="10405" xr:uid="{F632A878-6D0F-4464-B2F7-6B2CF8D3BFD7}"/>
    <cellStyle name="40% - Accent4 3 2" xfId="10406" xr:uid="{D139C268-22B1-4D86-8E68-DA6B48051E80}"/>
    <cellStyle name="40% - Accent4 3 2 2" xfId="10407" xr:uid="{59432742-84BF-440C-AABF-E1DA82F91B96}"/>
    <cellStyle name="40% - Accent4 3 2 3" xfId="10408" xr:uid="{5805FDB9-3AFD-4AF2-8374-442DE8AC3A3B}"/>
    <cellStyle name="40% - Accent4 3 3" xfId="10409" xr:uid="{A9E24CF1-69E3-4456-98D1-B34BAB0DAB0C}"/>
    <cellStyle name="40% - Accent4 3 3 2" xfId="10410" xr:uid="{12E71B91-12E5-43F3-9A50-9DFC9B903B68}"/>
    <cellStyle name="40% - Accent4 3 3 3" xfId="10411" xr:uid="{DBD79C8D-1000-4106-9C64-E5A8995A1C1A}"/>
    <cellStyle name="40% - Accent4 3 4" xfId="10412" xr:uid="{693B2C79-0AD8-403B-ADEE-6F528F646AE0}"/>
    <cellStyle name="40% - Accent4 3 4 2" xfId="10413" xr:uid="{6280EA42-2EE4-44CC-911C-60D0B31D293E}"/>
    <cellStyle name="40% - Accent4 3 4 3" xfId="10414" xr:uid="{5705EAEA-7B20-463A-84CF-B8A42A31715A}"/>
    <cellStyle name="40% - Accent4 3 5" xfId="10415" xr:uid="{BA2FEE0B-3C98-4394-8C11-26D31C18B122}"/>
    <cellStyle name="40% - Accent4 30" xfId="10416" xr:uid="{FB343432-4398-4339-9C3A-F51477ADEDB2}"/>
    <cellStyle name="40% - Accent4 30 2" xfId="10417" xr:uid="{7BFD69A9-0765-41DA-9004-6896C5C42366}"/>
    <cellStyle name="40% - Accent4 30 2 2" xfId="10418" xr:uid="{3E72486F-1675-46FA-A85A-B60F0F78E2C3}"/>
    <cellStyle name="40% - Accent4 30 2 2 2" xfId="10419" xr:uid="{5B737075-A1F4-4477-8A9D-02091EBD0945}"/>
    <cellStyle name="40% - Accent4 30 2 3" xfId="10420" xr:uid="{F18DA076-89CF-4C27-959F-A6D34CB43A5F}"/>
    <cellStyle name="40% - Accent4 30 2 3 2" xfId="10421" xr:uid="{A6DABD19-6ECD-4388-99A1-469AB7F39E5D}"/>
    <cellStyle name="40% - Accent4 30 2 4" xfId="10422" xr:uid="{E5295441-429D-4C45-9621-89DC5E5D68E1}"/>
    <cellStyle name="40% - Accent4 30 3" xfId="10423" xr:uid="{FFE1C9F0-5B80-4125-B196-6D3BD2EBA17F}"/>
    <cellStyle name="40% - Accent4 30 3 2" xfId="10424" xr:uid="{ADA9E303-DBBF-4EFA-9E49-3EE1EDCF4B59}"/>
    <cellStyle name="40% - Accent4 30 4" xfId="10425" xr:uid="{87DE40CB-9AF2-49EF-AEC2-C2039776C1AC}"/>
    <cellStyle name="40% - Accent4 30 4 2" xfId="10426" xr:uid="{82A1A456-9F43-4EF7-B930-D3458D9645D3}"/>
    <cellStyle name="40% - Accent4 30 5" xfId="10427" xr:uid="{3A034D2B-F173-4285-AB32-2EDDAB0BE099}"/>
    <cellStyle name="40% - Accent4 31" xfId="10428" xr:uid="{20E35E11-C2D6-4D95-94D2-F7C5E9B97C0D}"/>
    <cellStyle name="40% - Accent4 31 2" xfId="10429" xr:uid="{983CE7D8-ABF1-4531-A7B5-438AAB2AE134}"/>
    <cellStyle name="40% - Accent4 31 2 2" xfId="10430" xr:uid="{21C594CE-F9A5-4A66-8E55-521264158806}"/>
    <cellStyle name="40% - Accent4 31 3" xfId="10431" xr:uid="{9237E872-F8E7-406B-9517-6F38593C82C5}"/>
    <cellStyle name="40% - Accent4 31 3 2" xfId="10432" xr:uid="{7D31B893-C1F4-491D-B814-1D6AB3BCD72C}"/>
    <cellStyle name="40% - Accent4 31 4" xfId="10433" xr:uid="{32C06424-1F55-47B7-89F2-578A36A5359F}"/>
    <cellStyle name="40% - Accent4 32" xfId="10434" xr:uid="{025C8BA0-D7FD-4E63-9C2F-1AA8341AA075}"/>
    <cellStyle name="40% - Accent4 32 2" xfId="10435" xr:uid="{B6B5B546-B925-4E54-A998-775281A5CA13}"/>
    <cellStyle name="40% - Accent4 32 2 2" xfId="10436" xr:uid="{998F4CFC-BF20-48BE-B023-2A45A2CEC7A3}"/>
    <cellStyle name="40% - Accent4 32 3" xfId="10437" xr:uid="{0644175C-D73D-4FD8-BE51-1EAB6898FBFF}"/>
    <cellStyle name="40% - Accent4 33" xfId="10438" xr:uid="{5B162C7C-1816-4774-9FA1-2C1017534E81}"/>
    <cellStyle name="40% - Accent4 33 2" xfId="10439" xr:uid="{52670BBC-341F-4C1B-9CC0-20DFD54021BB}"/>
    <cellStyle name="40% - Accent4 34" xfId="10440" xr:uid="{A0244E82-F29A-4D8A-A367-181CD553493B}"/>
    <cellStyle name="40% - Accent4 34 2" xfId="10441" xr:uid="{691715FA-7477-4621-83F7-1F01EC8B0996}"/>
    <cellStyle name="40% - Accent4 35" xfId="10442" xr:uid="{6BB42949-23A4-4A09-84FD-4A7A59652E3C}"/>
    <cellStyle name="40% - Accent4 36" xfId="10443" xr:uid="{0FE9ED26-9115-466B-AF6B-CC401E55E85E}"/>
    <cellStyle name="40% - Accent4 37" xfId="10444" xr:uid="{705A46EF-C6A7-45D3-A436-713F9584F20D}"/>
    <cellStyle name="40% - Accent4 37 2" xfId="10445" xr:uid="{62840C09-82B9-454A-9EA3-40E598C52DAC}"/>
    <cellStyle name="40% - Accent4 38" xfId="10446" xr:uid="{573ABD81-6B57-499E-8094-A6F4F82EDCC6}"/>
    <cellStyle name="40% - Accent4 38 2" xfId="10447" xr:uid="{A95C54EC-369E-4E8D-B1E1-FAB2D30B52B4}"/>
    <cellStyle name="40% - Accent4 39" xfId="10448" xr:uid="{741D188F-01ED-48FC-AD7B-1CEA88C41A59}"/>
    <cellStyle name="40% - Accent4 39 2" xfId="10449" xr:uid="{09A7143A-D709-49D0-B266-08AD144FE0B1}"/>
    <cellStyle name="40% - Accent4 4" xfId="10450" xr:uid="{B81F2A80-0F8A-432C-BFF8-E0EB4C2C6CAF}"/>
    <cellStyle name="40% - Accent4 4 2" xfId="10451" xr:uid="{98993DBD-2FB2-4947-817B-861FCD04D13E}"/>
    <cellStyle name="40% - Accent4 4 2 2" xfId="10452" xr:uid="{8EF81EFC-F639-42BE-AECA-9E2CC87AC502}"/>
    <cellStyle name="40% - Accent4 4 2 2 2" xfId="10453" xr:uid="{03FAA1E2-C4EE-4759-A4D8-9E9CF52496B1}"/>
    <cellStyle name="40% - Accent4 4 2 2 2 2" xfId="10454" xr:uid="{0ACDCE50-9065-4735-99CC-B4AF62C6160C}"/>
    <cellStyle name="40% - Accent4 4 2 2 3" xfId="10455" xr:uid="{008182D9-852F-4D8C-BF31-0F0EA136A410}"/>
    <cellStyle name="40% - Accent4 4 2 2 3 2" xfId="10456" xr:uid="{337CF2CD-B022-4CD1-9752-DEEAAB4F29C6}"/>
    <cellStyle name="40% - Accent4 4 2 2 4" xfId="10457" xr:uid="{F328D4EE-8355-46A7-96A5-9CF1E596290E}"/>
    <cellStyle name="40% - Accent4 4 2 3" xfId="10458" xr:uid="{8BF3C4F5-7283-444C-91B7-DF0F36DB67EA}"/>
    <cellStyle name="40% - Accent4 4 2 3 2" xfId="10459" xr:uid="{3BA2C1EE-DC80-4E01-BC1F-D3D7661425B6}"/>
    <cellStyle name="40% - Accent4 4 2 4" xfId="10460" xr:uid="{A0468A77-11A5-4270-9CA0-EFAE19FDB172}"/>
    <cellStyle name="40% - Accent4 4 2 5" xfId="10461" xr:uid="{86F4FCAA-7B3F-48F4-B7CA-4EB5C49950BA}"/>
    <cellStyle name="40% - Accent4 4 3" xfId="10462" xr:uid="{A5E5445E-E2C2-4EE5-B1DD-F6D339F7E5E1}"/>
    <cellStyle name="40% - Accent4 4 3 2" xfId="10463" xr:uid="{0773EB3B-6768-4CFD-933E-52CFB054BA52}"/>
    <cellStyle name="40% - Accent4 4 3 2 2" xfId="10464" xr:uid="{95B2D429-BDAB-46C9-BEA4-63AF9EC20438}"/>
    <cellStyle name="40% - Accent4 4 3 3" xfId="10465" xr:uid="{F5C1C80F-EC18-468A-91B0-0500A8EA6AFA}"/>
    <cellStyle name="40% - Accent4 4 3 3 2" xfId="10466" xr:uid="{9D3D4E6D-8F85-43AE-A72D-212315CDF29C}"/>
    <cellStyle name="40% - Accent4 4 3 4" xfId="10467" xr:uid="{BDD6BA8B-7289-4A2A-B496-4DFFFB05A00E}"/>
    <cellStyle name="40% - Accent4 4 3 5" xfId="10468" xr:uid="{A28F3ACA-B416-422D-9876-5601ECBFF633}"/>
    <cellStyle name="40% - Accent4 4 4" xfId="10469" xr:uid="{C6B40B4E-7C85-48BA-AF86-07CEA14202FF}"/>
    <cellStyle name="40% - Accent4 4 4 2" xfId="10470" xr:uid="{9E1B5FF2-F2BA-42A8-ACF0-008BE171ED93}"/>
    <cellStyle name="40% - Accent4 4 4 3" xfId="10471" xr:uid="{AA021CBB-6E7E-476A-8BCF-D5E811019B8A}"/>
    <cellStyle name="40% - Accent4 4 5" xfId="10472" xr:uid="{E1016944-E573-494F-8633-28D4A7C5EED2}"/>
    <cellStyle name="40% - Accent4 4 5 2" xfId="10473" xr:uid="{69D14834-EB1F-4FF4-8F4B-AC55C911C631}"/>
    <cellStyle name="40% - Accent4 4 6" xfId="10474" xr:uid="{082EFF06-BA46-450A-A843-C68FD3794678}"/>
    <cellStyle name="40% - Accent4 4 7" xfId="10475" xr:uid="{AE1B75DB-E9B5-4BA1-92C0-86F11ED4D4E7}"/>
    <cellStyle name="40% - Accent4 40" xfId="10476" xr:uid="{F1DEFA17-2EB9-45DF-BAEF-5F54460265F1}"/>
    <cellStyle name="40% - Accent4 40 2" xfId="10477" xr:uid="{B10934E5-2062-4A92-9DBC-659CF0D5D090}"/>
    <cellStyle name="40% - Accent4 41" xfId="10478" xr:uid="{01E8AC28-19BA-4D0D-A452-CDC57FC431A9}"/>
    <cellStyle name="40% - Accent4 41 2" xfId="10479" xr:uid="{33B62ED4-AB07-4FF4-AE65-39C796E2FA81}"/>
    <cellStyle name="40% - Accent4 42" xfId="10480" xr:uid="{AD32ABC3-0DC1-41F0-A427-73F035776F63}"/>
    <cellStyle name="40% - Accent4 42 2" xfId="10481" xr:uid="{40EE96E3-BE19-4DDB-B144-188F45AEE72B}"/>
    <cellStyle name="40% - Accent4 43" xfId="10482" xr:uid="{E1E05078-AFCB-4268-B8F7-B851B70C2CE8}"/>
    <cellStyle name="40% - Accent4 43 2" xfId="10483" xr:uid="{B9BE83AD-945F-4CF5-8B7E-12FF8D92CDDB}"/>
    <cellStyle name="40% - Accent4 44" xfId="10484" xr:uid="{4139B05C-3BE3-4053-9B9D-0D9E2F2825A6}"/>
    <cellStyle name="40% - Accent4 44 2" xfId="10485" xr:uid="{8D9C34EA-EA61-4E48-B8AE-FB8840AFE4CD}"/>
    <cellStyle name="40% - Accent4 45" xfId="10486" xr:uid="{F79ED1E3-D4B9-4944-91C3-EAEB8709CE50}"/>
    <cellStyle name="40% - Accent4 45 2" xfId="10487" xr:uid="{7C41BC67-A016-403E-8A4F-ECE6390073A9}"/>
    <cellStyle name="40% - Accent4 46" xfId="10488" xr:uid="{DAC720D5-3E23-45B1-8897-D8ACA674BE7A}"/>
    <cellStyle name="40% - Accent4 47" xfId="10489" xr:uid="{9E7FED36-F0FB-4A74-A167-BC12813B297C}"/>
    <cellStyle name="40% - Accent4 48" xfId="10490" xr:uid="{03BDEADA-52B9-495E-AB68-71D80989BEB4}"/>
    <cellStyle name="40% - Accent4 49" xfId="10491" xr:uid="{8DA97D38-3856-4C48-88DD-CA1AC6859169}"/>
    <cellStyle name="40% - Accent4 5" xfId="10492" xr:uid="{D286DDCF-991B-43DB-97DA-F988E0B7768D}"/>
    <cellStyle name="40% - Accent4 5 2" xfId="10493" xr:uid="{C885B7AD-23C5-4C86-AA7B-06E4A4873EAC}"/>
    <cellStyle name="40% - Accent4 5 2 2" xfId="10494" xr:uid="{68A6E506-A2FA-41E3-B7CA-349855D46988}"/>
    <cellStyle name="40% - Accent4 5 2 2 2" xfId="10495" xr:uid="{8F944746-03CB-4B54-A018-DDACCBF52FB0}"/>
    <cellStyle name="40% - Accent4 5 2 2 2 2" xfId="10496" xr:uid="{C264FC49-5375-45F2-8CD8-6B7B42AE98B2}"/>
    <cellStyle name="40% - Accent4 5 2 2 3" xfId="10497" xr:uid="{099BD3DB-C6FA-49CC-899A-A8812DB1C80E}"/>
    <cellStyle name="40% - Accent4 5 2 2 3 2" xfId="10498" xr:uid="{4CE385C4-DA95-4370-B786-55EFDF651EE4}"/>
    <cellStyle name="40% - Accent4 5 2 2 4" xfId="10499" xr:uid="{C95F1CC8-85A0-481E-9CB0-FE08B710DB0C}"/>
    <cellStyle name="40% - Accent4 5 2 3" xfId="10500" xr:uid="{87AC3229-6E08-417C-9533-C7A663813C98}"/>
    <cellStyle name="40% - Accent4 5 2 3 2" xfId="10501" xr:uid="{E1EF5839-67A1-4F43-87C6-5AABEF0F3BF3}"/>
    <cellStyle name="40% - Accent4 5 2 4" xfId="10502" xr:uid="{7BAE46A7-D761-4889-93AE-9F9259ADA135}"/>
    <cellStyle name="40% - Accent4 5 2 5" xfId="10503" xr:uid="{542CF6A9-62F2-40C3-BE89-D329C91F82A4}"/>
    <cellStyle name="40% - Accent4 5 3" xfId="10504" xr:uid="{63978489-186B-4468-967B-4A93F4BA4409}"/>
    <cellStyle name="40% - Accent4 5 3 2" xfId="10505" xr:uid="{C2A9231F-2A36-40E9-B9D7-E385F82E25D9}"/>
    <cellStyle name="40% - Accent4 5 3 2 2" xfId="10506" xr:uid="{6B8E0264-437C-47A1-9C5A-6A2817B62DC8}"/>
    <cellStyle name="40% - Accent4 5 3 3" xfId="10507" xr:uid="{7CDDBD8C-DF0D-4B44-B03F-0BD87366E532}"/>
    <cellStyle name="40% - Accent4 5 3 3 2" xfId="10508" xr:uid="{ED67219F-91A6-4F6C-A166-7E3600623370}"/>
    <cellStyle name="40% - Accent4 5 3 4" xfId="10509" xr:uid="{30E1C056-642C-47AA-905B-F15C0649C8E0}"/>
    <cellStyle name="40% - Accent4 5 4" xfId="10510" xr:uid="{9F59FD02-E981-4CB6-84E3-61ACAE6375C6}"/>
    <cellStyle name="40% - Accent4 5 4 2" xfId="10511" xr:uid="{2CF6C2E3-94E6-4594-816D-808C99F79205}"/>
    <cellStyle name="40% - Accent4 5 5" xfId="10512" xr:uid="{B4D12F1E-6985-4CB1-9F12-9426BEDBE575}"/>
    <cellStyle name="40% - Accent4 5 5 2" xfId="10513" xr:uid="{7A9FF7D9-E3F0-4AB1-9643-302FAE2801A1}"/>
    <cellStyle name="40% - Accent4 5 6" xfId="10514" xr:uid="{A35B0B23-97E7-405E-BED3-B56ACF5647EB}"/>
    <cellStyle name="40% - Accent4 5 7" xfId="10515" xr:uid="{F292710C-0611-4F38-9FE5-3D52B3015FEB}"/>
    <cellStyle name="40% - Accent4 50" xfId="10516" xr:uid="{6D155CBC-DBC9-4E6F-95EE-959033BD244A}"/>
    <cellStyle name="40% - Accent4 51" xfId="10517" xr:uid="{9F0E2BDE-40CC-44BF-9DC4-600BA9708584}"/>
    <cellStyle name="40% - Accent4 52" xfId="10518" xr:uid="{6AA42821-B4FB-4902-BBC0-91CE928FD1F5}"/>
    <cellStyle name="40% - Accent4 53" xfId="10519" xr:uid="{B85E2411-8EF9-4CF3-817E-AF27D3530354}"/>
    <cellStyle name="40% - Accent4 6" xfId="10520" xr:uid="{0623829B-32C6-41BA-9616-CDE8339D7025}"/>
    <cellStyle name="40% - Accent4 6 2" xfId="10521" xr:uid="{57E2F1AA-4692-410F-928F-B3F98D45BA41}"/>
    <cellStyle name="40% - Accent4 6 2 2" xfId="10522" xr:uid="{CC9E6994-ED62-4450-9A75-C17D9755A319}"/>
    <cellStyle name="40% - Accent4 6 2 2 2" xfId="10523" xr:uid="{B0A6E2D9-EC0F-4E74-B49C-6A87FE17FF47}"/>
    <cellStyle name="40% - Accent4 6 2 2 2 2" xfId="10524" xr:uid="{837311D7-F535-41AF-9878-FE50EC48FA55}"/>
    <cellStyle name="40% - Accent4 6 2 2 3" xfId="10525" xr:uid="{99C19F25-63C7-4A42-B648-20EC19AED0AC}"/>
    <cellStyle name="40% - Accent4 6 2 2 3 2" xfId="10526" xr:uid="{7EEBCF66-A121-46FB-BA73-0EA1D57E6BAC}"/>
    <cellStyle name="40% - Accent4 6 2 2 4" xfId="10527" xr:uid="{4D2E0A58-3A74-40A6-98F2-25BE742A7DF3}"/>
    <cellStyle name="40% - Accent4 6 2 3" xfId="10528" xr:uid="{1D03ECDA-41AC-4C1A-BFB2-414BDF799E78}"/>
    <cellStyle name="40% - Accent4 6 2 3 2" xfId="10529" xr:uid="{735C0F08-2C48-406C-AEDF-E2383B6FBA1A}"/>
    <cellStyle name="40% - Accent4 6 2 4" xfId="10530" xr:uid="{13295481-21E1-45A7-89A7-2A8F77D971E6}"/>
    <cellStyle name="40% - Accent4 6 3" xfId="10531" xr:uid="{E0661035-94C5-4E16-91CC-73CC1AD807E0}"/>
    <cellStyle name="40% - Accent4 6 3 2" xfId="10532" xr:uid="{D6CF985B-B361-40C7-93F4-DD90AC218E9B}"/>
    <cellStyle name="40% - Accent4 6 3 2 2" xfId="10533" xr:uid="{7A3E68EA-BB51-4318-86A6-F57FB16B9455}"/>
    <cellStyle name="40% - Accent4 6 3 3" xfId="10534" xr:uid="{A89D652F-9441-4415-924B-A0318FFCB1DD}"/>
    <cellStyle name="40% - Accent4 6 3 3 2" xfId="10535" xr:uid="{DD00B5A3-DBDE-4600-9451-16D241E8EE97}"/>
    <cellStyle name="40% - Accent4 6 3 4" xfId="10536" xr:uid="{F471E0C4-E067-4EF8-A20C-C9A13CFE8A06}"/>
    <cellStyle name="40% - Accent4 6 4" xfId="10537" xr:uid="{6330A3F0-B038-48FB-B046-E40E87A7B5D8}"/>
    <cellStyle name="40% - Accent4 6 4 2" xfId="10538" xr:uid="{31A09E0A-3041-4A59-9AA8-B05DE37166DF}"/>
    <cellStyle name="40% - Accent4 6 5" xfId="10539" xr:uid="{01072BE2-370C-45DE-B579-72D25ED26E7C}"/>
    <cellStyle name="40% - Accent4 6 5 2" xfId="10540" xr:uid="{DCB59A9A-EE48-44EB-A98D-E69DD20BB3CA}"/>
    <cellStyle name="40% - Accent4 6 6" xfId="10541" xr:uid="{992DC9D0-DAD0-4A3A-83D6-3267C67F354E}"/>
    <cellStyle name="40% - Accent4 6 7" xfId="10542" xr:uid="{A054A75B-103F-4A27-A629-E7991CF13F6F}"/>
    <cellStyle name="40% - Accent4 7" xfId="10543" xr:uid="{C2D5EBD8-1245-49ED-A557-906585EF6A41}"/>
    <cellStyle name="40% - Accent4 7 2" xfId="10544" xr:uid="{8914A6C2-D829-4994-91E6-9B602AAFE43A}"/>
    <cellStyle name="40% - Accent4 7 2 2" xfId="10545" xr:uid="{0D080EE3-875F-4848-B0FC-0BDF9BCC1D8F}"/>
    <cellStyle name="40% - Accent4 7 2 2 2" xfId="10546" xr:uid="{CB979327-2461-4A56-9524-23E9E042B29E}"/>
    <cellStyle name="40% - Accent4 7 2 2 2 2" xfId="10547" xr:uid="{545023A5-8142-4FF0-8BD3-AD7A614D96BA}"/>
    <cellStyle name="40% - Accent4 7 2 2 3" xfId="10548" xr:uid="{F188083C-9793-44C8-8835-CBDF67E77219}"/>
    <cellStyle name="40% - Accent4 7 2 2 3 2" xfId="10549" xr:uid="{4463AB00-E7DD-4B45-A38F-1A08B0AAC08D}"/>
    <cellStyle name="40% - Accent4 7 2 2 4" xfId="10550" xr:uid="{7B1807B7-6E75-43C4-88AB-5C1A2A793EEE}"/>
    <cellStyle name="40% - Accent4 7 2 3" xfId="10551" xr:uid="{C3B301FE-E642-464B-A4EE-3920B726B486}"/>
    <cellStyle name="40% - Accent4 7 2 3 2" xfId="10552" xr:uid="{8DEC30A4-AEFF-4676-A2C4-E69C2A678FD9}"/>
    <cellStyle name="40% - Accent4 7 2 4" xfId="10553" xr:uid="{E36C2DFD-C94A-4928-B329-7FE3CF4A6E20}"/>
    <cellStyle name="40% - Accent4 7 3" xfId="10554" xr:uid="{99D3A262-DA1A-47BB-9BDE-31C9D559A45D}"/>
    <cellStyle name="40% - Accent4 7 3 2" xfId="10555" xr:uid="{F286FAC4-5E6C-4419-AA8C-E5B903033592}"/>
    <cellStyle name="40% - Accent4 7 3 2 2" xfId="10556" xr:uid="{2ABAB812-C06E-438C-8055-943AC6A2BE1B}"/>
    <cellStyle name="40% - Accent4 7 3 3" xfId="10557" xr:uid="{553C2610-B594-4A9E-BB81-3ED558D143B5}"/>
    <cellStyle name="40% - Accent4 7 3 3 2" xfId="10558" xr:uid="{D4706840-3336-4CBA-8521-78292BDC4AF3}"/>
    <cellStyle name="40% - Accent4 7 3 4" xfId="10559" xr:uid="{D3A86B02-8A5B-4F41-8B4E-219D6D1B5D97}"/>
    <cellStyle name="40% - Accent4 7 4" xfId="10560" xr:uid="{024CE813-9D43-476A-8604-B015CAC1AFBA}"/>
    <cellStyle name="40% - Accent4 7 4 2" xfId="10561" xr:uid="{380CB66A-0CA7-4CFD-9A6F-CBDCB5158A42}"/>
    <cellStyle name="40% - Accent4 7 5" xfId="10562" xr:uid="{C382861A-56C5-468C-B178-87E39E074A85}"/>
    <cellStyle name="40% - Accent4 7 5 2" xfId="10563" xr:uid="{9C0B4C7A-66B5-4A8D-B7A9-884A7EC64CD1}"/>
    <cellStyle name="40% - Accent4 7 6" xfId="10564" xr:uid="{FA450187-613B-4FAA-8E24-3522B1D0FAD1}"/>
    <cellStyle name="40% - Accent4 7 7" xfId="10565" xr:uid="{B9E35C65-7E3D-422A-BA37-99393D257661}"/>
    <cellStyle name="40% - Accent4 8" xfId="10566" xr:uid="{8EBE066E-EC0C-476F-A15A-9C3FC9C4E667}"/>
    <cellStyle name="40% - Accent4 8 2" xfId="10567" xr:uid="{98E30E06-BF6F-45B5-8DC7-791ED164CE8A}"/>
    <cellStyle name="40% - Accent4 8 2 2" xfId="10568" xr:uid="{F80299CD-2C01-41BB-809F-9D16016BFD88}"/>
    <cellStyle name="40% - Accent4 8 2 2 2" xfId="10569" xr:uid="{16883159-EA45-439F-8A0C-A450652BEB4A}"/>
    <cellStyle name="40% - Accent4 8 2 2 2 2" xfId="10570" xr:uid="{DB1AB129-C7D7-4562-8EB8-A32F1879F666}"/>
    <cellStyle name="40% - Accent4 8 2 2 3" xfId="10571" xr:uid="{C09A4981-2863-4D1B-983C-5B42B512C270}"/>
    <cellStyle name="40% - Accent4 8 2 2 3 2" xfId="10572" xr:uid="{B0F56D6E-189B-4FDD-B8BB-8C53B528473E}"/>
    <cellStyle name="40% - Accent4 8 2 2 4" xfId="10573" xr:uid="{A2B7ABCA-7282-40BB-B88A-6350E817E161}"/>
    <cellStyle name="40% - Accent4 8 2 3" xfId="10574" xr:uid="{B2F93F1A-6000-4E64-8837-BA94FDA5B0F3}"/>
    <cellStyle name="40% - Accent4 8 2 3 2" xfId="10575" xr:uid="{686D9940-5683-4262-AAD7-CEF3D9A31CA8}"/>
    <cellStyle name="40% - Accent4 8 2 4" xfId="10576" xr:uid="{9ABA872E-7D9A-4A3D-867D-E174DC02940F}"/>
    <cellStyle name="40% - Accent4 8 3" xfId="10577" xr:uid="{F0294892-24B4-4182-8FA7-20ADF008BB1E}"/>
    <cellStyle name="40% - Accent4 8 3 2" xfId="10578" xr:uid="{F87D737E-544A-4433-BF73-8CBFFDFEA02F}"/>
    <cellStyle name="40% - Accent4 8 3 2 2" xfId="10579" xr:uid="{0E6F9640-F298-4D18-AF45-83592D2154B9}"/>
    <cellStyle name="40% - Accent4 8 3 3" xfId="10580" xr:uid="{6F2FB773-A094-46A1-A0F5-B11E5EE9A7C7}"/>
    <cellStyle name="40% - Accent4 8 3 3 2" xfId="10581" xr:uid="{CC5AFE61-1BB9-4ED3-9CED-7E6548BE5076}"/>
    <cellStyle name="40% - Accent4 8 3 4" xfId="10582" xr:uid="{57CB00B9-E708-4DBE-AC61-79476A952B5B}"/>
    <cellStyle name="40% - Accent4 8 4" xfId="10583" xr:uid="{421EAAFF-3CEA-4C75-8094-3024FAEB4DB3}"/>
    <cellStyle name="40% - Accent4 8 4 2" xfId="10584" xr:uid="{F61B3CEC-CC78-4AC5-9E9E-54A9CD15109D}"/>
    <cellStyle name="40% - Accent4 8 5" xfId="10585" xr:uid="{E63A26CF-8A9B-4E00-83FA-BFC313CB43E3}"/>
    <cellStyle name="40% - Accent4 8 5 2" xfId="10586" xr:uid="{8B8C4662-8B5E-4EC2-9AC9-B891D6B37D9A}"/>
    <cellStyle name="40% - Accent4 8 6" xfId="10587" xr:uid="{1F8A0ECF-50CA-4923-A1C7-A7DAD831963B}"/>
    <cellStyle name="40% - Accent4 8 7" xfId="10588" xr:uid="{69F1C669-6E72-4C99-A4D5-30512A87D4FB}"/>
    <cellStyle name="40% - Accent4 9" xfId="10589" xr:uid="{0A41FC7E-CBB5-498F-9CC0-9E3BBDC75BBA}"/>
    <cellStyle name="40% - Accent4 9 2" xfId="10590" xr:uid="{E27D8598-30E4-4239-BDF1-E269B1525535}"/>
    <cellStyle name="40% - Accent4 9 2 2" xfId="10591" xr:uid="{36F8A6E1-1AF2-4B29-9BFE-8133F91855F3}"/>
    <cellStyle name="40% - Accent4 9 2 2 2" xfId="10592" xr:uid="{D7E12564-6DF9-4F51-8A5E-8136E1F33660}"/>
    <cellStyle name="40% - Accent4 9 2 2 2 2" xfId="10593" xr:uid="{4C40FEED-54B7-4672-9C8A-E0F91A0BA693}"/>
    <cellStyle name="40% - Accent4 9 2 2 3" xfId="10594" xr:uid="{DA5C0981-3E0D-4314-90F3-73158591C0F3}"/>
    <cellStyle name="40% - Accent4 9 2 2 3 2" xfId="10595" xr:uid="{5EACD1EA-897E-4ABF-B327-936B1C034252}"/>
    <cellStyle name="40% - Accent4 9 2 2 4" xfId="10596" xr:uid="{F7FA8C7E-0F2D-476E-9704-0F4BFC736AD1}"/>
    <cellStyle name="40% - Accent4 9 2 3" xfId="10597" xr:uid="{0AA5C232-C2D1-401B-9B0B-3A85D6D6F425}"/>
    <cellStyle name="40% - Accent4 9 2 3 2" xfId="10598" xr:uid="{31B923EB-470F-424F-8261-D3AC91A920B1}"/>
    <cellStyle name="40% - Accent4 9 2 4" xfId="10599" xr:uid="{5A67299E-5C7F-4D93-8EED-17BF08D4823F}"/>
    <cellStyle name="40% - Accent4 9 3" xfId="10600" xr:uid="{C888E1EC-A266-4DC5-AD8D-AFE439A2F395}"/>
    <cellStyle name="40% - Accent4 9 3 2" xfId="10601" xr:uid="{6E8C034D-C691-4B2C-8EDE-DEC5C77D30B4}"/>
    <cellStyle name="40% - Accent4 9 3 2 2" xfId="10602" xr:uid="{7AAF487D-968F-41A2-9FA6-ED70B69A3DA5}"/>
    <cellStyle name="40% - Accent4 9 3 3" xfId="10603" xr:uid="{A547C4C2-EAE8-4316-A586-148B25138D80}"/>
    <cellStyle name="40% - Accent4 9 3 3 2" xfId="10604" xr:uid="{5B6E1F6A-C5E3-42FC-AAC2-0A46BA348834}"/>
    <cellStyle name="40% - Accent4 9 3 4" xfId="10605" xr:uid="{6B09A161-AD75-49AF-BF2A-9628075C74CD}"/>
    <cellStyle name="40% - Accent4 9 4" xfId="10606" xr:uid="{CE314123-8F9A-449E-885D-BBCF050FE2E7}"/>
    <cellStyle name="40% - Accent4 9 4 2" xfId="10607" xr:uid="{4B64FBBD-8601-4FFA-8963-13A9C9C62146}"/>
    <cellStyle name="40% - Accent4 9 5" xfId="10608" xr:uid="{D063D2C7-5F7C-4C59-9485-4642B594E132}"/>
    <cellStyle name="40% - Accent4 9 5 2" xfId="10609" xr:uid="{3F5CA9A5-A168-41F1-A3EF-4859C742760E}"/>
    <cellStyle name="40% - Accent4 9 6" xfId="10610" xr:uid="{624A33C0-267E-456E-9434-1FEAA3743D88}"/>
    <cellStyle name="40% - Accent4 9 7" xfId="10611" xr:uid="{76DB77AD-572E-4563-9CF3-3CCB14A3E27F}"/>
    <cellStyle name="40% - Accent5" xfId="40" builtinId="47" customBuiltin="1"/>
    <cellStyle name="40% - Accent5 10" xfId="10612" xr:uid="{D39D20EE-EC92-4A82-A9B3-3CEEEE6296D5}"/>
    <cellStyle name="40% - Accent5 10 2" xfId="10613" xr:uid="{6666F692-EF68-4E39-9178-A5F3371D6472}"/>
    <cellStyle name="40% - Accent5 10 2 2" xfId="10614" xr:uid="{239D7F7C-EC41-437C-BF82-567B4BFE3944}"/>
    <cellStyle name="40% - Accent5 10 2 2 2" xfId="10615" xr:uid="{797DF779-8B6E-4528-8C41-7B83F88BB7E1}"/>
    <cellStyle name="40% - Accent5 10 2 2 2 2" xfId="10616" xr:uid="{DAFC6917-8ABB-4D2B-AC62-D0AD799E1451}"/>
    <cellStyle name="40% - Accent5 10 2 2 3" xfId="10617" xr:uid="{D487FC1A-5D77-4213-89E4-6D9B1901CD31}"/>
    <cellStyle name="40% - Accent5 10 2 2 3 2" xfId="10618" xr:uid="{CBC59358-C486-44EE-A226-DB0BDF7A8C91}"/>
    <cellStyle name="40% - Accent5 10 2 2 4" xfId="10619" xr:uid="{F2224369-1922-404F-A24A-190E25C4E77A}"/>
    <cellStyle name="40% - Accent5 10 2 3" xfId="10620" xr:uid="{6A9C6C44-D752-4472-BEFA-E5BA96ED6699}"/>
    <cellStyle name="40% - Accent5 10 2 3 2" xfId="10621" xr:uid="{18092C44-7269-493C-8589-B7753215FFFE}"/>
    <cellStyle name="40% - Accent5 10 2 4" xfId="10622" xr:uid="{5D6BE187-1C03-47DA-9699-C8C5BCFDCEE6}"/>
    <cellStyle name="40% - Accent5 10 3" xfId="10623" xr:uid="{5F996FD5-78C0-4EE5-81E8-8947F56346EF}"/>
    <cellStyle name="40% - Accent5 10 3 2" xfId="10624" xr:uid="{D1FD3EC9-D11F-4DC2-AF66-DA78BE30093D}"/>
    <cellStyle name="40% - Accent5 10 3 2 2" xfId="10625" xr:uid="{A3EBABA2-3584-49E4-9627-64F6BC999E46}"/>
    <cellStyle name="40% - Accent5 10 3 3" xfId="10626" xr:uid="{BC1BF524-EF9D-45F2-8791-B80C3B90E21F}"/>
    <cellStyle name="40% - Accent5 10 3 3 2" xfId="10627" xr:uid="{8D70061C-4259-412B-BC24-AD2E125B2D77}"/>
    <cellStyle name="40% - Accent5 10 3 4" xfId="10628" xr:uid="{6E0902C7-14CF-48D2-ADD7-CCCEACEFC6AE}"/>
    <cellStyle name="40% - Accent5 10 4" xfId="10629" xr:uid="{F8F22DDE-700D-4076-8778-5F725B88F441}"/>
    <cellStyle name="40% - Accent5 10 4 2" xfId="10630" xr:uid="{4DBEBCFF-531F-4064-A002-D70DC0938B1D}"/>
    <cellStyle name="40% - Accent5 10 5" xfId="10631" xr:uid="{539420D1-CA79-4984-912F-8B34CF890355}"/>
    <cellStyle name="40% - Accent5 10 5 2" xfId="10632" xr:uid="{1715911E-1A11-4108-B79C-B1A602F79580}"/>
    <cellStyle name="40% - Accent5 10 6" xfId="10633" xr:uid="{6BA0EA16-A736-43FF-A278-32DD4D70667D}"/>
    <cellStyle name="40% - Accent5 10 7" xfId="10634" xr:uid="{337725CD-2183-4404-A794-93286FC44F32}"/>
    <cellStyle name="40% - Accent5 11" xfId="10635" xr:uid="{DD750B45-254D-498D-8223-E6E32518C02C}"/>
    <cellStyle name="40% - Accent5 11 2" xfId="10636" xr:uid="{C1C2E607-3890-4474-9F96-0EA449F1BB3C}"/>
    <cellStyle name="40% - Accent5 11 2 2" xfId="10637" xr:uid="{B53A2408-6897-4E15-BAEF-0D0116E687DC}"/>
    <cellStyle name="40% - Accent5 11 2 2 2" xfId="10638" xr:uid="{180F035B-64D1-4589-8B02-A15BBBF8593D}"/>
    <cellStyle name="40% - Accent5 11 2 2 2 2" xfId="10639" xr:uid="{6AE72B4A-38C5-424D-B5CE-F1E3E352B3C3}"/>
    <cellStyle name="40% - Accent5 11 2 2 3" xfId="10640" xr:uid="{E9A3A17A-98E3-44A1-BC07-DA12C3E0D1D0}"/>
    <cellStyle name="40% - Accent5 11 2 2 3 2" xfId="10641" xr:uid="{B1FFD0D7-A6A5-48BF-9AF7-F8F7061CFE51}"/>
    <cellStyle name="40% - Accent5 11 2 2 4" xfId="10642" xr:uid="{BEE082AD-BDDD-47B2-8C38-B57F3F0BD012}"/>
    <cellStyle name="40% - Accent5 11 2 3" xfId="10643" xr:uid="{6F15F972-951C-48B0-BF73-C6359D17448B}"/>
    <cellStyle name="40% - Accent5 11 2 3 2" xfId="10644" xr:uid="{0332E0EE-5F5A-42DC-98FE-1FC0F76F4ED4}"/>
    <cellStyle name="40% - Accent5 11 2 4" xfId="10645" xr:uid="{811ADE03-8478-4413-AF8F-098F00F2D708}"/>
    <cellStyle name="40% - Accent5 11 3" xfId="10646" xr:uid="{044794D7-4D78-4003-A8ED-27D3A6383F6A}"/>
    <cellStyle name="40% - Accent5 11 3 2" xfId="10647" xr:uid="{019F247B-DF91-4769-A19F-38035843DA60}"/>
    <cellStyle name="40% - Accent5 11 3 2 2" xfId="10648" xr:uid="{71534116-BB8B-47E2-8E65-2A5D637C0187}"/>
    <cellStyle name="40% - Accent5 11 3 3" xfId="10649" xr:uid="{48852FE0-2550-43DB-88AD-B1663EB104DC}"/>
    <cellStyle name="40% - Accent5 11 3 3 2" xfId="10650" xr:uid="{6B5AB8A2-2BF2-4671-85E5-6322878E00A6}"/>
    <cellStyle name="40% - Accent5 11 3 4" xfId="10651" xr:uid="{FEC79102-CFAB-4E62-96CC-F8D9895F9115}"/>
    <cellStyle name="40% - Accent5 11 4" xfId="10652" xr:uid="{1C734272-5FCD-4413-91A2-E61DB6A0BEC8}"/>
    <cellStyle name="40% - Accent5 11 4 2" xfId="10653" xr:uid="{B3E9B772-C50A-434E-B4A5-58B8B93D36D5}"/>
    <cellStyle name="40% - Accent5 11 5" xfId="10654" xr:uid="{A4AB6E40-8D33-4041-A5C7-2C8181689DBB}"/>
    <cellStyle name="40% - Accent5 11 5 2" xfId="10655" xr:uid="{7B56A046-E77F-4EA9-A63C-9F9912542FD9}"/>
    <cellStyle name="40% - Accent5 11 6" xfId="10656" xr:uid="{D212CCED-49EC-4D91-A99D-F217CBEE633B}"/>
    <cellStyle name="40% - Accent5 11 7" xfId="10657" xr:uid="{2AEDF466-F130-4DE6-BD01-EE7556C03439}"/>
    <cellStyle name="40% - Accent5 12" xfId="10658" xr:uid="{EDE12B57-4CFD-4E0E-A6E9-846143EE8599}"/>
    <cellStyle name="40% - Accent5 12 2" xfId="10659" xr:uid="{6250689D-D662-4FEF-8E79-DFCE971CB4C9}"/>
    <cellStyle name="40% - Accent5 12 2 2" xfId="10660" xr:uid="{2975BA8A-9232-44BB-AD09-DA32D00E4C4A}"/>
    <cellStyle name="40% - Accent5 12 2 2 2" xfId="10661" xr:uid="{F19EAA96-970E-4F2E-A108-85FFE75296A7}"/>
    <cellStyle name="40% - Accent5 12 2 2 2 2" xfId="10662" xr:uid="{7E5A60B9-AE45-46FD-A715-221AC288ECF9}"/>
    <cellStyle name="40% - Accent5 12 2 2 3" xfId="10663" xr:uid="{6E019CD8-E987-42A7-B2F9-9B6F5FD03807}"/>
    <cellStyle name="40% - Accent5 12 2 2 3 2" xfId="10664" xr:uid="{C9E92951-11A0-4B34-A2A7-798DCB2CE7BE}"/>
    <cellStyle name="40% - Accent5 12 2 2 4" xfId="10665" xr:uid="{91D8C506-AAEB-46D0-BB64-3FEA56C150F9}"/>
    <cellStyle name="40% - Accent5 12 2 3" xfId="10666" xr:uid="{E6ECE346-6670-4824-A05C-71DDD5AC2EE6}"/>
    <cellStyle name="40% - Accent5 12 2 3 2" xfId="10667" xr:uid="{B625031C-284B-48FF-9B06-0424E0B520E9}"/>
    <cellStyle name="40% - Accent5 12 2 4" xfId="10668" xr:uid="{5947959D-0829-45B5-A1FE-23551B8A613C}"/>
    <cellStyle name="40% - Accent5 12 3" xfId="10669" xr:uid="{86FBB8CD-35BF-43F9-BAD3-D988A7DC8956}"/>
    <cellStyle name="40% - Accent5 12 3 2" xfId="10670" xr:uid="{02FF019C-5DC4-45BF-9498-D63F61191C69}"/>
    <cellStyle name="40% - Accent5 12 3 2 2" xfId="10671" xr:uid="{1604E647-AF2F-42C6-A9F1-12978BB7E78D}"/>
    <cellStyle name="40% - Accent5 12 3 3" xfId="10672" xr:uid="{3E82C32A-AB2D-4333-8517-AA91ACB0E5E5}"/>
    <cellStyle name="40% - Accent5 12 3 3 2" xfId="10673" xr:uid="{17BF57BF-08B2-4F3F-A274-45617C8D1E76}"/>
    <cellStyle name="40% - Accent5 12 3 4" xfId="10674" xr:uid="{2D05ABE7-835F-49CE-A218-DF029BE67DF8}"/>
    <cellStyle name="40% - Accent5 12 4" xfId="10675" xr:uid="{16C726BB-C900-4173-BCFC-DC121ED9273E}"/>
    <cellStyle name="40% - Accent5 12 4 2" xfId="10676" xr:uid="{EDBDD55F-CD54-44C2-B441-2C1AD7D0EDF8}"/>
    <cellStyle name="40% - Accent5 12 5" xfId="10677" xr:uid="{61EA4130-81ED-4617-8BCE-22D5414B8933}"/>
    <cellStyle name="40% - Accent5 12 5 2" xfId="10678" xr:uid="{698A183B-82E0-49E4-B2C5-72C04C93D4CE}"/>
    <cellStyle name="40% - Accent5 12 6" xfId="10679" xr:uid="{3F4B7231-E617-46CF-9EA8-9CD436DE2A99}"/>
    <cellStyle name="40% - Accent5 12 7" xfId="10680" xr:uid="{0EE57D1C-45B5-467A-BE28-0B0B92DBFF00}"/>
    <cellStyle name="40% - Accent5 13" xfId="10681" xr:uid="{8C1AADD0-5111-4F1F-9D29-6AC721324D57}"/>
    <cellStyle name="40% - Accent5 13 2" xfId="10682" xr:uid="{BFC41B95-E1F3-46AA-89C9-A872B76FB772}"/>
    <cellStyle name="40% - Accent5 13 2 2" xfId="10683" xr:uid="{949AD9E9-1FBF-4396-AA39-05339E19B31E}"/>
    <cellStyle name="40% - Accent5 13 2 2 2" xfId="10684" xr:uid="{3449A1CF-FF74-42BD-98D3-6F4882B1B9C5}"/>
    <cellStyle name="40% - Accent5 13 2 2 2 2" xfId="10685" xr:uid="{FEE9C899-CEF1-466C-AD5B-3286024DAE7F}"/>
    <cellStyle name="40% - Accent5 13 2 2 3" xfId="10686" xr:uid="{D093C33E-5287-4197-AC63-D9C9C3BEED73}"/>
    <cellStyle name="40% - Accent5 13 2 2 3 2" xfId="10687" xr:uid="{2EFC49B1-F356-4726-9726-827BB0888E4D}"/>
    <cellStyle name="40% - Accent5 13 2 2 4" xfId="10688" xr:uid="{18CA7256-52E8-4EDF-ABF8-C1149295FF3A}"/>
    <cellStyle name="40% - Accent5 13 2 3" xfId="10689" xr:uid="{89FC81A0-4673-472D-8F8A-C477570DEC72}"/>
    <cellStyle name="40% - Accent5 13 2 3 2" xfId="10690" xr:uid="{16B42A48-58EC-4FED-B64C-20131737F42C}"/>
    <cellStyle name="40% - Accent5 13 2 4" xfId="10691" xr:uid="{9FF490C5-E634-4F74-BE85-5DB68E506621}"/>
    <cellStyle name="40% - Accent5 13 3" xfId="10692" xr:uid="{206167B7-F82F-4420-A7ED-DC9C9BF42EAE}"/>
    <cellStyle name="40% - Accent5 13 3 2" xfId="10693" xr:uid="{A5A7F20E-FE49-400C-8D2E-CB34925DC792}"/>
    <cellStyle name="40% - Accent5 13 3 2 2" xfId="10694" xr:uid="{6BA3283A-395A-4650-8764-D117CA76A568}"/>
    <cellStyle name="40% - Accent5 13 3 3" xfId="10695" xr:uid="{78E3233C-63BE-4BDD-AAE9-69729612A321}"/>
    <cellStyle name="40% - Accent5 13 3 3 2" xfId="10696" xr:uid="{DA0CBF13-0E61-472B-AA60-60756E58C468}"/>
    <cellStyle name="40% - Accent5 13 3 4" xfId="10697" xr:uid="{5DD328DF-394F-4C8A-88BF-46C04BBDB7B4}"/>
    <cellStyle name="40% - Accent5 13 4" xfId="10698" xr:uid="{200624B9-AC17-4B1C-9C72-17FBA757CFC1}"/>
    <cellStyle name="40% - Accent5 13 4 2" xfId="10699" xr:uid="{C6935D79-EC77-486C-80D7-DDC42560522B}"/>
    <cellStyle name="40% - Accent5 13 5" xfId="10700" xr:uid="{F61CE30D-A08A-40B7-A41B-2536039BAB72}"/>
    <cellStyle name="40% - Accent5 13 5 2" xfId="10701" xr:uid="{30CB9D1A-E972-4419-B9D4-344BD6D8CABF}"/>
    <cellStyle name="40% - Accent5 13 6" xfId="10702" xr:uid="{53812465-B72C-4163-98CD-BE4DC2A6B3D4}"/>
    <cellStyle name="40% - Accent5 13 7" xfId="10703" xr:uid="{D793328C-1E22-46FC-BFC2-73F8761AEC1A}"/>
    <cellStyle name="40% - Accent5 14" xfId="10704" xr:uid="{9A46A6A3-7C0A-4A45-8472-FEFB519D5EEB}"/>
    <cellStyle name="40% - Accent5 14 2" xfId="10705" xr:uid="{966DCFEA-FC16-47AD-B07F-A5285E2D9FB8}"/>
    <cellStyle name="40% - Accent5 14 2 2" xfId="10706" xr:uid="{557E1BE0-7417-4C5F-962C-B42D664DB4FD}"/>
    <cellStyle name="40% - Accent5 14 2 2 2" xfId="10707" xr:uid="{27055CE1-63CB-47FA-8CEA-337D63E71E12}"/>
    <cellStyle name="40% - Accent5 14 2 2 2 2" xfId="10708" xr:uid="{6B01701A-3098-4135-B127-CB1883D6DC0A}"/>
    <cellStyle name="40% - Accent5 14 2 2 3" xfId="10709" xr:uid="{A844A7C6-4FB7-4BB3-9D93-F308A35CF5CC}"/>
    <cellStyle name="40% - Accent5 14 2 2 3 2" xfId="10710" xr:uid="{181167A9-416D-4CBE-ACE5-AF21BCDFD321}"/>
    <cellStyle name="40% - Accent5 14 2 2 4" xfId="10711" xr:uid="{64FAD4EB-4CA8-42E7-BB57-B2B28FE1FAE1}"/>
    <cellStyle name="40% - Accent5 14 2 3" xfId="10712" xr:uid="{334E886A-AAF6-4400-8CB3-DB06902FC60D}"/>
    <cellStyle name="40% - Accent5 14 2 3 2" xfId="10713" xr:uid="{6D6AF68F-2E9C-45DF-A8FC-62789A5B07AE}"/>
    <cellStyle name="40% - Accent5 14 2 4" xfId="10714" xr:uid="{783A877C-5B66-472A-ADA1-A8C9795F2196}"/>
    <cellStyle name="40% - Accent5 14 3" xfId="10715" xr:uid="{F7CBE842-4266-471F-88D5-70B3212AFDA2}"/>
    <cellStyle name="40% - Accent5 14 3 2" xfId="10716" xr:uid="{C94A7BB8-7A3C-4E8F-BD3A-C4283A90A5A5}"/>
    <cellStyle name="40% - Accent5 14 3 2 2" xfId="10717" xr:uid="{42F9B2CF-558F-49AC-BEC0-DAADC0C2892C}"/>
    <cellStyle name="40% - Accent5 14 3 3" xfId="10718" xr:uid="{3AB395C3-2DD8-4DC3-8CEA-77353809EABF}"/>
    <cellStyle name="40% - Accent5 14 3 3 2" xfId="10719" xr:uid="{07370B1F-FD23-4D78-A54C-A2AF420D5AB2}"/>
    <cellStyle name="40% - Accent5 14 3 4" xfId="10720" xr:uid="{48D6B92C-F41C-419F-A0F2-2BC74A514836}"/>
    <cellStyle name="40% - Accent5 14 4" xfId="10721" xr:uid="{26C21F13-4F82-4E7F-9A41-8971672AD6A3}"/>
    <cellStyle name="40% - Accent5 14 4 2" xfId="10722" xr:uid="{72F5D8FF-80B9-47D1-B888-FED40E507B04}"/>
    <cellStyle name="40% - Accent5 14 5" xfId="10723" xr:uid="{8CCB11F1-CE1C-45B1-9263-6498C455FA4B}"/>
    <cellStyle name="40% - Accent5 14 5 2" xfId="10724" xr:uid="{58578F4F-6C8C-4716-AF1A-1934A1B23B86}"/>
    <cellStyle name="40% - Accent5 14 6" xfId="10725" xr:uid="{A6CA6AD0-8742-4703-92B7-5DDA51FF67C9}"/>
    <cellStyle name="40% - Accent5 14 7" xfId="10726" xr:uid="{2DA30E50-9EBA-4C6B-B2DA-37A10575823B}"/>
    <cellStyle name="40% - Accent5 15" xfId="10727" xr:uid="{506047E6-3491-4AD7-B100-186F2A504338}"/>
    <cellStyle name="40% - Accent5 15 2" xfId="10728" xr:uid="{754B61D1-DCAA-405D-BE3F-BD64B98D861A}"/>
    <cellStyle name="40% - Accent5 15 2 2" xfId="10729" xr:uid="{A9E29923-32F7-4177-80AA-3A536B388B8F}"/>
    <cellStyle name="40% - Accent5 15 2 2 2" xfId="10730" xr:uid="{24269197-5B7F-4D33-AA63-61170B8F3DB7}"/>
    <cellStyle name="40% - Accent5 15 2 2 2 2" xfId="10731" xr:uid="{6ADBB5EB-651B-4DB1-960C-785ABF58602A}"/>
    <cellStyle name="40% - Accent5 15 2 2 3" xfId="10732" xr:uid="{6E328571-62C9-4EB2-9975-6C058251DD11}"/>
    <cellStyle name="40% - Accent5 15 2 2 3 2" xfId="10733" xr:uid="{0F6A4C3A-74FC-4A6B-91DE-6B2288D8361A}"/>
    <cellStyle name="40% - Accent5 15 2 2 4" xfId="10734" xr:uid="{ED22437D-8C2A-4CF4-8845-907628DFC5C3}"/>
    <cellStyle name="40% - Accent5 15 2 3" xfId="10735" xr:uid="{EA07F57B-C0F8-40F2-8420-38C909D41A74}"/>
    <cellStyle name="40% - Accent5 15 2 3 2" xfId="10736" xr:uid="{C83D18D2-E757-433C-B568-7CF4E0046A73}"/>
    <cellStyle name="40% - Accent5 15 2 4" xfId="10737" xr:uid="{A92B0EAB-DB44-45C5-AED9-78D43494C1F1}"/>
    <cellStyle name="40% - Accent5 15 3" xfId="10738" xr:uid="{350E6830-91A7-49D6-8DBD-274BCC0BC760}"/>
    <cellStyle name="40% - Accent5 15 3 2" xfId="10739" xr:uid="{D9CC5A04-E66E-4ADA-832E-1F608CE0716F}"/>
    <cellStyle name="40% - Accent5 15 3 2 2" xfId="10740" xr:uid="{A68BA3B1-CB90-44F1-B5DF-BF535554D774}"/>
    <cellStyle name="40% - Accent5 15 3 3" xfId="10741" xr:uid="{F110E824-3470-4388-ABC1-5BF2532E7957}"/>
    <cellStyle name="40% - Accent5 15 3 3 2" xfId="10742" xr:uid="{5704F2F3-F991-478B-AF69-9BB27B93D061}"/>
    <cellStyle name="40% - Accent5 15 3 4" xfId="10743" xr:uid="{FAD37C67-BCF1-4A90-A0D0-99D5B8B276F4}"/>
    <cellStyle name="40% - Accent5 15 4" xfId="10744" xr:uid="{030334EB-F08A-44BA-902D-7F54E26437BA}"/>
    <cellStyle name="40% - Accent5 15 4 2" xfId="10745" xr:uid="{BD7FEF1B-A764-42BB-9263-5B0C115E5D79}"/>
    <cellStyle name="40% - Accent5 15 5" xfId="10746" xr:uid="{76580309-6E98-43CA-B121-2C50D1A8ACB7}"/>
    <cellStyle name="40% - Accent5 15 5 2" xfId="10747" xr:uid="{1EBDDD60-60DF-4303-88EE-C28E47CF67E1}"/>
    <cellStyle name="40% - Accent5 15 6" xfId="10748" xr:uid="{8EEA26A2-53AF-4C9B-8B28-AB9DCD618156}"/>
    <cellStyle name="40% - Accent5 15 7" xfId="10749" xr:uid="{BA2A91AE-2D28-4278-9F79-BABC118537F4}"/>
    <cellStyle name="40% - Accent5 16" xfId="10750" xr:uid="{F40565D1-C5FC-4488-A6D2-C12CBD9C5DE8}"/>
    <cellStyle name="40% - Accent5 16 2" xfId="10751" xr:uid="{7DF409B2-0213-4430-9566-492088DEE564}"/>
    <cellStyle name="40% - Accent5 16 2 2" xfId="10752" xr:uid="{F25E8E72-7A03-4A66-B50F-6920B193D982}"/>
    <cellStyle name="40% - Accent5 16 2 2 2" xfId="10753" xr:uid="{48D574C1-A1A5-4CB0-8044-C817305E7B4F}"/>
    <cellStyle name="40% - Accent5 16 2 3" xfId="10754" xr:uid="{4BC57D37-F1B3-4407-877D-E71C82473862}"/>
    <cellStyle name="40% - Accent5 16 2 3 2" xfId="10755" xr:uid="{7A72F327-8B37-4EE9-98DD-8DC7B47317CA}"/>
    <cellStyle name="40% - Accent5 16 2 4" xfId="10756" xr:uid="{BE838518-E45A-41F9-86E0-8E003356A67F}"/>
    <cellStyle name="40% - Accent5 16 3" xfId="10757" xr:uid="{1256D5F5-9A02-45CA-AA16-75B4D8362A6A}"/>
    <cellStyle name="40% - Accent5 16 3 2" xfId="10758" xr:uid="{79BE0EEF-3A0E-4515-A70B-7025C736F496}"/>
    <cellStyle name="40% - Accent5 16 3 2 2" xfId="10759" xr:uid="{7444D48E-C4E7-4BE7-AA53-E896795F920F}"/>
    <cellStyle name="40% - Accent5 16 3 3" xfId="10760" xr:uid="{515C6A4D-A82D-4ED2-909A-C2D39C749D75}"/>
    <cellStyle name="40% - Accent5 16 3 3 2" xfId="10761" xr:uid="{027773EE-E046-4E0D-A1C0-CCB2698E93A9}"/>
    <cellStyle name="40% - Accent5 16 3 4" xfId="10762" xr:uid="{64D98839-A7D0-4FB7-8B11-C251FEE83582}"/>
    <cellStyle name="40% - Accent5 16 4" xfId="10763" xr:uid="{2D74C1B8-C0D5-406C-98FC-9AC868EC72B4}"/>
    <cellStyle name="40% - Accent5 16 4 2" xfId="10764" xr:uid="{704FFF80-8951-469E-A190-6DACA463814A}"/>
    <cellStyle name="40% - Accent5 16 5" xfId="10765" xr:uid="{07853A8D-C810-401E-A3D7-719A65F58B3A}"/>
    <cellStyle name="40% - Accent5 17" xfId="10766" xr:uid="{8A3A01C9-7D24-49B2-8D69-15D53F84E1A7}"/>
    <cellStyle name="40% - Accent5 17 2" xfId="10767" xr:uid="{7AE37243-CFB3-492F-AE5C-42C560824357}"/>
    <cellStyle name="40% - Accent5 17 2 2" xfId="10768" xr:uid="{1458C5DC-2692-4E31-8EE9-16DDB5218CB4}"/>
    <cellStyle name="40% - Accent5 17 2 2 2" xfId="10769" xr:uid="{8D92BA81-852F-4995-A40C-986F6E98F466}"/>
    <cellStyle name="40% - Accent5 17 2 3" xfId="10770" xr:uid="{5EEBD164-A37F-40A6-8BAB-E6FD43652045}"/>
    <cellStyle name="40% - Accent5 17 2 3 2" xfId="10771" xr:uid="{3585CA95-094F-4EFB-B7A2-82CFEF264A91}"/>
    <cellStyle name="40% - Accent5 17 2 4" xfId="10772" xr:uid="{7DC26DE0-357A-4C4F-AA31-0FB246D17462}"/>
    <cellStyle name="40% - Accent5 17 3" xfId="10773" xr:uid="{77EF9C2F-265C-498B-A706-36A3FF7E9622}"/>
    <cellStyle name="40% - Accent5 17 3 2" xfId="10774" xr:uid="{5496C8DE-6914-4C5C-B4D1-23A42F167F1A}"/>
    <cellStyle name="40% - Accent5 17 3 2 2" xfId="10775" xr:uid="{84FF89C8-15FC-4200-9F2C-4F179D9A801E}"/>
    <cellStyle name="40% - Accent5 17 3 3" xfId="10776" xr:uid="{3F97E991-AD17-4869-8120-7FB4A7558648}"/>
    <cellStyle name="40% - Accent5 17 3 3 2" xfId="10777" xr:uid="{E3690B18-8A49-4B42-A16B-4A05B0452806}"/>
    <cellStyle name="40% - Accent5 17 3 4" xfId="10778" xr:uid="{D416DE9C-D62C-466C-A585-EBEFF3F5FF55}"/>
    <cellStyle name="40% - Accent5 17 4" xfId="10779" xr:uid="{EE1D43DD-8404-4AC7-9C26-CE52B9974345}"/>
    <cellStyle name="40% - Accent5 17 4 2" xfId="10780" xr:uid="{67631BC3-A202-416E-8336-7A88F9CEA596}"/>
    <cellStyle name="40% - Accent5 17 5" xfId="10781" xr:uid="{5DDE5357-0A8F-4E79-B225-B87BBE136038}"/>
    <cellStyle name="40% - Accent5 18" xfId="10782" xr:uid="{E2DC93F5-23E1-4993-9FFD-34C3AF4F8DD8}"/>
    <cellStyle name="40% - Accent5 18 2" xfId="10783" xr:uid="{D455125B-A02B-44BF-8337-F77DF26ED67D}"/>
    <cellStyle name="40% - Accent5 18 2 2" xfId="10784" xr:uid="{DB23712F-5DD7-446C-A342-41E37BBEE714}"/>
    <cellStyle name="40% - Accent5 18 2 2 2" xfId="10785" xr:uid="{87D6F6E0-A62E-4C66-9097-972E3937A996}"/>
    <cellStyle name="40% - Accent5 18 2 3" xfId="10786" xr:uid="{C23C7D11-3826-4B2F-8F45-A39421A187FF}"/>
    <cellStyle name="40% - Accent5 18 2 3 2" xfId="10787" xr:uid="{32B77675-7DB4-41E7-B8BD-2D9B1D795859}"/>
    <cellStyle name="40% - Accent5 18 2 4" xfId="10788" xr:uid="{D24DFC7C-DB39-43A4-9223-6EC0A8FA5AFD}"/>
    <cellStyle name="40% - Accent5 18 3" xfId="10789" xr:uid="{ED1F4257-FB06-4809-8B66-9042546FF9DF}"/>
    <cellStyle name="40% - Accent5 18 3 2" xfId="10790" xr:uid="{60AAA269-D262-4EC2-98B9-36FD63AB6199}"/>
    <cellStyle name="40% - Accent5 18 3 2 2" xfId="10791" xr:uid="{73E06754-D056-474E-934D-06E9BC0D9D09}"/>
    <cellStyle name="40% - Accent5 18 3 3" xfId="10792" xr:uid="{20B22DBC-8FFF-45E2-BF60-B05D1CC51E12}"/>
    <cellStyle name="40% - Accent5 18 3 3 2" xfId="10793" xr:uid="{C2F3C304-5CE1-46C3-A4FF-5294E9C96939}"/>
    <cellStyle name="40% - Accent5 18 3 4" xfId="10794" xr:uid="{AC650654-A078-4901-9015-46EC7CBD5503}"/>
    <cellStyle name="40% - Accent5 18 4" xfId="10795" xr:uid="{86C241B7-5444-4100-95CC-35236C201F6C}"/>
    <cellStyle name="40% - Accent5 18 4 2" xfId="10796" xr:uid="{CDF9572F-0180-4C34-9085-F546A034BF16}"/>
    <cellStyle name="40% - Accent5 18 5" xfId="10797" xr:uid="{B861D81D-E0BF-47A5-A5AD-2D395B4100D4}"/>
    <cellStyle name="40% - Accent5 19" xfId="10798" xr:uid="{09778A29-CB46-4C2D-A30C-2DF37622F489}"/>
    <cellStyle name="40% - Accent5 19 2" xfId="10799" xr:uid="{BE25BB53-F620-4FCF-AFAD-B5C210BB3F39}"/>
    <cellStyle name="40% - Accent5 19 2 2" xfId="10800" xr:uid="{D86B3E8A-6B15-4DA3-8F58-534A75FD80AC}"/>
    <cellStyle name="40% - Accent5 19 2 2 2" xfId="10801" xr:uid="{70770D98-A1C9-4826-8BB4-87D7139A01D3}"/>
    <cellStyle name="40% - Accent5 19 2 3" xfId="10802" xr:uid="{9386B7DD-20CF-4584-87EC-C3005493B891}"/>
    <cellStyle name="40% - Accent5 19 2 3 2" xfId="10803" xr:uid="{CF90269B-8120-41DF-BA65-4FD48FB04E69}"/>
    <cellStyle name="40% - Accent5 19 2 4" xfId="10804" xr:uid="{7F259BF9-CD64-4FE7-ADBE-1D88051938BB}"/>
    <cellStyle name="40% - Accent5 19 3" xfId="10805" xr:uid="{288CEC7C-7C84-45F0-8DB2-2482DE28D2EA}"/>
    <cellStyle name="40% - Accent5 19 3 2" xfId="10806" xr:uid="{1EBC7902-A68B-4E22-9F48-0B6259BC3000}"/>
    <cellStyle name="40% - Accent5 19 3 2 2" xfId="10807" xr:uid="{E360737B-183C-44B9-B55D-714C6176D249}"/>
    <cellStyle name="40% - Accent5 19 3 3" xfId="10808" xr:uid="{FE2456AF-FCE5-4BEC-B0B7-D0EC685C8216}"/>
    <cellStyle name="40% - Accent5 19 3 3 2" xfId="10809" xr:uid="{70FB120D-FA1A-413F-9E75-966A9561E1A2}"/>
    <cellStyle name="40% - Accent5 19 3 4" xfId="10810" xr:uid="{648787A9-31C3-46E2-85C7-FEE71D6B1E2C}"/>
    <cellStyle name="40% - Accent5 19 4" xfId="10811" xr:uid="{60E1E22F-4A66-4720-916F-DD74FABA046F}"/>
    <cellStyle name="40% - Accent5 19 4 2" xfId="10812" xr:uid="{58A3F1FC-BBD3-41EE-A7E0-282EF96147EC}"/>
    <cellStyle name="40% - Accent5 19 5" xfId="10813" xr:uid="{69DEA81E-BB91-4003-8993-5E02EF3E5020}"/>
    <cellStyle name="40% - Accent5 2" xfId="10814" xr:uid="{35D132FF-D733-41D6-BC71-6362B8B2E36E}"/>
    <cellStyle name="40% - Accent5 2 2" xfId="10815" xr:uid="{91DAC06A-EE06-424D-A23F-171ED71155CA}"/>
    <cellStyle name="40% - Accent5 2 2 2" xfId="10816" xr:uid="{D9FE2B0F-1975-42BE-B259-37EAE23679ED}"/>
    <cellStyle name="40% - Accent5 2 2 2 2" xfId="10817" xr:uid="{5D3C29D3-B9A4-4A68-B6D3-992BCA987A50}"/>
    <cellStyle name="40% - Accent5 2 2 2 2 2" xfId="10818" xr:uid="{51766888-0349-4A47-A112-F7C14F40C32A}"/>
    <cellStyle name="40% - Accent5 2 2 2 2 2 2" xfId="10819" xr:uid="{856980AE-9CDD-4A31-96F6-4D27DA7F04A9}"/>
    <cellStyle name="40% - Accent5 2 2 2 2 3" xfId="10820" xr:uid="{29F21225-C796-49F9-88C3-55B4727D8F4F}"/>
    <cellStyle name="40% - Accent5 2 2 2 2 3 2" xfId="10821" xr:uid="{A1DE8951-5AFE-49F5-B1C1-E6D2144E6CCB}"/>
    <cellStyle name="40% - Accent5 2 2 2 2 4" xfId="10822" xr:uid="{1038F396-9511-4009-BDAD-D4880F191220}"/>
    <cellStyle name="40% - Accent5 2 2 2 3" xfId="10823" xr:uid="{7A7B4ADF-8719-428D-8B9A-0121A1440BEB}"/>
    <cellStyle name="40% - Accent5 2 2 2 3 2" xfId="10824" xr:uid="{840AC9AF-EEF4-45C4-8079-BE6709769467}"/>
    <cellStyle name="40% - Accent5 2 2 2 4" xfId="10825" xr:uid="{83EED04F-A323-47FC-884C-5B1293BEDA1E}"/>
    <cellStyle name="40% - Accent5 2 2 2 5" xfId="10826" xr:uid="{22A04560-85D6-443C-B5F2-07C871D0E2F6}"/>
    <cellStyle name="40% - Accent5 2 2 3" xfId="10827" xr:uid="{AA790451-FFF6-42CE-8878-6C6F06B67208}"/>
    <cellStyle name="40% - Accent5 2 2 3 2" xfId="10828" xr:uid="{B171EF96-618F-4A9D-8C29-8DB8BDD1272D}"/>
    <cellStyle name="40% - Accent5 2 2 3 2 2" xfId="10829" xr:uid="{3136E603-2283-4C6C-A262-91162C87313B}"/>
    <cellStyle name="40% - Accent5 2 2 3 3" xfId="10830" xr:uid="{BDC7CA98-613E-4B54-AEB2-642B72AEADBC}"/>
    <cellStyle name="40% - Accent5 2 2 3 3 2" xfId="10831" xr:uid="{28124AE7-E904-4DCC-8898-F2E83C677D0E}"/>
    <cellStyle name="40% - Accent5 2 2 3 4" xfId="10832" xr:uid="{166BE905-6372-4BCE-91B3-B437E710EA31}"/>
    <cellStyle name="40% - Accent5 2 2 3 5" xfId="10833" xr:uid="{CE2BC916-B8B6-4BD9-BCDF-93E2924703D3}"/>
    <cellStyle name="40% - Accent5 2 2 4" xfId="10834" xr:uid="{1B7169A1-2401-4AAC-AA87-1A3EDAAF83BA}"/>
    <cellStyle name="40% - Accent5 2 2 4 2" xfId="10835" xr:uid="{E63A901E-186F-455D-B79F-4E7295DEAD99}"/>
    <cellStyle name="40% - Accent5 2 2 4 2 2" xfId="10836" xr:uid="{E54FBED4-0185-4806-A1D7-773E9F6E304B}"/>
    <cellStyle name="40% - Accent5 2 2 4 3" xfId="10837" xr:uid="{D831FCD0-0E41-4598-A0C1-276109A52A2F}"/>
    <cellStyle name="40% - Accent5 2 2 4 4" xfId="10838" xr:uid="{E7BEA90F-0841-41AD-B758-A201FCB77412}"/>
    <cellStyle name="40% - Accent5 2 2 5" xfId="10839" xr:uid="{610BF33F-5E4B-4106-95C5-56FDD72B4798}"/>
    <cellStyle name="40% - Accent5 2 2 5 2" xfId="10840" xr:uid="{625424CE-59AF-4F4C-A2E2-14C190F1AB1F}"/>
    <cellStyle name="40% - Accent5 2 2 6" xfId="10841" xr:uid="{71372CA9-B217-47E0-9ED2-157B365FEEF2}"/>
    <cellStyle name="40% - Accent5 2 2 7" xfId="10842" xr:uid="{B058A36F-2606-47AE-A332-5EC4F53A0E03}"/>
    <cellStyle name="40% - Accent5 2 3" xfId="10843" xr:uid="{CA6D1A65-E93D-4298-A20A-5EFDF8B31A55}"/>
    <cellStyle name="40% - Accent5 2 3 2" xfId="10844" xr:uid="{977A6834-4067-4A06-BE8B-DEC7E92066A1}"/>
    <cellStyle name="40% - Accent5 2 3 2 2" xfId="10845" xr:uid="{E3EAF303-C5F3-4EFB-B72E-BBA939889F30}"/>
    <cellStyle name="40% - Accent5 2 3 2 2 2" xfId="10846" xr:uid="{FACC2FFC-3D43-4908-B6D8-A1034E4AC579}"/>
    <cellStyle name="40% - Accent5 2 3 2 2 2 2" xfId="10847" xr:uid="{8668F2ED-0C82-4993-B8B4-9E44D7A5DAEC}"/>
    <cellStyle name="40% - Accent5 2 3 2 2 3" xfId="10848" xr:uid="{7E7706E8-518C-4A50-9F20-832CAC0666C8}"/>
    <cellStyle name="40% - Accent5 2 3 2 2 3 2" xfId="10849" xr:uid="{B819186E-7CC9-4AC7-BA88-BD42F323431A}"/>
    <cellStyle name="40% - Accent5 2 3 2 2 4" xfId="10850" xr:uid="{B093E291-8F39-433A-B6E3-C107C74486B9}"/>
    <cellStyle name="40% - Accent5 2 3 2 3" xfId="10851" xr:uid="{DB2986A5-92A8-4044-B283-46555795EBFD}"/>
    <cellStyle name="40% - Accent5 2 3 2 3 2" xfId="10852" xr:uid="{461DDFE9-901B-4C2F-8E7F-CD5A5BF32385}"/>
    <cellStyle name="40% - Accent5 2 3 2 4" xfId="10853" xr:uid="{59D4A98A-5F48-49CD-977C-DBCC35BCD3A6}"/>
    <cellStyle name="40% - Accent5 2 3 2 5" xfId="10854" xr:uid="{39494F52-E3B6-42AE-B472-FB56027697B8}"/>
    <cellStyle name="40% - Accent5 2 3 3" xfId="10855" xr:uid="{CA266210-AE3E-4BE4-970A-8435C94AA460}"/>
    <cellStyle name="40% - Accent5 2 3 3 2" xfId="10856" xr:uid="{A4D1312D-DD78-44CA-BCDF-6CC4DCDB0D9C}"/>
    <cellStyle name="40% - Accent5 2 3 3 2 2" xfId="10857" xr:uid="{306B4B41-9F4E-4845-97BF-852BA5072860}"/>
    <cellStyle name="40% - Accent5 2 3 3 3" xfId="10858" xr:uid="{1D739378-323C-42C7-9A65-96697373618E}"/>
    <cellStyle name="40% - Accent5 2 3 3 3 2" xfId="10859" xr:uid="{F3F89A77-7F93-435A-A253-3A9E4EB541B4}"/>
    <cellStyle name="40% - Accent5 2 3 3 4" xfId="10860" xr:uid="{2670AEB2-D26D-4DB6-8D0A-F916C3B0302C}"/>
    <cellStyle name="40% - Accent5 2 3 4" xfId="10861" xr:uid="{721CD0AB-8183-470D-8E58-5920F18E417C}"/>
    <cellStyle name="40% - Accent5 2 3 4 2" xfId="10862" xr:uid="{02625251-3BF2-4B7F-8588-CF1BCFD2935E}"/>
    <cellStyle name="40% - Accent5 2 3 5" xfId="10863" xr:uid="{4539905F-C9A1-4725-AD32-29EBE18B3A59}"/>
    <cellStyle name="40% - Accent5 2 3 5 2" xfId="10864" xr:uid="{F7FF6A3F-AA67-4897-BB70-3B9F43EE4327}"/>
    <cellStyle name="40% - Accent5 2 3 6" xfId="10865" xr:uid="{08E8AE4D-02A4-4E43-BB4D-C6227CD1203F}"/>
    <cellStyle name="40% - Accent5 2 3 7" xfId="10866" xr:uid="{80B6227B-CD18-450B-A2C0-D9EF62BB14D2}"/>
    <cellStyle name="40% - Accent5 2 4" xfId="10867" xr:uid="{53965053-EE0C-441F-9ACC-6EF500D2E0B4}"/>
    <cellStyle name="40% - Accent5 2 4 2" xfId="10868" xr:uid="{3F38A41B-DBA4-41E8-AAAA-F968BC33EA83}"/>
    <cellStyle name="40% - Accent5 2 4 2 2" xfId="10869" xr:uid="{FB858516-E3F0-4EC3-8DEB-30786DF4BCF9}"/>
    <cellStyle name="40% - Accent5 2 4 2 2 2" xfId="10870" xr:uid="{CEA97A43-B833-4033-84E9-3B1731D3614C}"/>
    <cellStyle name="40% - Accent5 2 4 2 3" xfId="10871" xr:uid="{D2E4B989-344B-4C55-9F50-09E680813469}"/>
    <cellStyle name="40% - Accent5 2 4 2 3 2" xfId="10872" xr:uid="{1ECAAA97-39C0-48CA-BA56-F17D9904E3AD}"/>
    <cellStyle name="40% - Accent5 2 4 2 4" xfId="10873" xr:uid="{72E8AA2A-85A2-4C41-B2E8-6473447E3610}"/>
    <cellStyle name="40% - Accent5 2 4 3" xfId="10874" xr:uid="{CF75A891-0E74-47F8-8A6E-1AFD29F5D5A1}"/>
    <cellStyle name="40% - Accent5 2 4 3 2" xfId="10875" xr:uid="{B11900FE-D37F-4FBB-9825-197741D813C1}"/>
    <cellStyle name="40% - Accent5 2 4 4" xfId="10876" xr:uid="{2A7F46FB-F74A-45CC-A068-24EC16EA1B02}"/>
    <cellStyle name="40% - Accent5 2 4 5" xfId="10877" xr:uid="{2CEC5C43-BF6A-4FA6-B982-B6FD476E1F14}"/>
    <cellStyle name="40% - Accent5 2 5" xfId="10878" xr:uid="{EC37127A-73F6-4515-B6A1-1BBFDFFDBAD5}"/>
    <cellStyle name="40% - Accent5 2 5 2" xfId="10879" xr:uid="{F3A06327-49E0-4F48-A8BB-D13E9D404372}"/>
    <cellStyle name="40% - Accent5 2 5 2 2" xfId="10880" xr:uid="{EC5416AF-1477-467D-8CDB-15E3878540D2}"/>
    <cellStyle name="40% - Accent5 2 5 3" xfId="10881" xr:uid="{27231388-74B7-4628-82CB-A87E957DCB0B}"/>
    <cellStyle name="40% - Accent5 2 5 3 2" xfId="10882" xr:uid="{038AF5CD-18CF-4040-9A90-4B11C15FD987}"/>
    <cellStyle name="40% - Accent5 2 5 4" xfId="10883" xr:uid="{3C2CE1E2-1BDB-49CF-86C1-C13325859362}"/>
    <cellStyle name="40% - Accent5 2 5 5" xfId="10884" xr:uid="{A202F8C8-62B6-490F-9D55-173C7A05C266}"/>
    <cellStyle name="40% - Accent5 2 6" xfId="10885" xr:uid="{2DEDDFCB-1606-43A9-B748-42E2224B8794}"/>
    <cellStyle name="40% - Accent5 2 6 2" xfId="10886" xr:uid="{A2D9C7C5-E31B-4D6A-A5F3-3145A889164A}"/>
    <cellStyle name="40% - Accent5 2 6 2 2" xfId="10887" xr:uid="{2A27A472-5E98-4D5D-B0B6-A6B2A94385D7}"/>
    <cellStyle name="40% - Accent5 2 6 3" xfId="10888" xr:uid="{8434D95A-B8D9-4113-A1E5-9CFB85F2EC98}"/>
    <cellStyle name="40% - Accent5 2 6 4" xfId="10889" xr:uid="{E12F5B67-A1FF-44DC-8DFB-CFCDCCE52E28}"/>
    <cellStyle name="40% - Accent5 2 7" xfId="10890" xr:uid="{A0983F58-5DD3-4EF0-9D81-8D44716E8637}"/>
    <cellStyle name="40% - Accent5 2 7 2" xfId="10891" xr:uid="{481ABC9D-F334-4B3E-BC6F-0F84AA9D04A4}"/>
    <cellStyle name="40% - Accent5 2 8" xfId="10892" xr:uid="{E0E0D5E1-CC04-4610-A019-EB8779BEB9E5}"/>
    <cellStyle name="40% - Accent5 2 9" xfId="10893" xr:uid="{631AC246-0589-4C3B-A0CF-504383983061}"/>
    <cellStyle name="40% - Accent5 20" xfId="10894" xr:uid="{2829904D-CC98-47A2-9A3D-E478712A2E75}"/>
    <cellStyle name="40% - Accent5 20 2" xfId="10895" xr:uid="{B933EC6B-3D85-48E6-8C28-182C851F5AE4}"/>
    <cellStyle name="40% - Accent5 20 2 2" xfId="10896" xr:uid="{86E0FDE6-5027-4B49-9E90-A4241CDE7A13}"/>
    <cellStyle name="40% - Accent5 20 2 2 2" xfId="10897" xr:uid="{656387AB-E18E-4619-B8F8-E46BE2EEE56A}"/>
    <cellStyle name="40% - Accent5 20 2 3" xfId="10898" xr:uid="{7A579FF6-3E66-4D18-B8EC-9560F99D377D}"/>
    <cellStyle name="40% - Accent5 20 2 3 2" xfId="10899" xr:uid="{875CBB2D-86B5-40C8-A43C-A4D732773A2D}"/>
    <cellStyle name="40% - Accent5 20 2 4" xfId="10900" xr:uid="{CFEC8B36-D865-4A17-9948-4B9FCCFD85F1}"/>
    <cellStyle name="40% - Accent5 20 3" xfId="10901" xr:uid="{97CA629C-352A-422F-83E3-1BC01DE0E34B}"/>
    <cellStyle name="40% - Accent5 20 3 2" xfId="10902" xr:uid="{565052F7-9BC2-435E-8854-06DF92F0CEBB}"/>
    <cellStyle name="40% - Accent5 20 3 2 2" xfId="10903" xr:uid="{C83BCDC9-F417-4288-A2DA-27B9843164A6}"/>
    <cellStyle name="40% - Accent5 20 3 3" xfId="10904" xr:uid="{31A826AA-60D4-4B83-81AB-D82917CF851B}"/>
    <cellStyle name="40% - Accent5 20 3 3 2" xfId="10905" xr:uid="{8B46FAE7-2A28-4FC8-9BC1-E6780F8D9C68}"/>
    <cellStyle name="40% - Accent5 20 3 4" xfId="10906" xr:uid="{D68A53A3-7EF9-4D61-9D37-D875070E3D56}"/>
    <cellStyle name="40% - Accent5 20 4" xfId="10907" xr:uid="{0FDFCB79-F069-4E2A-BEF4-D198F98DB2E5}"/>
    <cellStyle name="40% - Accent5 20 4 2" xfId="10908" xr:uid="{AFDA52FC-2D58-4758-B377-2B26D5AAA476}"/>
    <cellStyle name="40% - Accent5 20 5" xfId="10909" xr:uid="{5C77A459-7735-450F-82D8-0E6F697AAE09}"/>
    <cellStyle name="40% - Accent5 21" xfId="10910" xr:uid="{B7611A57-93A5-4A98-846A-7BB079BE8EB6}"/>
    <cellStyle name="40% - Accent5 21 2" xfId="10911" xr:uid="{62A8D09F-11A9-4985-9B18-B47F90B9F648}"/>
    <cellStyle name="40% - Accent5 21 2 2" xfId="10912" xr:uid="{5B252F62-DEE2-4819-986F-976A6C2C80A4}"/>
    <cellStyle name="40% - Accent5 21 2 2 2" xfId="10913" xr:uid="{DF5E700F-0179-4E95-B695-CDFCFE039967}"/>
    <cellStyle name="40% - Accent5 21 2 3" xfId="10914" xr:uid="{A0CA404C-8E5B-4EF0-AF2D-018BC6CC6602}"/>
    <cellStyle name="40% - Accent5 21 2 3 2" xfId="10915" xr:uid="{B35AD685-A857-4732-98AF-C92F39947805}"/>
    <cellStyle name="40% - Accent5 21 2 4" xfId="10916" xr:uid="{683CBCBE-B5A0-4167-86CD-00D29472CFD8}"/>
    <cellStyle name="40% - Accent5 21 3" xfId="10917" xr:uid="{369C2340-BCE1-42AD-ADC7-5619049B46B3}"/>
    <cellStyle name="40% - Accent5 21 3 2" xfId="10918" xr:uid="{AF96B40F-5A55-470D-9C09-01C76B7B96F4}"/>
    <cellStyle name="40% - Accent5 21 3 2 2" xfId="10919" xr:uid="{B4967278-9508-4D75-8356-A489F5860E34}"/>
    <cellStyle name="40% - Accent5 21 3 3" xfId="10920" xr:uid="{5BA07EF3-787D-4EFC-8A83-F05AB344058E}"/>
    <cellStyle name="40% - Accent5 21 3 3 2" xfId="10921" xr:uid="{05E35022-EEE8-4467-9D8D-DEAA5D2C6C28}"/>
    <cellStyle name="40% - Accent5 21 3 4" xfId="10922" xr:uid="{29821237-0CD1-4D72-B8C7-8B2763F0B58A}"/>
    <cellStyle name="40% - Accent5 21 4" xfId="10923" xr:uid="{1F0A45B4-3AAC-4B5C-AA5A-9FF0E0A86116}"/>
    <cellStyle name="40% - Accent5 21 4 2" xfId="10924" xr:uid="{D4A0A2EC-A30E-42E4-932B-214C53CB11DF}"/>
    <cellStyle name="40% - Accent5 21 5" xfId="10925" xr:uid="{AAE22443-0D39-4DE1-A15C-431673FB0823}"/>
    <cellStyle name="40% - Accent5 22" xfId="10926" xr:uid="{94A69E91-0734-47F6-8299-CCB7327976C9}"/>
    <cellStyle name="40% - Accent5 22 2" xfId="10927" xr:uid="{0EA0776D-765C-475F-8C8F-48798D106497}"/>
    <cellStyle name="40% - Accent5 22 2 2" xfId="10928" xr:uid="{6CE82049-79A5-4CA8-AE61-15140940BC7C}"/>
    <cellStyle name="40% - Accent5 22 2 2 2" xfId="10929" xr:uid="{FBB5C28E-15EC-420D-825C-B0D573774203}"/>
    <cellStyle name="40% - Accent5 22 2 3" xfId="10930" xr:uid="{A08F9772-0A73-4626-91B1-F9F146B4E82C}"/>
    <cellStyle name="40% - Accent5 22 2 3 2" xfId="10931" xr:uid="{88EA233D-2B56-4E62-82A0-4A7938AD96F2}"/>
    <cellStyle name="40% - Accent5 22 2 4" xfId="10932" xr:uid="{B4067502-BA46-4177-B3CE-CE6178B1528A}"/>
    <cellStyle name="40% - Accent5 22 3" xfId="10933" xr:uid="{63D8B2E9-F92F-4CF7-9D3A-379AFF6CD88F}"/>
    <cellStyle name="40% - Accent5 22 3 2" xfId="10934" xr:uid="{0E7DAF2B-8DCE-47EC-88D6-77C7CE1826C5}"/>
    <cellStyle name="40% - Accent5 22 3 2 2" xfId="10935" xr:uid="{7C044A7C-C3E6-4C6F-9624-F984202D8ABC}"/>
    <cellStyle name="40% - Accent5 22 3 3" xfId="10936" xr:uid="{5EBACA9A-4AB7-42D0-BEA3-484CBEF09124}"/>
    <cellStyle name="40% - Accent5 22 3 3 2" xfId="10937" xr:uid="{CD168686-01A9-4071-80E9-C60FBB593761}"/>
    <cellStyle name="40% - Accent5 22 3 4" xfId="10938" xr:uid="{309CF471-F4FB-4639-96BC-C7CC51B02C6F}"/>
    <cellStyle name="40% - Accent5 22 4" xfId="10939" xr:uid="{7E181A44-3E53-45C9-A5D0-FFE11C0F8AC2}"/>
    <cellStyle name="40% - Accent5 22 4 2" xfId="10940" xr:uid="{654A0CA9-B981-4BDB-8F43-7B6D3D99F7BE}"/>
    <cellStyle name="40% - Accent5 22 5" xfId="10941" xr:uid="{668C6F07-E915-418D-87A1-C1629BD3C709}"/>
    <cellStyle name="40% - Accent5 23" xfId="10942" xr:uid="{C48DDCB2-CA12-4D2B-A238-BCF4571FD21E}"/>
    <cellStyle name="40% - Accent5 23 2" xfId="10943" xr:uid="{164D7CFD-6B89-43BE-96D3-BB06E5927058}"/>
    <cellStyle name="40% - Accent5 23 2 2" xfId="10944" xr:uid="{4B1AE08E-DB3A-4472-927F-6A5478CA552D}"/>
    <cellStyle name="40% - Accent5 23 2 2 2" xfId="10945" xr:uid="{EBAC6EA0-237E-4603-B0AD-8FD255E42561}"/>
    <cellStyle name="40% - Accent5 23 2 3" xfId="10946" xr:uid="{9560E992-45AC-4B17-AAA9-766DFF3FA4CC}"/>
    <cellStyle name="40% - Accent5 23 2 3 2" xfId="10947" xr:uid="{97B47296-F8F1-48FD-B443-F1F3201A1D32}"/>
    <cellStyle name="40% - Accent5 23 2 4" xfId="10948" xr:uid="{EF851F97-2450-444E-AAC7-91D4B9803E9C}"/>
    <cellStyle name="40% - Accent5 23 3" xfId="10949" xr:uid="{85823CDF-7467-4243-A057-5B1E81E3FC9C}"/>
    <cellStyle name="40% - Accent5 23 3 2" xfId="10950" xr:uid="{07AA9BA6-2A90-45F9-A05B-D8917D1B8514}"/>
    <cellStyle name="40% - Accent5 23 3 2 2" xfId="10951" xr:uid="{EE776005-9C21-4563-8706-5F86CB6D80DE}"/>
    <cellStyle name="40% - Accent5 23 3 3" xfId="10952" xr:uid="{5A2F3640-CBDA-4FD2-A4FE-29C166B0A9F6}"/>
    <cellStyle name="40% - Accent5 23 3 3 2" xfId="10953" xr:uid="{4EC34621-1BAD-4024-8A84-93BE55344DBC}"/>
    <cellStyle name="40% - Accent5 23 3 4" xfId="10954" xr:uid="{EB3ABC4C-6541-43BF-B2EE-F3B0663451B5}"/>
    <cellStyle name="40% - Accent5 23 4" xfId="10955" xr:uid="{9864B0F0-AAA5-46E0-B2F7-2AD002620F93}"/>
    <cellStyle name="40% - Accent5 23 4 2" xfId="10956" xr:uid="{1707F73F-D359-46E6-9FDA-93723A833777}"/>
    <cellStyle name="40% - Accent5 23 5" xfId="10957" xr:uid="{C80807A1-3CD0-42FC-A0AE-762D72F9020A}"/>
    <cellStyle name="40% - Accent5 24" xfId="10958" xr:uid="{283213C9-CC61-42D1-965B-6B9044EED069}"/>
    <cellStyle name="40% - Accent5 24 2" xfId="10959" xr:uid="{A7C3FCD9-B763-4C00-B805-21326AA446DF}"/>
    <cellStyle name="40% - Accent5 24 2 2" xfId="10960" xr:uid="{6F778CB8-E41B-4E13-8F6B-33420F849238}"/>
    <cellStyle name="40% - Accent5 24 2 2 2" xfId="10961" xr:uid="{440E8776-234B-4231-ABCB-765FEB1B83F3}"/>
    <cellStyle name="40% - Accent5 24 2 3" xfId="10962" xr:uid="{88FFFABD-F090-47F5-9844-D5792047D314}"/>
    <cellStyle name="40% - Accent5 24 2 3 2" xfId="10963" xr:uid="{EBFD08D4-389F-4DD0-99A3-54E44554D5FE}"/>
    <cellStyle name="40% - Accent5 24 2 4" xfId="10964" xr:uid="{FC92A379-1535-41CC-ABFD-861DEEB8866F}"/>
    <cellStyle name="40% - Accent5 24 3" xfId="10965" xr:uid="{D70CDEB7-4B92-4FA2-8A6F-F87A86748FF1}"/>
    <cellStyle name="40% - Accent5 24 3 2" xfId="10966" xr:uid="{6707D835-26F6-4375-9E36-307835D8EF30}"/>
    <cellStyle name="40% - Accent5 24 3 2 2" xfId="10967" xr:uid="{AB510EB0-24A6-4123-BB2A-4B6AB97DDBE8}"/>
    <cellStyle name="40% - Accent5 24 3 3" xfId="10968" xr:uid="{199C9D6C-5353-4ECA-8486-967EDB960DD1}"/>
    <cellStyle name="40% - Accent5 24 3 3 2" xfId="10969" xr:uid="{FBFB2FBE-FD44-4154-8282-84D35DE0E933}"/>
    <cellStyle name="40% - Accent5 24 3 4" xfId="10970" xr:uid="{F1E3E292-0574-483B-9F3D-79B29558AA7A}"/>
    <cellStyle name="40% - Accent5 24 4" xfId="10971" xr:uid="{1F193A50-3377-4E8C-8D0E-0E3324D30DF0}"/>
    <cellStyle name="40% - Accent5 24 4 2" xfId="10972" xr:uid="{A05C386B-446C-45E9-8B2E-3BAA7AE22C8B}"/>
    <cellStyle name="40% - Accent5 24 5" xfId="10973" xr:uid="{A064FEEB-7443-4ED2-963A-D9479F0A3745}"/>
    <cellStyle name="40% - Accent5 25" xfId="10974" xr:uid="{20F1570A-30BE-4F62-9C18-D1785ACC9700}"/>
    <cellStyle name="40% - Accent5 25 2" xfId="10975" xr:uid="{4DC29A3E-9705-4A69-A2E2-5B32D92139BD}"/>
    <cellStyle name="40% - Accent5 25 2 2" xfId="10976" xr:uid="{4E103ADE-7E77-4BC3-BAEC-5DA7FC692051}"/>
    <cellStyle name="40% - Accent5 25 2 2 2" xfId="10977" xr:uid="{2D27B69D-B6DB-4197-965A-30BA6D2F7FE9}"/>
    <cellStyle name="40% - Accent5 25 2 3" xfId="10978" xr:uid="{16D8BABF-BEDD-43BB-9178-50F10369D258}"/>
    <cellStyle name="40% - Accent5 25 2 3 2" xfId="10979" xr:uid="{F6165688-C191-46F1-ACE7-B86AE23681B4}"/>
    <cellStyle name="40% - Accent5 25 2 4" xfId="10980" xr:uid="{10259BD8-357C-4929-BBBA-A29F613E9B34}"/>
    <cellStyle name="40% - Accent5 25 3" xfId="10981" xr:uid="{02589D18-5F62-4A9F-8916-AD2A6767CAB4}"/>
    <cellStyle name="40% - Accent5 25 3 2" xfId="10982" xr:uid="{E26C0056-27F0-4BDC-B8DD-4947FD19E11D}"/>
    <cellStyle name="40% - Accent5 25 3 2 2" xfId="10983" xr:uid="{125152E8-AA08-4CCF-8591-06A5B799DAA9}"/>
    <cellStyle name="40% - Accent5 25 3 3" xfId="10984" xr:uid="{A4D5E337-E962-4F2E-AE0C-107C987200B1}"/>
    <cellStyle name="40% - Accent5 25 3 3 2" xfId="10985" xr:uid="{D36423A9-A8EC-4922-AC98-1D5F6517FF69}"/>
    <cellStyle name="40% - Accent5 25 3 4" xfId="10986" xr:uid="{11FBE6B3-1924-4E26-8EEA-1306F9A27380}"/>
    <cellStyle name="40% - Accent5 25 4" xfId="10987" xr:uid="{94766BD9-6B80-42EE-91ED-2222FF4452EF}"/>
    <cellStyle name="40% - Accent5 25 4 2" xfId="10988" xr:uid="{7867C8DB-CE7B-47C5-8DF8-07F17554FD0F}"/>
    <cellStyle name="40% - Accent5 25 5" xfId="10989" xr:uid="{20165ABA-4031-4145-B869-DA3F27CE8207}"/>
    <cellStyle name="40% - Accent5 26" xfId="10990" xr:uid="{EC850E90-1806-4E07-9BFB-376FFBFCE81A}"/>
    <cellStyle name="40% - Accent5 26 2" xfId="10991" xr:uid="{D0A0D82D-C37D-4F3D-A48E-734C3018DB77}"/>
    <cellStyle name="40% - Accent5 26 2 2" xfId="10992" xr:uid="{C5FEF257-2436-4A26-BA3A-C8BEFD613A57}"/>
    <cellStyle name="40% - Accent5 26 2 2 2" xfId="10993" xr:uid="{E6335CCA-44D1-412A-A3A8-C6A9AEB8B780}"/>
    <cellStyle name="40% - Accent5 26 2 3" xfId="10994" xr:uid="{9BDAE0BC-D329-4037-A628-2E092CCA2ED8}"/>
    <cellStyle name="40% - Accent5 26 2 3 2" xfId="10995" xr:uid="{D65A8519-BFD9-46D4-B3DD-0EB3C29ABC70}"/>
    <cellStyle name="40% - Accent5 26 2 4" xfId="10996" xr:uid="{93821930-CC67-4F2F-97B2-9D2D2829E98B}"/>
    <cellStyle name="40% - Accent5 26 3" xfId="10997" xr:uid="{BF8CC605-23CA-4590-9476-3D1DC44376B3}"/>
    <cellStyle name="40% - Accent5 26 3 2" xfId="10998" xr:uid="{3428B8A3-AB45-41DB-89BF-2FE7D6B9812C}"/>
    <cellStyle name="40% - Accent5 26 3 2 2" xfId="10999" xr:uid="{D0E77DCD-9781-4A91-ADB5-BF70A3F5673A}"/>
    <cellStyle name="40% - Accent5 26 3 3" xfId="11000" xr:uid="{04DC90D4-ABA8-42A4-B51C-FF66962DAEC0}"/>
    <cellStyle name="40% - Accent5 26 3 3 2" xfId="11001" xr:uid="{B9B87100-620C-4310-9BDC-5A3C8F1D064E}"/>
    <cellStyle name="40% - Accent5 26 3 4" xfId="11002" xr:uid="{35331E8E-A5D7-4FD9-A1C9-4261A2EFEEA2}"/>
    <cellStyle name="40% - Accent5 26 4" xfId="11003" xr:uid="{A7F1751A-8426-4752-AE5E-0699680F0C1E}"/>
    <cellStyle name="40% - Accent5 26 4 2" xfId="11004" xr:uid="{D629209B-C3FB-4E38-B957-6082C33044E4}"/>
    <cellStyle name="40% - Accent5 26 5" xfId="11005" xr:uid="{F728DC07-5338-460D-A43C-DBA606C09C65}"/>
    <cellStyle name="40% - Accent5 27" xfId="11006" xr:uid="{FB5364F3-8D24-4266-B6C3-E3FEF4CE0966}"/>
    <cellStyle name="40% - Accent5 27 2" xfId="11007" xr:uid="{24525CB6-5AD5-4A0E-A64E-B8CEEC7F70D8}"/>
    <cellStyle name="40% - Accent5 27 2 2" xfId="11008" xr:uid="{4C0835DD-E3B7-4C42-8C20-F88051BEF2E2}"/>
    <cellStyle name="40% - Accent5 27 2 2 2" xfId="11009" xr:uid="{A426376E-14EF-4F22-A526-8D6654DDB6A4}"/>
    <cellStyle name="40% - Accent5 27 2 3" xfId="11010" xr:uid="{0FFA659C-2673-4914-98F0-FD9DED72AAFF}"/>
    <cellStyle name="40% - Accent5 27 2 3 2" xfId="11011" xr:uid="{D7E70BD1-033F-42E9-B48D-F4D6CFE45AB9}"/>
    <cellStyle name="40% - Accent5 27 2 4" xfId="11012" xr:uid="{37D8EB44-82BB-4859-8220-902AABB59236}"/>
    <cellStyle name="40% - Accent5 27 3" xfId="11013" xr:uid="{B3EDD353-6457-40B7-A6B3-2D10B02FF0D8}"/>
    <cellStyle name="40% - Accent5 27 3 2" xfId="11014" xr:uid="{78E0A86F-797B-4930-8E47-E2598E3D0234}"/>
    <cellStyle name="40% - Accent5 27 3 2 2" xfId="11015" xr:uid="{B3CC2A16-DC1D-44F8-A6EF-3C6A55DFCA5F}"/>
    <cellStyle name="40% - Accent5 27 3 3" xfId="11016" xr:uid="{36EC913A-F7DB-4F69-A026-734B445279DA}"/>
    <cellStyle name="40% - Accent5 27 3 3 2" xfId="11017" xr:uid="{02B9F62D-B6AA-4043-8F37-4FC9265A7B22}"/>
    <cellStyle name="40% - Accent5 27 3 4" xfId="11018" xr:uid="{774F3DFB-B693-4420-AAF6-5DF2E4593937}"/>
    <cellStyle name="40% - Accent5 27 4" xfId="11019" xr:uid="{DD0DB8B9-A3F0-4EE2-8D56-B54BB8CE16C1}"/>
    <cellStyle name="40% - Accent5 27 4 2" xfId="11020" xr:uid="{ADBE427F-CAF0-4682-BC2C-35E007D871E5}"/>
    <cellStyle name="40% - Accent5 27 5" xfId="11021" xr:uid="{934AD26B-EA7F-4A9D-8826-EF25A50B59F3}"/>
    <cellStyle name="40% - Accent5 28" xfId="11022" xr:uid="{F5F78A96-A0EC-4D7C-B573-3DB1EC43F96B}"/>
    <cellStyle name="40% - Accent5 28 2" xfId="11023" xr:uid="{7B2A3B5E-5632-485A-8768-A7623A1DDDCF}"/>
    <cellStyle name="40% - Accent5 28 2 2" xfId="11024" xr:uid="{B27FFAEF-12CE-4CDD-9DE4-08FA56EF2614}"/>
    <cellStyle name="40% - Accent5 28 2 2 2" xfId="11025" xr:uid="{704050FA-8A54-409A-8456-DF08BC67C9B0}"/>
    <cellStyle name="40% - Accent5 28 2 3" xfId="11026" xr:uid="{199F2908-14B0-43A9-AC85-730406DB1AC5}"/>
    <cellStyle name="40% - Accent5 28 2 3 2" xfId="11027" xr:uid="{EB9313F2-EDA6-48E6-83BB-ABF17C696DAB}"/>
    <cellStyle name="40% - Accent5 28 2 4" xfId="11028" xr:uid="{5A55F771-9DC0-47E1-BE02-B4B957A423A9}"/>
    <cellStyle name="40% - Accent5 28 3" xfId="11029" xr:uid="{1D0EDF02-633D-4E5D-866C-7E77C93AEDA5}"/>
    <cellStyle name="40% - Accent5 28 3 2" xfId="11030" xr:uid="{7BC4CFCB-D2D3-4380-9523-AEB2363CEEF0}"/>
    <cellStyle name="40% - Accent5 28 4" xfId="11031" xr:uid="{9072C702-4CF9-41F8-A11B-DDF1125EE523}"/>
    <cellStyle name="40% - Accent5 29" xfId="11032" xr:uid="{B16C2D3A-5F66-4F18-AA96-C20BA4D40B88}"/>
    <cellStyle name="40% - Accent5 29 2" xfId="11033" xr:uid="{92C3EF71-3AD0-45CF-8C80-DC3F0D0E784A}"/>
    <cellStyle name="40% - Accent5 29 2 2" xfId="11034" xr:uid="{D31756A2-D6B9-493E-833D-69CACD425992}"/>
    <cellStyle name="40% - Accent5 29 2 2 2" xfId="11035" xr:uid="{1093B001-1342-4ABB-863C-5C8431AE6AFD}"/>
    <cellStyle name="40% - Accent5 29 2 3" xfId="11036" xr:uid="{B7CE5240-673C-4AA1-B7D0-237D2498B3E5}"/>
    <cellStyle name="40% - Accent5 29 2 3 2" xfId="11037" xr:uid="{BD03E15A-B4F8-4DF1-9578-3930B7ED73EA}"/>
    <cellStyle name="40% - Accent5 29 2 4" xfId="11038" xr:uid="{38726561-C785-4828-A385-3E73EE1E26AC}"/>
    <cellStyle name="40% - Accent5 29 3" xfId="11039" xr:uid="{C9E7FE30-D594-41D2-BFEE-C36218DD5DA6}"/>
    <cellStyle name="40% - Accent5 29 3 2" xfId="11040" xr:uid="{DE2A0C86-EAB4-4634-9F82-0B91CF911615}"/>
    <cellStyle name="40% - Accent5 29 4" xfId="11041" xr:uid="{0E555771-E8B4-4DD5-BF56-1D763CB12124}"/>
    <cellStyle name="40% - Accent5 3" xfId="11042" xr:uid="{77169280-9F4B-4A35-BC5A-DA350F28C1BB}"/>
    <cellStyle name="40% - Accent5 3 2" xfId="11043" xr:uid="{590BD80C-E4AE-4C48-8A62-FB4CD944476F}"/>
    <cellStyle name="40% - Accent5 3 2 2" xfId="11044" xr:uid="{DF17EDBA-BD12-406D-A330-B3429F1792C6}"/>
    <cellStyle name="40% - Accent5 3 2 3" xfId="11045" xr:uid="{A6F88011-2260-4C89-83C4-627FE818E608}"/>
    <cellStyle name="40% - Accent5 3 3" xfId="11046" xr:uid="{5D3052C7-3A38-4312-96D1-2656302643EA}"/>
    <cellStyle name="40% - Accent5 3 3 2" xfId="11047" xr:uid="{5B6C55F7-1DC5-4C5E-A47B-44B61A8E8C1E}"/>
    <cellStyle name="40% - Accent5 3 3 3" xfId="11048" xr:uid="{B8ED6D25-5F55-4EF8-B0CA-B66095FD0255}"/>
    <cellStyle name="40% - Accent5 3 4" xfId="11049" xr:uid="{28AA4B75-A8B7-47C8-88AA-B1EDD2B61826}"/>
    <cellStyle name="40% - Accent5 3 4 2" xfId="11050" xr:uid="{C41A3697-1138-4476-9D82-FF3DCADE02EE}"/>
    <cellStyle name="40% - Accent5 3 4 3" xfId="11051" xr:uid="{1B50A7FE-D130-4A4A-9072-D049AF07C794}"/>
    <cellStyle name="40% - Accent5 3 5" xfId="11052" xr:uid="{B2BECC7D-1728-4250-8D57-106DC9E14ADC}"/>
    <cellStyle name="40% - Accent5 30" xfId="11053" xr:uid="{6D683C94-2FA7-4B76-B05A-96818701118D}"/>
    <cellStyle name="40% - Accent5 30 2" xfId="11054" xr:uid="{3D673ED9-D7F8-4748-B02D-221E36890D0F}"/>
    <cellStyle name="40% - Accent5 30 2 2" xfId="11055" xr:uid="{75EAFB94-6D90-414F-BC97-E46B7217D780}"/>
    <cellStyle name="40% - Accent5 30 2 2 2" xfId="11056" xr:uid="{09B17576-4EE1-48F4-8893-708756C6F2D6}"/>
    <cellStyle name="40% - Accent5 30 2 3" xfId="11057" xr:uid="{9BAEFF9A-6A03-4211-A1E5-585F7A7F81C0}"/>
    <cellStyle name="40% - Accent5 30 2 3 2" xfId="11058" xr:uid="{30F5C295-7118-43B9-95CE-C9567098C4ED}"/>
    <cellStyle name="40% - Accent5 30 2 4" xfId="11059" xr:uid="{F4994B3E-819A-4F0E-946E-1E1BCFB83829}"/>
    <cellStyle name="40% - Accent5 30 3" xfId="11060" xr:uid="{24E473C2-4998-4D81-AC6F-8A692B0F660D}"/>
    <cellStyle name="40% - Accent5 30 3 2" xfId="11061" xr:uid="{6DFE06AF-D2C9-4959-AF30-68F51C3F8930}"/>
    <cellStyle name="40% - Accent5 30 4" xfId="11062" xr:uid="{48604FEB-CDA3-434D-B334-D92B0C986A32}"/>
    <cellStyle name="40% - Accent5 30 4 2" xfId="11063" xr:uid="{42009327-442A-4BD3-8CB6-20E9C6B62808}"/>
    <cellStyle name="40% - Accent5 30 5" xfId="11064" xr:uid="{5A241847-BFAC-4BEF-BAD9-5FF48DB5481B}"/>
    <cellStyle name="40% - Accent5 31" xfId="11065" xr:uid="{674B659C-4418-44EF-9FAA-7504A95D8401}"/>
    <cellStyle name="40% - Accent5 31 2" xfId="11066" xr:uid="{818906D6-7E99-419C-BA16-54634F161965}"/>
    <cellStyle name="40% - Accent5 31 2 2" xfId="11067" xr:uid="{35267403-47A4-4F7B-979F-B2B43738DB50}"/>
    <cellStyle name="40% - Accent5 31 3" xfId="11068" xr:uid="{12711F8B-E15E-49FB-86E0-614A49CE1281}"/>
    <cellStyle name="40% - Accent5 31 3 2" xfId="11069" xr:uid="{F23B371D-3DC6-4C9A-8C95-63F9ED9D8E54}"/>
    <cellStyle name="40% - Accent5 31 4" xfId="11070" xr:uid="{1428DCDA-BEFA-4FCA-8991-610C1B331773}"/>
    <cellStyle name="40% - Accent5 32" xfId="11071" xr:uid="{69B3A940-D800-421D-B346-4214B87A4822}"/>
    <cellStyle name="40% - Accent5 32 2" xfId="11072" xr:uid="{F2D07A3C-DAE3-4645-8BAF-6660E2CEA824}"/>
    <cellStyle name="40% - Accent5 32 2 2" xfId="11073" xr:uid="{A2AF3071-8C96-4E9A-905D-7AEB5284BDA7}"/>
    <cellStyle name="40% - Accent5 32 3" xfId="11074" xr:uid="{B71E6309-DCB3-46EE-A34D-7A00A8A40343}"/>
    <cellStyle name="40% - Accent5 33" xfId="11075" xr:uid="{4FFECDB6-6613-4807-BDAB-DEDB7F9D1DD4}"/>
    <cellStyle name="40% - Accent5 33 2" xfId="11076" xr:uid="{4FB48C50-ADC4-45DD-8A96-7CF1E779521B}"/>
    <cellStyle name="40% - Accent5 34" xfId="11077" xr:uid="{59377DB4-B433-4AFB-B545-3FCC536941CD}"/>
    <cellStyle name="40% - Accent5 34 2" xfId="11078" xr:uid="{7209A5CB-4F99-4E99-8300-14DC36759813}"/>
    <cellStyle name="40% - Accent5 35" xfId="11079" xr:uid="{788DCFCD-5B70-4596-93A1-4927F7B96DAB}"/>
    <cellStyle name="40% - Accent5 36" xfId="11080" xr:uid="{C711F16F-7400-4BD2-89AA-8FE0465378BE}"/>
    <cellStyle name="40% - Accent5 37" xfId="11081" xr:uid="{BC23AE92-E291-47FD-A848-D35B165E75B5}"/>
    <cellStyle name="40% - Accent5 37 2" xfId="11082" xr:uid="{53131CBE-4AA2-47BE-A310-2CEF70C34AED}"/>
    <cellStyle name="40% - Accent5 38" xfId="11083" xr:uid="{13C11EE6-FFEB-4ED4-BD06-488A2A176711}"/>
    <cellStyle name="40% - Accent5 38 2" xfId="11084" xr:uid="{D321CE7E-E48C-482F-BD73-1AC8F28E1EB4}"/>
    <cellStyle name="40% - Accent5 39" xfId="11085" xr:uid="{48AEBF52-4BDA-4474-A020-595BBF84E2FE}"/>
    <cellStyle name="40% - Accent5 39 2" xfId="11086" xr:uid="{8645D465-F3B9-4611-A033-E77347A582B2}"/>
    <cellStyle name="40% - Accent5 4" xfId="11087" xr:uid="{336948C3-DB36-4712-BC88-3AFA7021720B}"/>
    <cellStyle name="40% - Accent5 4 2" xfId="11088" xr:uid="{1396EC38-45B8-4A8E-BD28-11F271B19A67}"/>
    <cellStyle name="40% - Accent5 4 2 2" xfId="11089" xr:uid="{2115294B-FBB3-4839-B441-6FB089EA3DF0}"/>
    <cellStyle name="40% - Accent5 4 2 2 2" xfId="11090" xr:uid="{79CC368F-87F9-443B-8A09-D7C9F47AC969}"/>
    <cellStyle name="40% - Accent5 4 2 2 2 2" xfId="11091" xr:uid="{F4FDB365-B744-471B-BB56-962FB6AD9A1B}"/>
    <cellStyle name="40% - Accent5 4 2 2 3" xfId="11092" xr:uid="{BC8309BF-CA9F-430D-AF4E-270A66D13807}"/>
    <cellStyle name="40% - Accent5 4 2 2 3 2" xfId="11093" xr:uid="{E1FF24A1-6923-43A1-80A6-57624254FFBD}"/>
    <cellStyle name="40% - Accent5 4 2 2 4" xfId="11094" xr:uid="{CEBFFABD-513A-45F8-82CE-B2FCFC21DFAB}"/>
    <cellStyle name="40% - Accent5 4 2 3" xfId="11095" xr:uid="{468FFF96-4FA5-439A-98CF-31A97BF55D6D}"/>
    <cellStyle name="40% - Accent5 4 2 3 2" xfId="11096" xr:uid="{F62C8370-E8D5-4747-9583-17CFF080D8E3}"/>
    <cellStyle name="40% - Accent5 4 2 4" xfId="11097" xr:uid="{ECE5D315-8806-47BF-AC43-2F2C54BF8508}"/>
    <cellStyle name="40% - Accent5 4 2 5" xfId="11098" xr:uid="{396C3076-1411-471A-B359-649B157BF538}"/>
    <cellStyle name="40% - Accent5 4 3" xfId="11099" xr:uid="{7C10831E-ADC3-49BC-858E-700219CBA2D4}"/>
    <cellStyle name="40% - Accent5 4 3 2" xfId="11100" xr:uid="{2166B91F-27B6-40CC-A387-C090D25C4C6F}"/>
    <cellStyle name="40% - Accent5 4 3 2 2" xfId="11101" xr:uid="{74A37720-351A-4723-A8AD-445D039EAE83}"/>
    <cellStyle name="40% - Accent5 4 3 3" xfId="11102" xr:uid="{4BD43A2C-BE14-46DB-9153-3AA4F3F7239B}"/>
    <cellStyle name="40% - Accent5 4 3 3 2" xfId="11103" xr:uid="{C17AF6C2-BDF3-4D9D-A449-A874F82B84ED}"/>
    <cellStyle name="40% - Accent5 4 3 4" xfId="11104" xr:uid="{2ED733EA-81CF-4A53-A273-34BCD42D1E69}"/>
    <cellStyle name="40% - Accent5 4 3 5" xfId="11105" xr:uid="{031F5132-5FAF-4B8E-A916-1A1047A5AC64}"/>
    <cellStyle name="40% - Accent5 4 4" xfId="11106" xr:uid="{AA7A5086-441A-4253-A70C-4301188DACCE}"/>
    <cellStyle name="40% - Accent5 4 4 2" xfId="11107" xr:uid="{A3338C35-5134-4BE1-913D-563F64729BBF}"/>
    <cellStyle name="40% - Accent5 4 4 3" xfId="11108" xr:uid="{4F2901D1-FA55-43B9-A7EC-A740D5ECFD20}"/>
    <cellStyle name="40% - Accent5 4 5" xfId="11109" xr:uid="{F237CC22-3EFD-4706-916C-E9BB37DE0E22}"/>
    <cellStyle name="40% - Accent5 4 5 2" xfId="11110" xr:uid="{56F2B313-4A91-4F8F-A147-E9049041EA72}"/>
    <cellStyle name="40% - Accent5 4 6" xfId="11111" xr:uid="{81EE70C4-C2D4-4916-A2B7-7C06D08FC728}"/>
    <cellStyle name="40% - Accent5 4 7" xfId="11112" xr:uid="{381D5FA6-1699-4A61-B261-E89DACCD27D2}"/>
    <cellStyle name="40% - Accent5 40" xfId="11113" xr:uid="{94111230-12B0-4E5A-8B97-7152E501C00A}"/>
    <cellStyle name="40% - Accent5 40 2" xfId="11114" xr:uid="{A8A1E75B-C15C-4414-AC14-80D96ACA424D}"/>
    <cellStyle name="40% - Accent5 41" xfId="11115" xr:uid="{2E7AEA1E-1710-46B3-95F3-FC77EA933EF2}"/>
    <cellStyle name="40% - Accent5 41 2" xfId="11116" xr:uid="{B38D064B-9B7D-4F43-993F-D505A3F3C058}"/>
    <cellStyle name="40% - Accent5 42" xfId="11117" xr:uid="{0B366BFD-2AAB-40FC-A9FA-E07F15A5E340}"/>
    <cellStyle name="40% - Accent5 42 2" xfId="11118" xr:uid="{B8253A3D-A13E-4E48-A77E-728D57C45961}"/>
    <cellStyle name="40% - Accent5 43" xfId="11119" xr:uid="{A568D307-BDA0-44B6-9D76-54DBF159993F}"/>
    <cellStyle name="40% - Accent5 43 2" xfId="11120" xr:uid="{9BE9EC17-D1A0-4124-95CB-4F7141CAB19C}"/>
    <cellStyle name="40% - Accent5 44" xfId="11121" xr:uid="{C5CB8BAF-6970-4ABC-9FB2-341A3DDCC298}"/>
    <cellStyle name="40% - Accent5 44 2" xfId="11122" xr:uid="{C41A9B10-3CD8-4089-A812-5D11F8EA1A78}"/>
    <cellStyle name="40% - Accent5 45" xfId="11123" xr:uid="{A3072E20-7306-4768-BD8F-3253A87A4570}"/>
    <cellStyle name="40% - Accent5 45 2" xfId="11124" xr:uid="{5E280A7C-FCE5-44AC-B208-C5B95ABCC3A1}"/>
    <cellStyle name="40% - Accent5 46" xfId="11125" xr:uid="{53173978-6784-43F5-B7E8-72ACFEE57FA6}"/>
    <cellStyle name="40% - Accent5 47" xfId="11126" xr:uid="{CB6E324A-74C5-450E-947B-B169A5BC1586}"/>
    <cellStyle name="40% - Accent5 48" xfId="11127" xr:uid="{BBAA6B22-F20C-4685-A48C-A9A3BC43D64F}"/>
    <cellStyle name="40% - Accent5 49" xfId="11128" xr:uid="{AC9FC4F6-218A-4D79-9CAC-6735B81B2206}"/>
    <cellStyle name="40% - Accent5 5" xfId="11129" xr:uid="{41245D35-471A-42D9-A304-1AC5744EE4A0}"/>
    <cellStyle name="40% - Accent5 5 2" xfId="11130" xr:uid="{E2245207-1C30-4950-976A-0A8F49960FF0}"/>
    <cellStyle name="40% - Accent5 5 2 2" xfId="11131" xr:uid="{5B749158-5A9A-4A3E-AF30-0F5539CEC800}"/>
    <cellStyle name="40% - Accent5 5 2 2 2" xfId="11132" xr:uid="{BE948ACD-88A5-4870-9B95-0AEBE1241234}"/>
    <cellStyle name="40% - Accent5 5 2 2 2 2" xfId="11133" xr:uid="{ED644412-DB2B-4D9C-BB38-B17F222DEB7F}"/>
    <cellStyle name="40% - Accent5 5 2 2 3" xfId="11134" xr:uid="{06EF1817-8A16-4DF4-919C-2744CAC0A572}"/>
    <cellStyle name="40% - Accent5 5 2 2 3 2" xfId="11135" xr:uid="{D9135827-8553-4F5A-9FE1-05B0CBA815D7}"/>
    <cellStyle name="40% - Accent5 5 2 2 4" xfId="11136" xr:uid="{DF84FAAE-F73A-46C9-AC3D-17160C7966E4}"/>
    <cellStyle name="40% - Accent5 5 2 3" xfId="11137" xr:uid="{48E30170-EC1B-4054-A74C-D6B3328A2993}"/>
    <cellStyle name="40% - Accent5 5 2 3 2" xfId="11138" xr:uid="{8042F63F-DAFF-4CED-A3F0-6B32EF701175}"/>
    <cellStyle name="40% - Accent5 5 2 4" xfId="11139" xr:uid="{2A47AF9B-2342-49A1-8DBA-35D3F11C77EB}"/>
    <cellStyle name="40% - Accent5 5 2 5" xfId="11140" xr:uid="{B6E5CF45-198E-498B-A376-ABCFB21B2BFD}"/>
    <cellStyle name="40% - Accent5 5 3" xfId="11141" xr:uid="{B60C190A-D2B2-4F74-AD42-1E26C92E5052}"/>
    <cellStyle name="40% - Accent5 5 3 2" xfId="11142" xr:uid="{BD1AFD89-0583-45AC-B24E-074D017621F2}"/>
    <cellStyle name="40% - Accent5 5 3 2 2" xfId="11143" xr:uid="{3C6EEFAC-6004-46A7-98DC-66B2DBC59AC2}"/>
    <cellStyle name="40% - Accent5 5 3 3" xfId="11144" xr:uid="{725B4715-207F-44F7-9909-0A15EF08B3A1}"/>
    <cellStyle name="40% - Accent5 5 3 3 2" xfId="11145" xr:uid="{EF5F56E6-E4F0-4FA2-A3B1-06D6C0242EC9}"/>
    <cellStyle name="40% - Accent5 5 3 4" xfId="11146" xr:uid="{1BFEA27F-318F-4323-A2EC-E603C05D399C}"/>
    <cellStyle name="40% - Accent5 5 4" xfId="11147" xr:uid="{4A334602-2A17-43C5-A60B-A0A6195A96ED}"/>
    <cellStyle name="40% - Accent5 5 4 2" xfId="11148" xr:uid="{5C277FAC-0AC0-45BE-A3E6-D81F36DCFDD4}"/>
    <cellStyle name="40% - Accent5 5 5" xfId="11149" xr:uid="{B2C09730-6943-4327-89AD-8F6BE6DBA4D4}"/>
    <cellStyle name="40% - Accent5 5 5 2" xfId="11150" xr:uid="{07A41696-1896-4EC3-ADB7-352EF67C52CB}"/>
    <cellStyle name="40% - Accent5 5 6" xfId="11151" xr:uid="{50EC9527-C6EB-4563-A40E-4994579413C8}"/>
    <cellStyle name="40% - Accent5 5 7" xfId="11152" xr:uid="{8C80F33A-06C6-40E8-A900-D9ED881993B4}"/>
    <cellStyle name="40% - Accent5 50" xfId="11153" xr:uid="{69E411CC-81B6-45B7-9ED9-6BB9FE02BE19}"/>
    <cellStyle name="40% - Accent5 51" xfId="11154" xr:uid="{98AA3340-6843-4EB6-BB49-F9106940AB16}"/>
    <cellStyle name="40% - Accent5 52" xfId="11155" xr:uid="{A7FFDDF3-B9FA-4958-B3C0-23AAEBFF3303}"/>
    <cellStyle name="40% - Accent5 53" xfId="11156" xr:uid="{69C5FFA1-278C-4D8A-8F94-35B733FB5296}"/>
    <cellStyle name="40% - Accent5 6" xfId="11157" xr:uid="{48DCDFC8-CD45-4762-A90B-6DAD07AAB240}"/>
    <cellStyle name="40% - Accent5 6 2" xfId="11158" xr:uid="{5DDFC7EB-951B-4420-AF83-DA54999A0759}"/>
    <cellStyle name="40% - Accent5 6 2 2" xfId="11159" xr:uid="{0D083037-F838-4E41-9F57-4AD2E42BD009}"/>
    <cellStyle name="40% - Accent5 6 2 2 2" xfId="11160" xr:uid="{9D523920-DB66-4ADB-84A8-B006CFD0A3B4}"/>
    <cellStyle name="40% - Accent5 6 2 2 2 2" xfId="11161" xr:uid="{2BD97B24-0D5E-4FFE-8E7B-93598FE0DFD4}"/>
    <cellStyle name="40% - Accent5 6 2 2 3" xfId="11162" xr:uid="{068EBA62-020D-40EE-91FD-B3B95E1BC872}"/>
    <cellStyle name="40% - Accent5 6 2 2 3 2" xfId="11163" xr:uid="{567AEB15-F207-4AC6-B159-77B68CC144E8}"/>
    <cellStyle name="40% - Accent5 6 2 2 4" xfId="11164" xr:uid="{B936D2C6-DA0B-4172-B316-CCA9C579746B}"/>
    <cellStyle name="40% - Accent5 6 2 3" xfId="11165" xr:uid="{AD5FC884-DC5B-4929-81A8-F3BB0C99C66F}"/>
    <cellStyle name="40% - Accent5 6 2 3 2" xfId="11166" xr:uid="{D363BDE2-0639-4B2D-A658-EC562337FDA2}"/>
    <cellStyle name="40% - Accent5 6 2 4" xfId="11167" xr:uid="{A793830A-ADEA-42FB-AA81-0CC0141E7427}"/>
    <cellStyle name="40% - Accent5 6 3" xfId="11168" xr:uid="{7C01BB16-F561-4416-83A9-5C7A4FEE7AF5}"/>
    <cellStyle name="40% - Accent5 6 3 2" xfId="11169" xr:uid="{495BB507-32BC-4740-A2E3-DFCA6B3B75C6}"/>
    <cellStyle name="40% - Accent5 6 3 2 2" xfId="11170" xr:uid="{13F76534-213D-47E8-9936-B7491461D814}"/>
    <cellStyle name="40% - Accent5 6 3 3" xfId="11171" xr:uid="{981FD7EA-5061-40C2-8CA1-AC29D8650D82}"/>
    <cellStyle name="40% - Accent5 6 3 3 2" xfId="11172" xr:uid="{3C0A90B9-5A02-411D-B64B-8A1FA83E1C51}"/>
    <cellStyle name="40% - Accent5 6 3 4" xfId="11173" xr:uid="{8C7F475C-1485-4D65-9A41-BD3CFE5FE70B}"/>
    <cellStyle name="40% - Accent5 6 4" xfId="11174" xr:uid="{A6E0F231-4399-42BA-A4E5-47D8EFEDE6FF}"/>
    <cellStyle name="40% - Accent5 6 4 2" xfId="11175" xr:uid="{DC0F8416-EC3D-4A38-B186-2DFB906D5CDB}"/>
    <cellStyle name="40% - Accent5 6 5" xfId="11176" xr:uid="{C5EDBF9B-439C-4E21-926B-B31EA73D189B}"/>
    <cellStyle name="40% - Accent5 6 5 2" xfId="11177" xr:uid="{677BCBBB-6ED6-4551-83EF-7FD7D760E204}"/>
    <cellStyle name="40% - Accent5 6 6" xfId="11178" xr:uid="{A9E09316-8B92-484A-884B-356DF4461D26}"/>
    <cellStyle name="40% - Accent5 6 7" xfId="11179" xr:uid="{8982AEDF-82E6-428B-AF49-2754553E2194}"/>
    <cellStyle name="40% - Accent5 7" xfId="11180" xr:uid="{CDD5DD84-10B3-4CB1-823E-1C951B2A1CE8}"/>
    <cellStyle name="40% - Accent5 7 2" xfId="11181" xr:uid="{2D0633B2-B311-405A-9B7A-523D082796F6}"/>
    <cellStyle name="40% - Accent5 7 2 2" xfId="11182" xr:uid="{BC6EBC97-3DDA-4A72-81F4-2C574B796ACB}"/>
    <cellStyle name="40% - Accent5 7 2 2 2" xfId="11183" xr:uid="{08A80D4A-2FC7-4BB5-A3D2-4745AC9C6C6D}"/>
    <cellStyle name="40% - Accent5 7 2 2 2 2" xfId="11184" xr:uid="{5F50DF5B-A3E2-4BAB-A741-F1034F433E1C}"/>
    <cellStyle name="40% - Accent5 7 2 2 3" xfId="11185" xr:uid="{AFFE64F1-3C59-43CE-8E39-6355E72ECEEE}"/>
    <cellStyle name="40% - Accent5 7 2 2 3 2" xfId="11186" xr:uid="{F960983E-9C6E-4819-8B7C-98A1C2E9A8BB}"/>
    <cellStyle name="40% - Accent5 7 2 2 4" xfId="11187" xr:uid="{4193E37E-6A2A-410E-A2D3-4886EC623694}"/>
    <cellStyle name="40% - Accent5 7 2 3" xfId="11188" xr:uid="{09A82CBF-EDB2-413D-85B5-F944EE5ED546}"/>
    <cellStyle name="40% - Accent5 7 2 3 2" xfId="11189" xr:uid="{9FAE726A-642E-4AD6-B6EC-07EB080AA4A4}"/>
    <cellStyle name="40% - Accent5 7 2 4" xfId="11190" xr:uid="{A4200CC4-42E9-4589-B556-88CB2D232B41}"/>
    <cellStyle name="40% - Accent5 7 3" xfId="11191" xr:uid="{942498C3-2BA4-4485-9B36-ABAEAAFD5348}"/>
    <cellStyle name="40% - Accent5 7 3 2" xfId="11192" xr:uid="{645CBEFB-007C-43B0-AC22-14923C6789B4}"/>
    <cellStyle name="40% - Accent5 7 3 2 2" xfId="11193" xr:uid="{DCDF71FE-5AAD-4CC1-9B73-7A91AD29E256}"/>
    <cellStyle name="40% - Accent5 7 3 3" xfId="11194" xr:uid="{1402FD26-A038-4BD5-A793-62DDF7459DD1}"/>
    <cellStyle name="40% - Accent5 7 3 3 2" xfId="11195" xr:uid="{D43E5E65-785E-47DA-98AB-B783A5382FA8}"/>
    <cellStyle name="40% - Accent5 7 3 4" xfId="11196" xr:uid="{54C8A611-69EA-4125-9A17-C149AB9BC57C}"/>
    <cellStyle name="40% - Accent5 7 4" xfId="11197" xr:uid="{7110933D-1BC8-4478-94B1-9E7CCB5BEA14}"/>
    <cellStyle name="40% - Accent5 7 4 2" xfId="11198" xr:uid="{23CF5D5B-D591-4951-ACAC-1AE8A190A3F6}"/>
    <cellStyle name="40% - Accent5 7 5" xfId="11199" xr:uid="{A2304A9D-38AD-4617-9CA6-03F7EC27FEA6}"/>
    <cellStyle name="40% - Accent5 7 5 2" xfId="11200" xr:uid="{9EFDEBA4-E422-4B31-9FF9-CE041F46B9DE}"/>
    <cellStyle name="40% - Accent5 7 6" xfId="11201" xr:uid="{BBCCC7EF-9D43-4935-823F-7D8EFC6608B4}"/>
    <cellStyle name="40% - Accent5 7 7" xfId="11202" xr:uid="{DF56CD8B-C5CB-4A9F-AC2A-CC46482DF88F}"/>
    <cellStyle name="40% - Accent5 8" xfId="11203" xr:uid="{71F48A60-2991-4277-A495-C1F349A9735B}"/>
    <cellStyle name="40% - Accent5 8 2" xfId="11204" xr:uid="{8EDBDBBC-F849-4CDE-A040-242770DA6439}"/>
    <cellStyle name="40% - Accent5 8 2 2" xfId="11205" xr:uid="{21E633AF-4E6C-4DE7-A17F-F94005281D61}"/>
    <cellStyle name="40% - Accent5 8 2 2 2" xfId="11206" xr:uid="{F7EC936F-1FBF-4392-9E23-F66BE856942C}"/>
    <cellStyle name="40% - Accent5 8 2 2 2 2" xfId="11207" xr:uid="{10CB1339-F9A9-4B40-B296-FD84539AAA22}"/>
    <cellStyle name="40% - Accent5 8 2 2 3" xfId="11208" xr:uid="{8FA5410C-815B-4B29-8409-FEC70220BF13}"/>
    <cellStyle name="40% - Accent5 8 2 2 3 2" xfId="11209" xr:uid="{F858ACF7-4E34-4516-8E40-A817A90900C2}"/>
    <cellStyle name="40% - Accent5 8 2 2 4" xfId="11210" xr:uid="{3B6EEBE7-5E88-4E61-831A-194C3504335A}"/>
    <cellStyle name="40% - Accent5 8 2 3" xfId="11211" xr:uid="{BFA354A2-F826-4743-8C91-6E9F734C1BD2}"/>
    <cellStyle name="40% - Accent5 8 2 3 2" xfId="11212" xr:uid="{397056E3-CD30-4256-9EFF-D46D806EA634}"/>
    <cellStyle name="40% - Accent5 8 2 4" xfId="11213" xr:uid="{77603416-7926-4246-BB70-C0A0583B72B9}"/>
    <cellStyle name="40% - Accent5 8 3" xfId="11214" xr:uid="{D9E2D7D2-92CD-4BB0-82AB-8A55398BE6FB}"/>
    <cellStyle name="40% - Accent5 8 3 2" xfId="11215" xr:uid="{D141F2CB-5967-4462-AA2B-7FF3BD58F410}"/>
    <cellStyle name="40% - Accent5 8 3 2 2" xfId="11216" xr:uid="{0B116550-B19B-4A50-8DFF-F21B49D3B76A}"/>
    <cellStyle name="40% - Accent5 8 3 3" xfId="11217" xr:uid="{84DB992F-1C7D-4752-93CD-4527DC72852E}"/>
    <cellStyle name="40% - Accent5 8 3 3 2" xfId="11218" xr:uid="{8785CE0B-0158-4673-9C7A-6427D1BE09E7}"/>
    <cellStyle name="40% - Accent5 8 3 4" xfId="11219" xr:uid="{55153F66-A634-46EE-926D-AEB59FF688D7}"/>
    <cellStyle name="40% - Accent5 8 4" xfId="11220" xr:uid="{69EBC9EA-ECAD-401B-89C7-0423A4395F3F}"/>
    <cellStyle name="40% - Accent5 8 4 2" xfId="11221" xr:uid="{0B0EF663-5D15-444E-8E04-3339BA1AB790}"/>
    <cellStyle name="40% - Accent5 8 5" xfId="11222" xr:uid="{D95B776F-5827-42A5-BCAB-4226D8F500EF}"/>
    <cellStyle name="40% - Accent5 8 5 2" xfId="11223" xr:uid="{C563BFCE-4ED1-4177-8401-956624E57D9D}"/>
    <cellStyle name="40% - Accent5 8 6" xfId="11224" xr:uid="{E955A98E-B742-4439-86CF-C98EDD65E41F}"/>
    <cellStyle name="40% - Accent5 8 7" xfId="11225" xr:uid="{CE352E6E-2B4C-46E7-B87D-E1B01CA217B7}"/>
    <cellStyle name="40% - Accent5 9" xfId="11226" xr:uid="{B199041E-F61C-443F-A7C4-71F2E112C89D}"/>
    <cellStyle name="40% - Accent5 9 2" xfId="11227" xr:uid="{EC8DA8EE-2533-4205-9ED3-9DA78852461D}"/>
    <cellStyle name="40% - Accent5 9 2 2" xfId="11228" xr:uid="{E3DB6D4C-C426-47E7-A6C9-6811C17B7168}"/>
    <cellStyle name="40% - Accent5 9 2 2 2" xfId="11229" xr:uid="{D253D404-3C46-45EB-9C38-7A4A68343C48}"/>
    <cellStyle name="40% - Accent5 9 2 2 2 2" xfId="11230" xr:uid="{7DB984B4-FFC3-4423-BA72-48C07C57D0C6}"/>
    <cellStyle name="40% - Accent5 9 2 2 3" xfId="11231" xr:uid="{1EF7D353-6273-49C0-A971-0A6935668E5F}"/>
    <cellStyle name="40% - Accent5 9 2 2 3 2" xfId="11232" xr:uid="{0064567B-037C-4B46-9FFA-41BCE35BA7EC}"/>
    <cellStyle name="40% - Accent5 9 2 2 4" xfId="11233" xr:uid="{AD00AAFE-0AD2-4E28-BC96-9108BFBD715A}"/>
    <cellStyle name="40% - Accent5 9 2 3" xfId="11234" xr:uid="{B7508EFB-60AD-4692-9AD1-F495ED8D5E40}"/>
    <cellStyle name="40% - Accent5 9 2 3 2" xfId="11235" xr:uid="{CCD9F0C4-A69D-40A1-ABEE-9C5EE5B778DD}"/>
    <cellStyle name="40% - Accent5 9 2 4" xfId="11236" xr:uid="{00CECB12-E30E-4121-B549-7C5452BC8F6D}"/>
    <cellStyle name="40% - Accent5 9 3" xfId="11237" xr:uid="{31F0DAE0-32A6-4F09-8414-C874F0521EF8}"/>
    <cellStyle name="40% - Accent5 9 3 2" xfId="11238" xr:uid="{A6B90592-D635-4F98-80C4-BF939132D73B}"/>
    <cellStyle name="40% - Accent5 9 3 2 2" xfId="11239" xr:uid="{756408ED-27B9-4DB6-B204-1E008EA57A92}"/>
    <cellStyle name="40% - Accent5 9 3 3" xfId="11240" xr:uid="{3212AE23-4AAD-497D-B0E0-BC95A2A13068}"/>
    <cellStyle name="40% - Accent5 9 3 3 2" xfId="11241" xr:uid="{CF1CCACC-64B9-402B-B6B9-7FF72671B6FD}"/>
    <cellStyle name="40% - Accent5 9 3 4" xfId="11242" xr:uid="{E8520294-433C-4CDA-BABA-5B1AD5365429}"/>
    <cellStyle name="40% - Accent5 9 4" xfId="11243" xr:uid="{55D341FD-D870-4E4D-8331-DDE4A97A74B1}"/>
    <cellStyle name="40% - Accent5 9 4 2" xfId="11244" xr:uid="{9E1131E9-38FF-446E-86AE-5CDA6033BD8F}"/>
    <cellStyle name="40% - Accent5 9 5" xfId="11245" xr:uid="{8EE0DBE4-9EC9-4C99-B286-1AA5A857EB93}"/>
    <cellStyle name="40% - Accent5 9 5 2" xfId="11246" xr:uid="{54AE7C86-F4E1-4F54-856D-B0CCF51069A6}"/>
    <cellStyle name="40% - Accent5 9 6" xfId="11247" xr:uid="{0DEDB7FC-7A08-4622-B5CC-81645B052C35}"/>
    <cellStyle name="40% - Accent5 9 7" xfId="11248" xr:uid="{4DE55129-4F15-4A03-81E9-40102B45BDBF}"/>
    <cellStyle name="40% - Accent6" xfId="44" builtinId="51" customBuiltin="1"/>
    <cellStyle name="40% - Accent6 10" xfId="11249" xr:uid="{11B58292-890D-48AD-9CB6-0776F01600DC}"/>
    <cellStyle name="40% - Accent6 10 2" xfId="11250" xr:uid="{FF1E45A8-8432-4764-B10B-ED645A017E92}"/>
    <cellStyle name="40% - Accent6 10 2 2" xfId="11251" xr:uid="{FB943535-1B3F-44AA-9664-5A43F760FCFC}"/>
    <cellStyle name="40% - Accent6 10 2 2 2" xfId="11252" xr:uid="{1869DAA0-F60A-4C16-B432-611C460F7D47}"/>
    <cellStyle name="40% - Accent6 10 2 2 2 2" xfId="11253" xr:uid="{AE2393D9-33E2-4986-9D18-5F9F5940BAE0}"/>
    <cellStyle name="40% - Accent6 10 2 2 3" xfId="11254" xr:uid="{553BF59F-868B-4D61-B069-3DABC10F285C}"/>
    <cellStyle name="40% - Accent6 10 2 2 3 2" xfId="11255" xr:uid="{E59B0FB4-E426-4F32-A7C0-FA9A55F0944D}"/>
    <cellStyle name="40% - Accent6 10 2 2 4" xfId="11256" xr:uid="{B9ED20FB-1193-4806-9A11-D1A3E63CB4B3}"/>
    <cellStyle name="40% - Accent6 10 2 3" xfId="11257" xr:uid="{0DCA0F2D-749E-4631-BDA8-5E04EBB4573F}"/>
    <cellStyle name="40% - Accent6 10 2 3 2" xfId="11258" xr:uid="{C964DA52-F176-4813-8D53-34F92B1CB80D}"/>
    <cellStyle name="40% - Accent6 10 2 4" xfId="11259" xr:uid="{7195AD01-98B9-4D75-833F-3DDE55053BF6}"/>
    <cellStyle name="40% - Accent6 10 3" xfId="11260" xr:uid="{DC83C863-4B44-4A4F-BE16-A422B5464009}"/>
    <cellStyle name="40% - Accent6 10 3 2" xfId="11261" xr:uid="{C07EE3DE-84C5-4867-BAF1-E084493C1F83}"/>
    <cellStyle name="40% - Accent6 10 3 2 2" xfId="11262" xr:uid="{2E3D496B-1556-4A05-97E3-6E74017C2EEB}"/>
    <cellStyle name="40% - Accent6 10 3 3" xfId="11263" xr:uid="{76E71961-9E0F-4A14-8711-4EB851F2ECF8}"/>
    <cellStyle name="40% - Accent6 10 3 3 2" xfId="11264" xr:uid="{B7810155-6C57-496F-9E85-4C0A1491F63C}"/>
    <cellStyle name="40% - Accent6 10 3 4" xfId="11265" xr:uid="{6BB1E29B-B17A-4BC8-9CBD-FE41F111E202}"/>
    <cellStyle name="40% - Accent6 10 4" xfId="11266" xr:uid="{96A193A7-9A57-4414-83A3-75BB8DA9E1B7}"/>
    <cellStyle name="40% - Accent6 10 4 2" xfId="11267" xr:uid="{E44FDBEC-A05E-472E-8522-26DDB3399A40}"/>
    <cellStyle name="40% - Accent6 10 5" xfId="11268" xr:uid="{3212F46C-2A6A-4018-9E0E-0D85D5968B65}"/>
    <cellStyle name="40% - Accent6 10 5 2" xfId="11269" xr:uid="{29D35A0D-80EF-4622-8B77-CBA3D925D660}"/>
    <cellStyle name="40% - Accent6 10 6" xfId="11270" xr:uid="{A41CA27F-1BD3-4441-9391-AB33AB0F8C7D}"/>
    <cellStyle name="40% - Accent6 10 7" xfId="11271" xr:uid="{75B0E271-8A9E-43C6-8774-317FE1E2137D}"/>
    <cellStyle name="40% - Accent6 11" xfId="11272" xr:uid="{B3B5BDAE-A8A4-430B-A246-7477435E7018}"/>
    <cellStyle name="40% - Accent6 11 2" xfId="11273" xr:uid="{50F11327-037A-46D4-93C2-C58A163BD0BE}"/>
    <cellStyle name="40% - Accent6 11 2 2" xfId="11274" xr:uid="{BD201DA8-E7D6-4C72-A247-979B2F7C516F}"/>
    <cellStyle name="40% - Accent6 11 2 2 2" xfId="11275" xr:uid="{9BEAEDC4-568B-440B-BFCD-382983F1407E}"/>
    <cellStyle name="40% - Accent6 11 2 2 2 2" xfId="11276" xr:uid="{86EC25FF-A8F4-4B3C-AC43-3137FE90CE79}"/>
    <cellStyle name="40% - Accent6 11 2 2 3" xfId="11277" xr:uid="{78929827-1807-400A-8F7E-F444C1FEED37}"/>
    <cellStyle name="40% - Accent6 11 2 2 3 2" xfId="11278" xr:uid="{12444AA6-2251-4FB8-AD0B-DEBE67BDA646}"/>
    <cellStyle name="40% - Accent6 11 2 2 4" xfId="11279" xr:uid="{C2DDC90F-E8DA-484D-A6B1-E33CC1ECDDFA}"/>
    <cellStyle name="40% - Accent6 11 2 3" xfId="11280" xr:uid="{05E7C12E-233C-43FB-ACB4-FBA10868D875}"/>
    <cellStyle name="40% - Accent6 11 2 3 2" xfId="11281" xr:uid="{FE228558-B3E7-44F6-8862-8B4AF5C0951C}"/>
    <cellStyle name="40% - Accent6 11 2 4" xfId="11282" xr:uid="{F6829A73-5B56-4384-B713-3691D28BADDC}"/>
    <cellStyle name="40% - Accent6 11 3" xfId="11283" xr:uid="{B1C9312C-ADDD-40A4-B091-CC8653A0DED9}"/>
    <cellStyle name="40% - Accent6 11 3 2" xfId="11284" xr:uid="{DC01BC20-E183-4E7E-A5C8-83F57C58C435}"/>
    <cellStyle name="40% - Accent6 11 3 2 2" xfId="11285" xr:uid="{7D81B6F9-8A31-4036-A200-052BF3D40297}"/>
    <cellStyle name="40% - Accent6 11 3 3" xfId="11286" xr:uid="{424330D2-5D65-4928-B01B-4F6B68A1A088}"/>
    <cellStyle name="40% - Accent6 11 3 3 2" xfId="11287" xr:uid="{D39F968B-7861-48B2-90B5-90C1EFE3AF6F}"/>
    <cellStyle name="40% - Accent6 11 3 4" xfId="11288" xr:uid="{7BF0107B-8DE4-4A74-99FF-AB11BB7C3C74}"/>
    <cellStyle name="40% - Accent6 11 4" xfId="11289" xr:uid="{0C5AF6ED-A0FB-4970-BDE6-A489F409BEC8}"/>
    <cellStyle name="40% - Accent6 11 4 2" xfId="11290" xr:uid="{DAC34293-6EEC-42FE-BC71-F2AF872CADD1}"/>
    <cellStyle name="40% - Accent6 11 5" xfId="11291" xr:uid="{1BA7663D-DA32-45EB-9906-B63711FC25A1}"/>
    <cellStyle name="40% - Accent6 11 5 2" xfId="11292" xr:uid="{D222F29E-5344-4D74-9999-CE20AD03A4D7}"/>
    <cellStyle name="40% - Accent6 11 6" xfId="11293" xr:uid="{6C73DFDF-8AEF-43A2-B89E-208526180ACB}"/>
    <cellStyle name="40% - Accent6 11 7" xfId="11294" xr:uid="{714A4721-668F-4031-B8D7-9B464BA5B5ED}"/>
    <cellStyle name="40% - Accent6 12" xfId="11295" xr:uid="{30C0A383-F1E4-4C9F-979A-D8EA853A9727}"/>
    <cellStyle name="40% - Accent6 12 2" xfId="11296" xr:uid="{9F8532CB-3062-403E-9387-A447E39AA7E8}"/>
    <cellStyle name="40% - Accent6 12 2 2" xfId="11297" xr:uid="{9A07C345-29AD-453E-A141-83392319DE6B}"/>
    <cellStyle name="40% - Accent6 12 2 2 2" xfId="11298" xr:uid="{8C5C6B87-0CBE-4392-B89A-ED459164F5F0}"/>
    <cellStyle name="40% - Accent6 12 2 2 2 2" xfId="11299" xr:uid="{A57F968C-2554-4596-9D4B-9CC3B13F3B3B}"/>
    <cellStyle name="40% - Accent6 12 2 2 3" xfId="11300" xr:uid="{38AEA99D-2592-4C1E-9D8D-82A8E9DB255F}"/>
    <cellStyle name="40% - Accent6 12 2 2 3 2" xfId="11301" xr:uid="{65FB0AC5-E113-4358-894D-4101059F5D64}"/>
    <cellStyle name="40% - Accent6 12 2 2 4" xfId="11302" xr:uid="{FC169358-260A-4C12-A90E-10D7904B6879}"/>
    <cellStyle name="40% - Accent6 12 2 3" xfId="11303" xr:uid="{017464E0-84C7-4426-BB2E-C5156A8F995F}"/>
    <cellStyle name="40% - Accent6 12 2 3 2" xfId="11304" xr:uid="{D0B21A86-C4FB-4AD3-861B-E7AEDA768EC1}"/>
    <cellStyle name="40% - Accent6 12 2 4" xfId="11305" xr:uid="{BE92E0B2-7769-4B42-A276-68841FA1C075}"/>
    <cellStyle name="40% - Accent6 12 3" xfId="11306" xr:uid="{B9C6BD8F-0B51-492B-AC85-E93B761F4AAD}"/>
    <cellStyle name="40% - Accent6 12 3 2" xfId="11307" xr:uid="{A43905B6-40AC-4C5D-B4EC-21E05C29D644}"/>
    <cellStyle name="40% - Accent6 12 3 2 2" xfId="11308" xr:uid="{FD518FFB-6F1E-49F7-B9EF-E0123EFF11E6}"/>
    <cellStyle name="40% - Accent6 12 3 3" xfId="11309" xr:uid="{DB31B965-13CF-460C-B25B-04013851EABA}"/>
    <cellStyle name="40% - Accent6 12 3 3 2" xfId="11310" xr:uid="{E2637AA5-104C-4F68-B012-5082AAD8AFA6}"/>
    <cellStyle name="40% - Accent6 12 3 4" xfId="11311" xr:uid="{2FEC8DFA-1FFE-46A7-ABD4-846FEC7C3853}"/>
    <cellStyle name="40% - Accent6 12 4" xfId="11312" xr:uid="{7ECC5756-3DE2-4CA5-9480-F4BEA25CA32E}"/>
    <cellStyle name="40% - Accent6 12 4 2" xfId="11313" xr:uid="{74DED618-486E-4E14-B53A-A7598C074C09}"/>
    <cellStyle name="40% - Accent6 12 5" xfId="11314" xr:uid="{D88124F3-802F-4541-A806-E303F02A905C}"/>
    <cellStyle name="40% - Accent6 12 5 2" xfId="11315" xr:uid="{D664BF4E-05C2-4E72-B951-2513B77E3129}"/>
    <cellStyle name="40% - Accent6 12 6" xfId="11316" xr:uid="{73C697B7-6C18-40BE-8140-550B49F7B2C3}"/>
    <cellStyle name="40% - Accent6 12 7" xfId="11317" xr:uid="{8743AB3D-D53F-493B-89CF-87B118B14A57}"/>
    <cellStyle name="40% - Accent6 13" xfId="11318" xr:uid="{0D110471-CF14-4C69-B194-14643B940B50}"/>
    <cellStyle name="40% - Accent6 13 2" xfId="11319" xr:uid="{683712DC-7523-4F54-8728-FDB56B3482DA}"/>
    <cellStyle name="40% - Accent6 13 2 2" xfId="11320" xr:uid="{D312A744-E4B7-4D27-B1AF-45D37AD11096}"/>
    <cellStyle name="40% - Accent6 13 2 2 2" xfId="11321" xr:uid="{193D335D-ECF3-4093-B740-34E0CE196067}"/>
    <cellStyle name="40% - Accent6 13 2 2 2 2" xfId="11322" xr:uid="{5CFA647B-0F66-4980-8FC6-00BB754C9951}"/>
    <cellStyle name="40% - Accent6 13 2 2 3" xfId="11323" xr:uid="{3A9298C3-200E-4701-BC7D-6C1D5575545C}"/>
    <cellStyle name="40% - Accent6 13 2 2 3 2" xfId="11324" xr:uid="{4B62EAD0-9E7F-46D8-92B7-B512AECD6CC0}"/>
    <cellStyle name="40% - Accent6 13 2 2 4" xfId="11325" xr:uid="{5B70039A-89EB-4203-90EB-BDB2B78C176C}"/>
    <cellStyle name="40% - Accent6 13 2 3" xfId="11326" xr:uid="{3D7A3EB6-C1CE-4BD7-B504-C8B04DA496A0}"/>
    <cellStyle name="40% - Accent6 13 2 3 2" xfId="11327" xr:uid="{3EAD6E2F-F061-45A7-B7BD-BCCC543790C5}"/>
    <cellStyle name="40% - Accent6 13 2 4" xfId="11328" xr:uid="{14928F5C-3D7A-4FC3-824B-CF29FA943E49}"/>
    <cellStyle name="40% - Accent6 13 3" xfId="11329" xr:uid="{148AB491-F5A6-4BFE-8CA7-E4F55EBDBBB0}"/>
    <cellStyle name="40% - Accent6 13 3 2" xfId="11330" xr:uid="{4D0741E2-E105-4452-A1EE-E32A45FDB6D6}"/>
    <cellStyle name="40% - Accent6 13 3 2 2" xfId="11331" xr:uid="{4C707C31-D2C5-4C01-8D89-09A897135617}"/>
    <cellStyle name="40% - Accent6 13 3 3" xfId="11332" xr:uid="{77CE371F-60BF-4B21-9BC0-2FF51161C707}"/>
    <cellStyle name="40% - Accent6 13 3 3 2" xfId="11333" xr:uid="{A7D58300-DDD2-4D5C-BAA2-A121A59BF369}"/>
    <cellStyle name="40% - Accent6 13 3 4" xfId="11334" xr:uid="{CCD4813E-F50D-4FE5-AEED-78DD8DE136A8}"/>
    <cellStyle name="40% - Accent6 13 4" xfId="11335" xr:uid="{39ADE5F0-9F0F-437D-84A6-0A0FF966AE87}"/>
    <cellStyle name="40% - Accent6 13 4 2" xfId="11336" xr:uid="{20AF9D99-B741-401C-A33B-358E29DFE615}"/>
    <cellStyle name="40% - Accent6 13 5" xfId="11337" xr:uid="{A348E916-A9D1-408E-825F-29CC0366C4C9}"/>
    <cellStyle name="40% - Accent6 13 5 2" xfId="11338" xr:uid="{61AD7FD8-4851-44DB-B5BD-3487C189C2DC}"/>
    <cellStyle name="40% - Accent6 13 6" xfId="11339" xr:uid="{52F4A3F5-D2A5-416D-B76A-7057AD25683E}"/>
    <cellStyle name="40% - Accent6 13 7" xfId="11340" xr:uid="{375A22A5-62D8-48B1-883D-A8684DCF56C4}"/>
    <cellStyle name="40% - Accent6 14" xfId="11341" xr:uid="{BF45D3A1-1DD5-4FF8-AC12-9AACAE9CEED4}"/>
    <cellStyle name="40% - Accent6 14 2" xfId="11342" xr:uid="{8B3ADB46-AD97-46FC-BF38-12B48B03EC76}"/>
    <cellStyle name="40% - Accent6 14 2 2" xfId="11343" xr:uid="{C750F5E9-4389-4BA5-9759-770125A1D6FE}"/>
    <cellStyle name="40% - Accent6 14 2 2 2" xfId="11344" xr:uid="{CB3486FD-6387-468F-AA44-736DFDEE6635}"/>
    <cellStyle name="40% - Accent6 14 2 2 2 2" xfId="11345" xr:uid="{CA9545A2-AC39-43BD-804E-77B9F5D1F08D}"/>
    <cellStyle name="40% - Accent6 14 2 2 3" xfId="11346" xr:uid="{A5EC18DD-383E-4677-A007-BB004D4C3112}"/>
    <cellStyle name="40% - Accent6 14 2 2 3 2" xfId="11347" xr:uid="{9608EBCA-DB29-4E5A-98B2-306849B19283}"/>
    <cellStyle name="40% - Accent6 14 2 2 4" xfId="11348" xr:uid="{6E6BE716-4B92-4B03-8047-F782C5F56F3B}"/>
    <cellStyle name="40% - Accent6 14 2 3" xfId="11349" xr:uid="{9191F7F9-A5F1-491B-8AA0-6A69A032618D}"/>
    <cellStyle name="40% - Accent6 14 2 3 2" xfId="11350" xr:uid="{21BF9E43-B31D-4130-B90B-1ACACEED01A2}"/>
    <cellStyle name="40% - Accent6 14 2 4" xfId="11351" xr:uid="{DE34D717-CA5C-404D-B302-D7430226259C}"/>
    <cellStyle name="40% - Accent6 14 3" xfId="11352" xr:uid="{3FD4A779-3980-4B1B-8671-D0383B82F576}"/>
    <cellStyle name="40% - Accent6 14 3 2" xfId="11353" xr:uid="{5E239DB7-48EF-437E-946D-4FAAD04921F1}"/>
    <cellStyle name="40% - Accent6 14 3 2 2" xfId="11354" xr:uid="{7223599A-A8E7-4F3D-B688-3B497F4C3E1F}"/>
    <cellStyle name="40% - Accent6 14 3 3" xfId="11355" xr:uid="{1EB7715F-286F-43C5-A621-EA733FB7F75A}"/>
    <cellStyle name="40% - Accent6 14 3 3 2" xfId="11356" xr:uid="{9A83A9CB-B96A-4882-8CA4-5EBFEF6D4A00}"/>
    <cellStyle name="40% - Accent6 14 3 4" xfId="11357" xr:uid="{D99C2136-66D2-4D8D-B361-44C50A4CC4C0}"/>
    <cellStyle name="40% - Accent6 14 4" xfId="11358" xr:uid="{3FA0F27E-1A71-4738-A936-229EF4EEA054}"/>
    <cellStyle name="40% - Accent6 14 4 2" xfId="11359" xr:uid="{368EFED5-9CEF-4955-AA0C-2B07C702F68E}"/>
    <cellStyle name="40% - Accent6 14 5" xfId="11360" xr:uid="{62E9D490-CF01-44DF-9DFA-9CBEE22FEE27}"/>
    <cellStyle name="40% - Accent6 14 5 2" xfId="11361" xr:uid="{C81F219D-CC31-468D-B352-3E8CBCC95788}"/>
    <cellStyle name="40% - Accent6 14 6" xfId="11362" xr:uid="{F900BB06-1FF6-40FA-A90C-C1209537E157}"/>
    <cellStyle name="40% - Accent6 14 7" xfId="11363" xr:uid="{A1FCD121-2D1E-46DD-BA42-328C54F3A5CC}"/>
    <cellStyle name="40% - Accent6 15" xfId="11364" xr:uid="{AD5A9D3B-DFAC-4B36-ACA7-DB71C9EECD85}"/>
    <cellStyle name="40% - Accent6 15 2" xfId="11365" xr:uid="{75016B5D-0E0D-4F85-AD53-FAE83BEAA5D1}"/>
    <cellStyle name="40% - Accent6 15 2 2" xfId="11366" xr:uid="{952FAD4C-F108-4A44-80AE-898CF8548102}"/>
    <cellStyle name="40% - Accent6 15 2 2 2" xfId="11367" xr:uid="{ABF01398-ED11-4A50-A8ED-189C50EE4D9F}"/>
    <cellStyle name="40% - Accent6 15 2 2 2 2" xfId="11368" xr:uid="{1405BA45-F2D0-4572-8EDE-93E881D2C63C}"/>
    <cellStyle name="40% - Accent6 15 2 2 3" xfId="11369" xr:uid="{1CF38D5F-C8C2-4BCE-A9D4-459D2E31655F}"/>
    <cellStyle name="40% - Accent6 15 2 2 3 2" xfId="11370" xr:uid="{29C38EDA-6620-40A8-9796-17B43CDB93DF}"/>
    <cellStyle name="40% - Accent6 15 2 2 4" xfId="11371" xr:uid="{FCA624EC-7D62-44D5-ABB2-F292BE630ADE}"/>
    <cellStyle name="40% - Accent6 15 2 3" xfId="11372" xr:uid="{D5AF6D74-8A59-402B-A857-EA79EF58AFE5}"/>
    <cellStyle name="40% - Accent6 15 2 3 2" xfId="11373" xr:uid="{0A7D8E8E-E9A3-470F-AA8E-5EF43554D7AB}"/>
    <cellStyle name="40% - Accent6 15 2 4" xfId="11374" xr:uid="{2B32A574-0C70-4310-BCC5-EEE18865B24D}"/>
    <cellStyle name="40% - Accent6 15 3" xfId="11375" xr:uid="{11496D1B-9A45-467B-BEF9-B0D2A291BBE8}"/>
    <cellStyle name="40% - Accent6 15 3 2" xfId="11376" xr:uid="{AF900E00-29CD-4C33-9D6C-D3DF0B88A8C6}"/>
    <cellStyle name="40% - Accent6 15 3 2 2" xfId="11377" xr:uid="{ED5C3B29-6257-4C5C-A815-20F504FDBF58}"/>
    <cellStyle name="40% - Accent6 15 3 3" xfId="11378" xr:uid="{76A37C80-3DC0-494F-A015-E2D1E83C17CC}"/>
    <cellStyle name="40% - Accent6 15 3 3 2" xfId="11379" xr:uid="{C0258A56-E644-4C36-AF51-898A218C473E}"/>
    <cellStyle name="40% - Accent6 15 3 4" xfId="11380" xr:uid="{13236063-F25A-4D97-92D4-780789BAB5F9}"/>
    <cellStyle name="40% - Accent6 15 4" xfId="11381" xr:uid="{6146089B-64FE-4537-967C-D0AB9E1ED8DC}"/>
    <cellStyle name="40% - Accent6 15 4 2" xfId="11382" xr:uid="{C018E242-9A9C-438E-9BDF-3C6181C97C9B}"/>
    <cellStyle name="40% - Accent6 15 5" xfId="11383" xr:uid="{60B9DE9E-37E8-45AF-A8A1-DCC700CC360F}"/>
    <cellStyle name="40% - Accent6 15 5 2" xfId="11384" xr:uid="{30FB0488-DF1B-459D-AE69-FE3C9AA4A9C7}"/>
    <cellStyle name="40% - Accent6 15 6" xfId="11385" xr:uid="{AED14C75-872B-485B-866A-05355AF5AADD}"/>
    <cellStyle name="40% - Accent6 15 7" xfId="11386" xr:uid="{E8053DEA-402D-4F6D-A6FD-C1A170BBD103}"/>
    <cellStyle name="40% - Accent6 16" xfId="11387" xr:uid="{E158B319-0501-4491-BA0A-1A9BE3CBAF2C}"/>
    <cellStyle name="40% - Accent6 16 2" xfId="11388" xr:uid="{989BDFB3-DE68-41CC-90C5-C6A07DC1A8D5}"/>
    <cellStyle name="40% - Accent6 16 2 2" xfId="11389" xr:uid="{EF428CBA-AFFB-4599-B4C1-8768BBA0FF26}"/>
    <cellStyle name="40% - Accent6 16 2 2 2" xfId="11390" xr:uid="{B68B64D9-42BC-497A-9909-37C4C8311184}"/>
    <cellStyle name="40% - Accent6 16 2 3" xfId="11391" xr:uid="{760E2EB2-D4CC-48B8-983C-95E5D56A2F2D}"/>
    <cellStyle name="40% - Accent6 16 2 3 2" xfId="11392" xr:uid="{D2213393-07A5-4F03-A7A4-39D51E6C3366}"/>
    <cellStyle name="40% - Accent6 16 2 4" xfId="11393" xr:uid="{EC9D784F-AA00-419E-9D42-4DC9AC6ADEA6}"/>
    <cellStyle name="40% - Accent6 16 3" xfId="11394" xr:uid="{A8CFAE26-E27B-4D29-8C2C-CB04C84D2301}"/>
    <cellStyle name="40% - Accent6 16 3 2" xfId="11395" xr:uid="{5F5630F4-D6F5-4CF6-AE20-D53B5840D74A}"/>
    <cellStyle name="40% - Accent6 16 3 2 2" xfId="11396" xr:uid="{86B6D18D-0A5A-4048-BDC0-EFB5D1120887}"/>
    <cellStyle name="40% - Accent6 16 3 3" xfId="11397" xr:uid="{050923E3-CC66-47EA-B634-0767C770136F}"/>
    <cellStyle name="40% - Accent6 16 3 3 2" xfId="11398" xr:uid="{FB19CCC2-8876-4A8F-BCCD-643F1EDA8ACB}"/>
    <cellStyle name="40% - Accent6 16 3 4" xfId="11399" xr:uid="{B7C81C6C-634F-4142-8B47-5C7E97BCABD8}"/>
    <cellStyle name="40% - Accent6 16 4" xfId="11400" xr:uid="{FEB054C9-6780-4B86-A8FD-F3ABB85472C2}"/>
    <cellStyle name="40% - Accent6 16 4 2" xfId="11401" xr:uid="{E8ECD409-398B-4BDF-A7F4-0EEA96B02540}"/>
    <cellStyle name="40% - Accent6 16 5" xfId="11402" xr:uid="{FFB6E5A4-89DE-454B-8305-0D872F2C9924}"/>
    <cellStyle name="40% - Accent6 17" xfId="11403" xr:uid="{741DC137-EB4C-433C-BE2C-DFC61B2BA27A}"/>
    <cellStyle name="40% - Accent6 17 2" xfId="11404" xr:uid="{FB427A9F-78CB-4648-A8DE-6B53411EFEE6}"/>
    <cellStyle name="40% - Accent6 17 2 2" xfId="11405" xr:uid="{F731408A-908B-45E3-A5F6-D6C3FB7E56F2}"/>
    <cellStyle name="40% - Accent6 17 2 2 2" xfId="11406" xr:uid="{3DABC04D-B0D3-4EED-A29D-7CECB1E5EC88}"/>
    <cellStyle name="40% - Accent6 17 2 3" xfId="11407" xr:uid="{13AB175F-841E-4155-A44A-970588825058}"/>
    <cellStyle name="40% - Accent6 17 2 3 2" xfId="11408" xr:uid="{323843E2-2E50-4349-BDD0-18D5D14D1BA5}"/>
    <cellStyle name="40% - Accent6 17 2 4" xfId="11409" xr:uid="{D5ECA90F-8311-491A-837D-7913FCCCF168}"/>
    <cellStyle name="40% - Accent6 17 3" xfId="11410" xr:uid="{B8CC881D-8853-4E82-BEE6-E40D1CB4E9FF}"/>
    <cellStyle name="40% - Accent6 17 3 2" xfId="11411" xr:uid="{3D447C48-35AB-49EE-A0DA-D3E91A86772A}"/>
    <cellStyle name="40% - Accent6 17 3 2 2" xfId="11412" xr:uid="{110E51F8-C10C-4749-96EC-3BC89D1ACB0D}"/>
    <cellStyle name="40% - Accent6 17 3 3" xfId="11413" xr:uid="{5B91C498-821D-479B-80F7-A29DE32C4427}"/>
    <cellStyle name="40% - Accent6 17 3 3 2" xfId="11414" xr:uid="{F56E7BB1-2BE4-4146-9040-B0AF862618BD}"/>
    <cellStyle name="40% - Accent6 17 3 4" xfId="11415" xr:uid="{603FC3CC-CB7B-4DF0-A120-DA2383929CA1}"/>
    <cellStyle name="40% - Accent6 17 4" xfId="11416" xr:uid="{BF7F2AF9-F8F2-4C07-8D0B-44ADE6498CED}"/>
    <cellStyle name="40% - Accent6 17 4 2" xfId="11417" xr:uid="{B88E7154-35EC-4F70-9F90-5C91FE271F57}"/>
    <cellStyle name="40% - Accent6 17 5" xfId="11418" xr:uid="{55AB0CA2-CF0C-4059-BF21-C226140CA85C}"/>
    <cellStyle name="40% - Accent6 18" xfId="11419" xr:uid="{1460436A-E953-41A3-AF0C-389C4975A1BF}"/>
    <cellStyle name="40% - Accent6 18 2" xfId="11420" xr:uid="{0787FDE1-AF75-4481-A35B-4D3D31A79B5E}"/>
    <cellStyle name="40% - Accent6 18 2 2" xfId="11421" xr:uid="{F886416C-F4F8-4D05-BFB1-939AA53C0DE0}"/>
    <cellStyle name="40% - Accent6 18 2 2 2" xfId="11422" xr:uid="{BF6334F9-FB84-4385-A1D2-DE279F0537F7}"/>
    <cellStyle name="40% - Accent6 18 2 3" xfId="11423" xr:uid="{3180BEFF-15F4-42A2-87E3-08244F53208D}"/>
    <cellStyle name="40% - Accent6 18 2 3 2" xfId="11424" xr:uid="{6473051D-B801-4943-AA4F-EEC736DA53FD}"/>
    <cellStyle name="40% - Accent6 18 2 4" xfId="11425" xr:uid="{9FD569B3-DBAB-4868-B74F-B3031561C248}"/>
    <cellStyle name="40% - Accent6 18 3" xfId="11426" xr:uid="{A5861FE9-1F94-46EE-8F50-9F17BB90CDC0}"/>
    <cellStyle name="40% - Accent6 18 3 2" xfId="11427" xr:uid="{A8AC2A4D-009D-4769-8CD1-B22FF2F23CB3}"/>
    <cellStyle name="40% - Accent6 18 3 2 2" xfId="11428" xr:uid="{E1DAD430-A088-4675-8812-766DCE8ED227}"/>
    <cellStyle name="40% - Accent6 18 3 3" xfId="11429" xr:uid="{BC297712-1F63-42A4-8FD9-C8D1A4A27B07}"/>
    <cellStyle name="40% - Accent6 18 3 3 2" xfId="11430" xr:uid="{865C692F-B7C9-4390-8F5F-79E52BBC8FBA}"/>
    <cellStyle name="40% - Accent6 18 3 4" xfId="11431" xr:uid="{5B9AA6FF-7383-4D80-B5CF-E163F778C419}"/>
    <cellStyle name="40% - Accent6 18 4" xfId="11432" xr:uid="{68481A5D-82BF-472B-99BB-B8F2702A5BB1}"/>
    <cellStyle name="40% - Accent6 18 4 2" xfId="11433" xr:uid="{19EC9B77-3B70-4DB8-A2AD-D31F4ACFBD38}"/>
    <cellStyle name="40% - Accent6 18 5" xfId="11434" xr:uid="{EB76F6C7-DABF-4AFA-B6A6-E44AC44DC63A}"/>
    <cellStyle name="40% - Accent6 19" xfId="11435" xr:uid="{7BC39EE5-4B59-433F-BC28-1859A6F78AF5}"/>
    <cellStyle name="40% - Accent6 19 2" xfId="11436" xr:uid="{69D6CDF2-9144-4970-B51C-9595DFCE34BA}"/>
    <cellStyle name="40% - Accent6 19 2 2" xfId="11437" xr:uid="{01B0DAF9-06D7-4348-82C2-AB0A982568D7}"/>
    <cellStyle name="40% - Accent6 19 2 2 2" xfId="11438" xr:uid="{6EEDFA1C-6B1D-433A-85D2-ABA7F469A176}"/>
    <cellStyle name="40% - Accent6 19 2 3" xfId="11439" xr:uid="{E1925ADC-499E-411C-ACD2-0F6CAF4EE2CE}"/>
    <cellStyle name="40% - Accent6 19 2 3 2" xfId="11440" xr:uid="{7C0F2906-BD65-40CB-8CB1-CED614532545}"/>
    <cellStyle name="40% - Accent6 19 2 4" xfId="11441" xr:uid="{7EDF7B72-214D-4846-B64C-02164C94C4AB}"/>
    <cellStyle name="40% - Accent6 19 3" xfId="11442" xr:uid="{832F69F1-861F-4A4E-A6AF-97AF4EF08090}"/>
    <cellStyle name="40% - Accent6 19 3 2" xfId="11443" xr:uid="{ABDE3968-5E05-4A8C-BB34-AE272316702A}"/>
    <cellStyle name="40% - Accent6 19 3 2 2" xfId="11444" xr:uid="{FCCEE8F3-9886-4691-82D6-C8D1D5B62DC2}"/>
    <cellStyle name="40% - Accent6 19 3 3" xfId="11445" xr:uid="{2E6ABFBA-7323-4ECD-A69E-8B50D74D286B}"/>
    <cellStyle name="40% - Accent6 19 3 3 2" xfId="11446" xr:uid="{22AE23FA-0991-4B90-A7AD-B0D31EA1E2C8}"/>
    <cellStyle name="40% - Accent6 19 3 4" xfId="11447" xr:uid="{FE99209E-C482-4F84-AEAA-55D1C95B5088}"/>
    <cellStyle name="40% - Accent6 19 4" xfId="11448" xr:uid="{23E64FC1-F439-456D-9B9D-44025481AAA2}"/>
    <cellStyle name="40% - Accent6 19 4 2" xfId="11449" xr:uid="{AAC901AE-9B4A-4FC5-B222-0F3ED6B31F0D}"/>
    <cellStyle name="40% - Accent6 19 5" xfId="11450" xr:uid="{E22FB9C9-80C9-4308-AC0F-4170A2C3A889}"/>
    <cellStyle name="40% - Accent6 2" xfId="11451" xr:uid="{6B05CDAB-5962-44DD-93FD-D84A5F121823}"/>
    <cellStyle name="40% - Accent6 2 2" xfId="11452" xr:uid="{0A8E6A60-C2D4-4DAC-88BD-CFA57B969F06}"/>
    <cellStyle name="40% - Accent6 2 2 2" xfId="11453" xr:uid="{FE3F05E1-3897-40DF-A00B-BCF4411C0D60}"/>
    <cellStyle name="40% - Accent6 2 2 2 2" xfId="11454" xr:uid="{37E56B29-7DB7-452E-BD0B-6C93F64380BA}"/>
    <cellStyle name="40% - Accent6 2 2 2 2 2" xfId="11455" xr:uid="{5C724431-1670-4681-8EEE-39DEA02E6B77}"/>
    <cellStyle name="40% - Accent6 2 2 2 2 2 2" xfId="11456" xr:uid="{D6B28AED-FF08-4B06-84E0-DA923D61162D}"/>
    <cellStyle name="40% - Accent6 2 2 2 2 3" xfId="11457" xr:uid="{40EB10D2-FDBE-4A22-84F1-0839217D29E9}"/>
    <cellStyle name="40% - Accent6 2 2 2 2 3 2" xfId="11458" xr:uid="{116DD054-5015-4229-BCDC-ECE5BA759AF3}"/>
    <cellStyle name="40% - Accent6 2 2 2 2 4" xfId="11459" xr:uid="{F5FE514B-33C8-47CB-9DCA-7E1A37D32A3D}"/>
    <cellStyle name="40% - Accent6 2 2 2 3" xfId="11460" xr:uid="{16437A8A-2366-44DB-B451-3EE6FDC4FE2D}"/>
    <cellStyle name="40% - Accent6 2 2 2 3 2" xfId="11461" xr:uid="{435BCB10-82EC-4277-8224-D030A64A42E4}"/>
    <cellStyle name="40% - Accent6 2 2 2 4" xfId="11462" xr:uid="{CEB68EFA-E4CD-4422-A289-7D530EDCC92F}"/>
    <cellStyle name="40% - Accent6 2 2 2 5" xfId="11463" xr:uid="{92EAB130-2088-401C-A356-BE6479CE6694}"/>
    <cellStyle name="40% - Accent6 2 2 3" xfId="11464" xr:uid="{9C59B56A-1C85-46DB-B894-543F030CD0C7}"/>
    <cellStyle name="40% - Accent6 2 2 3 2" xfId="11465" xr:uid="{CB5BE3B0-8492-42B9-AF8F-952C4569B84F}"/>
    <cellStyle name="40% - Accent6 2 2 3 2 2" xfId="11466" xr:uid="{9AC0AABE-49FA-40E1-A37D-31C5D75FF84D}"/>
    <cellStyle name="40% - Accent6 2 2 3 3" xfId="11467" xr:uid="{E7AEE799-E573-468F-8276-838BF7EFCFAD}"/>
    <cellStyle name="40% - Accent6 2 2 3 3 2" xfId="11468" xr:uid="{657DA186-2FBD-4477-BDB3-BA5D552930AF}"/>
    <cellStyle name="40% - Accent6 2 2 3 4" xfId="11469" xr:uid="{428E212D-9DDB-46FA-A55D-60299F4BA847}"/>
    <cellStyle name="40% - Accent6 2 2 3 5" xfId="11470" xr:uid="{3EF1668D-F2B6-4AC7-8341-BCA35DCE658E}"/>
    <cellStyle name="40% - Accent6 2 2 4" xfId="11471" xr:uid="{74C0591A-8462-481E-9283-6CF7BC853782}"/>
    <cellStyle name="40% - Accent6 2 2 4 2" xfId="11472" xr:uid="{0812BF9D-4414-4181-B837-C848815776F3}"/>
    <cellStyle name="40% - Accent6 2 2 4 2 2" xfId="11473" xr:uid="{63E26510-FB8B-4806-B62B-3F8C749A844A}"/>
    <cellStyle name="40% - Accent6 2 2 4 3" xfId="11474" xr:uid="{84AB86A9-D47A-4B68-80A8-5294CA01727D}"/>
    <cellStyle name="40% - Accent6 2 2 4 4" xfId="11475" xr:uid="{1C3805C0-647F-4C74-9B71-7244410DEB30}"/>
    <cellStyle name="40% - Accent6 2 2 5" xfId="11476" xr:uid="{984CD080-D5F4-4AC5-8FB3-55697CAA68D3}"/>
    <cellStyle name="40% - Accent6 2 2 5 2" xfId="11477" xr:uid="{AC045D0B-1B3F-4A54-892E-199A2B65463E}"/>
    <cellStyle name="40% - Accent6 2 2 6" xfId="11478" xr:uid="{BE4A25F6-A019-4E9D-A843-E3EDE656620A}"/>
    <cellStyle name="40% - Accent6 2 2 7" xfId="11479" xr:uid="{A7393B19-9A64-41F3-81B5-B19658F9FAFF}"/>
    <cellStyle name="40% - Accent6 2 3" xfId="11480" xr:uid="{6108C02B-F045-42DC-9618-7B8F7A67811C}"/>
    <cellStyle name="40% - Accent6 2 3 2" xfId="11481" xr:uid="{19EC21F4-CDE0-4995-A1F7-1F09AB86AC04}"/>
    <cellStyle name="40% - Accent6 2 3 2 2" xfId="11482" xr:uid="{712372D2-11BB-441B-BE53-AEAA5EEA5805}"/>
    <cellStyle name="40% - Accent6 2 3 2 2 2" xfId="11483" xr:uid="{E8FC3AF1-8612-4CA2-B32F-A7DDBB268036}"/>
    <cellStyle name="40% - Accent6 2 3 2 2 2 2" xfId="11484" xr:uid="{C09C969D-089B-48B6-8330-232650BC0254}"/>
    <cellStyle name="40% - Accent6 2 3 2 2 3" xfId="11485" xr:uid="{D4C82B76-2404-4536-BC06-78BCB37A22A8}"/>
    <cellStyle name="40% - Accent6 2 3 2 2 3 2" xfId="11486" xr:uid="{B609CAA2-DDA1-490D-A50F-D8E181562A2E}"/>
    <cellStyle name="40% - Accent6 2 3 2 2 4" xfId="11487" xr:uid="{AE513679-D2B2-4676-A423-95F255741A24}"/>
    <cellStyle name="40% - Accent6 2 3 2 3" xfId="11488" xr:uid="{6F9DF901-B2DE-4E41-98F4-96DF54D89A13}"/>
    <cellStyle name="40% - Accent6 2 3 2 3 2" xfId="11489" xr:uid="{A2D0D8BB-0D21-479F-A0CA-A3B791DB6821}"/>
    <cellStyle name="40% - Accent6 2 3 2 4" xfId="11490" xr:uid="{9823BF21-8B6B-49F5-9A00-2157FA891765}"/>
    <cellStyle name="40% - Accent6 2 3 2 5" xfId="11491" xr:uid="{2698F2BF-1A63-4BA7-ADDE-B01D75EB9594}"/>
    <cellStyle name="40% - Accent6 2 3 3" xfId="11492" xr:uid="{E8366D06-239B-4A31-9800-AF4DF7388D5D}"/>
    <cellStyle name="40% - Accent6 2 3 3 2" xfId="11493" xr:uid="{1096D56C-9683-4281-ADEA-9B1B69E59406}"/>
    <cellStyle name="40% - Accent6 2 3 3 2 2" xfId="11494" xr:uid="{F7131D0C-487D-418A-8585-707CFD38E607}"/>
    <cellStyle name="40% - Accent6 2 3 3 3" xfId="11495" xr:uid="{BD820BCB-E51B-488D-B682-6FB19D988088}"/>
    <cellStyle name="40% - Accent6 2 3 3 3 2" xfId="11496" xr:uid="{6D2F9844-8E08-478A-8AD8-EE736B8CE75F}"/>
    <cellStyle name="40% - Accent6 2 3 3 4" xfId="11497" xr:uid="{6AE06D97-D2A5-46A5-ACEA-023E72DCC8F7}"/>
    <cellStyle name="40% - Accent6 2 3 4" xfId="11498" xr:uid="{F82231BD-9CAB-4106-939B-EE7C1920E5DF}"/>
    <cellStyle name="40% - Accent6 2 3 4 2" xfId="11499" xr:uid="{20DB20FF-F010-4D69-B91F-94CA7B84310C}"/>
    <cellStyle name="40% - Accent6 2 3 5" xfId="11500" xr:uid="{B1512AA1-9C97-4E8C-A627-351D06B014E4}"/>
    <cellStyle name="40% - Accent6 2 3 5 2" xfId="11501" xr:uid="{38C18986-5DE9-4F6E-91BC-29FE1C4594A4}"/>
    <cellStyle name="40% - Accent6 2 3 6" xfId="11502" xr:uid="{37A35B0F-9BA6-468B-8750-28E467A16BA5}"/>
    <cellStyle name="40% - Accent6 2 3 7" xfId="11503" xr:uid="{89F68797-4922-4D91-9B7F-B20DEFFF1F25}"/>
    <cellStyle name="40% - Accent6 2 4" xfId="11504" xr:uid="{59A29387-61F5-44D5-86C1-109A8985C22D}"/>
    <cellStyle name="40% - Accent6 2 4 2" xfId="11505" xr:uid="{27FF1C2E-A499-4A76-AF63-A3B5365ADEAF}"/>
    <cellStyle name="40% - Accent6 2 4 2 2" xfId="11506" xr:uid="{77457327-FB2B-43B5-AAA0-CA7723C8C991}"/>
    <cellStyle name="40% - Accent6 2 4 2 2 2" xfId="11507" xr:uid="{8FCAEAF4-0651-4125-AB14-C3351B200108}"/>
    <cellStyle name="40% - Accent6 2 4 2 3" xfId="11508" xr:uid="{80271F4F-22F4-4B29-9FEC-62E81B49189C}"/>
    <cellStyle name="40% - Accent6 2 4 2 3 2" xfId="11509" xr:uid="{B4DB6ECE-3ED9-4D07-939A-71216F60FE6A}"/>
    <cellStyle name="40% - Accent6 2 4 2 4" xfId="11510" xr:uid="{913B8A20-DFD8-48C9-8597-5228005D5933}"/>
    <cellStyle name="40% - Accent6 2 4 3" xfId="11511" xr:uid="{8182C620-6CB2-4105-843C-3452F836CC28}"/>
    <cellStyle name="40% - Accent6 2 4 3 2" xfId="11512" xr:uid="{8CE12FB3-8414-4015-A03A-57E14A3364B3}"/>
    <cellStyle name="40% - Accent6 2 4 4" xfId="11513" xr:uid="{7DB9DC87-56D4-4803-8237-D89CBD10A654}"/>
    <cellStyle name="40% - Accent6 2 4 5" xfId="11514" xr:uid="{3B6D16BD-29CB-4021-9990-8AA438C3136B}"/>
    <cellStyle name="40% - Accent6 2 5" xfId="11515" xr:uid="{AF9944C3-8832-4521-A71C-B7C1C80E33DC}"/>
    <cellStyle name="40% - Accent6 2 5 2" xfId="11516" xr:uid="{889DD247-13AE-48BB-AFBA-C14ADFEB8FA5}"/>
    <cellStyle name="40% - Accent6 2 5 2 2" xfId="11517" xr:uid="{55A56262-FB7D-4DF9-B2BC-B3146936E1FC}"/>
    <cellStyle name="40% - Accent6 2 5 3" xfId="11518" xr:uid="{DC5BC5C3-61C7-45C8-B79A-7BC3A96C6F4B}"/>
    <cellStyle name="40% - Accent6 2 5 3 2" xfId="11519" xr:uid="{A41D7681-EB90-491F-8BA0-6220A5F163C6}"/>
    <cellStyle name="40% - Accent6 2 5 4" xfId="11520" xr:uid="{0E05202E-2F48-4356-A062-8E1ACC6E6574}"/>
    <cellStyle name="40% - Accent6 2 5 5" xfId="11521" xr:uid="{6E26887B-9DDE-494D-8D31-C049BB80E5FD}"/>
    <cellStyle name="40% - Accent6 2 6" xfId="11522" xr:uid="{E125AF55-7127-42AE-BA3A-D9CEE5C22091}"/>
    <cellStyle name="40% - Accent6 2 6 2" xfId="11523" xr:uid="{071A63C7-8E03-44AD-A68D-43D11D444ED8}"/>
    <cellStyle name="40% - Accent6 2 6 2 2" xfId="11524" xr:uid="{19FE8D78-6388-4C96-ADD3-E87057A16F73}"/>
    <cellStyle name="40% - Accent6 2 6 3" xfId="11525" xr:uid="{18853D73-8034-4307-807A-2301DE8EE68D}"/>
    <cellStyle name="40% - Accent6 2 6 4" xfId="11526" xr:uid="{288B2203-4151-44AA-AD7F-F3360246AF6D}"/>
    <cellStyle name="40% - Accent6 2 7" xfId="11527" xr:uid="{BB23A892-187A-42EA-89B6-B888CCBD104B}"/>
    <cellStyle name="40% - Accent6 2 7 2" xfId="11528" xr:uid="{25C67E24-CA87-47BF-96B5-C76B280120BA}"/>
    <cellStyle name="40% - Accent6 2 8" xfId="11529" xr:uid="{18216AA2-2C46-4C65-9A7F-1DFBCFFF5569}"/>
    <cellStyle name="40% - Accent6 2 9" xfId="11530" xr:uid="{22060300-11CE-4A16-AC14-585E2B7C3F3D}"/>
    <cellStyle name="40% - Accent6 20" xfId="11531" xr:uid="{4700A432-85AD-4A79-A39D-D74EA86120D9}"/>
    <cellStyle name="40% - Accent6 20 2" xfId="11532" xr:uid="{275A2429-D296-489F-BA64-A56402F86F4E}"/>
    <cellStyle name="40% - Accent6 20 2 2" xfId="11533" xr:uid="{ED7434FC-C74E-46DD-B397-F0E08B502160}"/>
    <cellStyle name="40% - Accent6 20 2 2 2" xfId="11534" xr:uid="{2CE22670-58C3-423D-A331-C10FF23490E9}"/>
    <cellStyle name="40% - Accent6 20 2 3" xfId="11535" xr:uid="{7BD40191-9EED-4C07-B28D-FB706161B746}"/>
    <cellStyle name="40% - Accent6 20 2 3 2" xfId="11536" xr:uid="{16843C8C-C6FD-47D1-8D8A-E9967C0BC7F5}"/>
    <cellStyle name="40% - Accent6 20 2 4" xfId="11537" xr:uid="{23CC91D8-0ECD-4054-B526-95290A6B714C}"/>
    <cellStyle name="40% - Accent6 20 3" xfId="11538" xr:uid="{E6475BD9-9528-4F9E-BE86-05DDECBDBDEC}"/>
    <cellStyle name="40% - Accent6 20 3 2" xfId="11539" xr:uid="{80D22BA0-3394-450D-AD1F-D7F5F34CEAE8}"/>
    <cellStyle name="40% - Accent6 20 3 2 2" xfId="11540" xr:uid="{15F47A3B-DF9D-42BB-93F0-43D5007537F5}"/>
    <cellStyle name="40% - Accent6 20 3 3" xfId="11541" xr:uid="{40E75237-D40F-4C5A-9D75-EED4DCE4D684}"/>
    <cellStyle name="40% - Accent6 20 3 3 2" xfId="11542" xr:uid="{8F8C8C8D-C132-4B0A-A258-DEC0E7A94510}"/>
    <cellStyle name="40% - Accent6 20 3 4" xfId="11543" xr:uid="{2955344B-66E8-4EAB-904C-6A7359EEC474}"/>
    <cellStyle name="40% - Accent6 20 4" xfId="11544" xr:uid="{48A3AB12-46E8-4A94-9375-3910188185AE}"/>
    <cellStyle name="40% - Accent6 20 4 2" xfId="11545" xr:uid="{00154787-968F-4DC6-A3C0-B58F9B936305}"/>
    <cellStyle name="40% - Accent6 20 5" xfId="11546" xr:uid="{D128F6FB-302A-4B0D-8753-9B139D881E4F}"/>
    <cellStyle name="40% - Accent6 21" xfId="11547" xr:uid="{0DD171AE-7394-4DA4-8E66-02C0B54C3034}"/>
    <cellStyle name="40% - Accent6 21 2" xfId="11548" xr:uid="{B561CA42-18BE-4064-8031-B452C1907DDB}"/>
    <cellStyle name="40% - Accent6 21 2 2" xfId="11549" xr:uid="{75C93F5D-6EEA-46C3-9150-2EC1033B7A67}"/>
    <cellStyle name="40% - Accent6 21 2 2 2" xfId="11550" xr:uid="{FBC6479A-BBA2-4E1C-AC77-9BC9102DFD37}"/>
    <cellStyle name="40% - Accent6 21 2 3" xfId="11551" xr:uid="{D6F84DB9-C389-416D-BF73-134315FA94D5}"/>
    <cellStyle name="40% - Accent6 21 2 3 2" xfId="11552" xr:uid="{0507B520-9D9C-4B5C-AC35-57EEFA639F8F}"/>
    <cellStyle name="40% - Accent6 21 2 4" xfId="11553" xr:uid="{98904132-A4FA-41BC-B941-CB6A08F0DBF3}"/>
    <cellStyle name="40% - Accent6 21 3" xfId="11554" xr:uid="{195EB56E-ABF8-4F2A-AFDA-088CF490A975}"/>
    <cellStyle name="40% - Accent6 21 3 2" xfId="11555" xr:uid="{D8C07FE3-2A59-4AFE-BC0B-025860899B2D}"/>
    <cellStyle name="40% - Accent6 21 3 2 2" xfId="11556" xr:uid="{F67ADEDA-DCBB-49B8-B18A-355AB51C8EEE}"/>
    <cellStyle name="40% - Accent6 21 3 3" xfId="11557" xr:uid="{3AC328DA-59B8-4A69-9EA9-96698E44E874}"/>
    <cellStyle name="40% - Accent6 21 3 3 2" xfId="11558" xr:uid="{B354F05E-E6CE-4E9C-961B-D129A6CB81AA}"/>
    <cellStyle name="40% - Accent6 21 3 4" xfId="11559" xr:uid="{C1C9C7FC-78CC-48FD-A08A-C14180A9B470}"/>
    <cellStyle name="40% - Accent6 21 4" xfId="11560" xr:uid="{C528EC61-5A52-4220-819A-0F81961A4405}"/>
    <cellStyle name="40% - Accent6 21 4 2" xfId="11561" xr:uid="{248D772B-6848-4964-A227-D26F3293312B}"/>
    <cellStyle name="40% - Accent6 21 5" xfId="11562" xr:uid="{0B47A8BE-C0D2-46B9-A13D-7069FBA56940}"/>
    <cellStyle name="40% - Accent6 22" xfId="11563" xr:uid="{D6EAFF52-60BA-4282-8DB0-A40D7CD91DFA}"/>
    <cellStyle name="40% - Accent6 22 2" xfId="11564" xr:uid="{598E37B7-F7D9-431E-AD05-DDCD8194876E}"/>
    <cellStyle name="40% - Accent6 22 2 2" xfId="11565" xr:uid="{6D858021-D4E6-43BE-89AE-1FF7E02221D6}"/>
    <cellStyle name="40% - Accent6 22 2 2 2" xfId="11566" xr:uid="{099AECB0-EE94-46BA-950B-D5878C8F9BFF}"/>
    <cellStyle name="40% - Accent6 22 2 3" xfId="11567" xr:uid="{F3E6F4C5-2467-40F6-A094-55CDE1373AC5}"/>
    <cellStyle name="40% - Accent6 22 2 3 2" xfId="11568" xr:uid="{D75A939B-1A29-4B55-9952-EE1CD0497BEA}"/>
    <cellStyle name="40% - Accent6 22 2 4" xfId="11569" xr:uid="{E94C8678-1721-4246-941F-0644C362B1B2}"/>
    <cellStyle name="40% - Accent6 22 3" xfId="11570" xr:uid="{979E94CD-1A27-48C9-AA65-64A468A3CEE1}"/>
    <cellStyle name="40% - Accent6 22 3 2" xfId="11571" xr:uid="{D30E2EDA-932D-4DBD-AD9D-940B93EFCD3E}"/>
    <cellStyle name="40% - Accent6 22 3 2 2" xfId="11572" xr:uid="{977E2932-F3C2-4E26-9C3D-A609B5DF9538}"/>
    <cellStyle name="40% - Accent6 22 3 3" xfId="11573" xr:uid="{4135751F-87FA-4965-AA8D-794C6B951CD5}"/>
    <cellStyle name="40% - Accent6 22 3 3 2" xfId="11574" xr:uid="{669D677C-B93C-4A67-91C1-89654298E127}"/>
    <cellStyle name="40% - Accent6 22 3 4" xfId="11575" xr:uid="{35DF9D89-46A6-4632-B45F-D5C931147D85}"/>
    <cellStyle name="40% - Accent6 22 4" xfId="11576" xr:uid="{25A5F092-057C-474D-867F-BECA30B5C24C}"/>
    <cellStyle name="40% - Accent6 22 4 2" xfId="11577" xr:uid="{4E75FD52-0AE9-4413-B829-288719C1208A}"/>
    <cellStyle name="40% - Accent6 22 5" xfId="11578" xr:uid="{66626A62-C36C-4BAD-8EE4-3B039FA12D1B}"/>
    <cellStyle name="40% - Accent6 23" xfId="11579" xr:uid="{E75FFD53-70C7-45D6-8B49-A4504E2F24F2}"/>
    <cellStyle name="40% - Accent6 23 2" xfId="11580" xr:uid="{C3F948CA-E71A-46CB-A45E-637B061CB2C0}"/>
    <cellStyle name="40% - Accent6 23 2 2" xfId="11581" xr:uid="{8C2FCBA8-FD18-4B1A-A75F-589DC445E0D2}"/>
    <cellStyle name="40% - Accent6 23 2 2 2" xfId="11582" xr:uid="{D814FD3F-CAFD-4F67-A921-D993BF15DD46}"/>
    <cellStyle name="40% - Accent6 23 2 3" xfId="11583" xr:uid="{EC811AB6-6089-4C73-933C-47E5D5B1AE02}"/>
    <cellStyle name="40% - Accent6 23 2 3 2" xfId="11584" xr:uid="{8146F745-AA78-4655-8EB6-5E750A9777C8}"/>
    <cellStyle name="40% - Accent6 23 2 4" xfId="11585" xr:uid="{4E54D64D-004A-4DA2-AFC1-6EBD6028FFB3}"/>
    <cellStyle name="40% - Accent6 23 3" xfId="11586" xr:uid="{E8207563-C078-4479-9DAE-9C5F08F7A096}"/>
    <cellStyle name="40% - Accent6 23 3 2" xfId="11587" xr:uid="{EA1AE451-E397-41A4-A1A3-05B435FF5EDA}"/>
    <cellStyle name="40% - Accent6 23 3 2 2" xfId="11588" xr:uid="{4D2E94E3-E7B4-4835-816F-6A64CEF1DC68}"/>
    <cellStyle name="40% - Accent6 23 3 3" xfId="11589" xr:uid="{1B3901D3-FB4A-4B67-A6D1-76A41EDB7B0A}"/>
    <cellStyle name="40% - Accent6 23 3 3 2" xfId="11590" xr:uid="{7EA06955-CBE9-41AC-BDA6-9717075DC568}"/>
    <cellStyle name="40% - Accent6 23 3 4" xfId="11591" xr:uid="{E32C4E5D-70F2-4EF0-A5AA-EE5E2D5DE270}"/>
    <cellStyle name="40% - Accent6 23 4" xfId="11592" xr:uid="{987C65BB-258F-4875-8D83-9AB65E679D57}"/>
    <cellStyle name="40% - Accent6 23 4 2" xfId="11593" xr:uid="{FB226C0D-BA4E-4612-88F4-4D2D10EFFD11}"/>
    <cellStyle name="40% - Accent6 23 5" xfId="11594" xr:uid="{B46EA95D-7D16-4FFA-97CA-A63AE111251A}"/>
    <cellStyle name="40% - Accent6 24" xfId="11595" xr:uid="{639DF7A3-E94A-47E4-A26E-21A815B52118}"/>
    <cellStyle name="40% - Accent6 24 2" xfId="11596" xr:uid="{A149B2C4-F52C-4AB7-BA05-9C533CEF492C}"/>
    <cellStyle name="40% - Accent6 24 2 2" xfId="11597" xr:uid="{5CDEF86D-ACB3-4FC9-88BC-4445E2528D6A}"/>
    <cellStyle name="40% - Accent6 24 2 2 2" xfId="11598" xr:uid="{C231A0AA-0F95-42C7-B540-AF56C273A39B}"/>
    <cellStyle name="40% - Accent6 24 2 3" xfId="11599" xr:uid="{8D47E412-822C-4E7D-87CD-F6E63073C8C6}"/>
    <cellStyle name="40% - Accent6 24 2 3 2" xfId="11600" xr:uid="{1588151F-CB45-4B44-B4F8-818570D44E95}"/>
    <cellStyle name="40% - Accent6 24 2 4" xfId="11601" xr:uid="{36254184-ED1B-4BFF-BC01-84E7C30A94C3}"/>
    <cellStyle name="40% - Accent6 24 3" xfId="11602" xr:uid="{D77CDAE6-514F-48D1-A50A-DEBD6DD03708}"/>
    <cellStyle name="40% - Accent6 24 3 2" xfId="11603" xr:uid="{DAFAC80D-8C48-4B16-B9E1-11916B2E6F7F}"/>
    <cellStyle name="40% - Accent6 24 3 2 2" xfId="11604" xr:uid="{C5CFFD3D-4FAB-4F05-B51C-4394B162F92F}"/>
    <cellStyle name="40% - Accent6 24 3 3" xfId="11605" xr:uid="{8CDE526D-79A2-4790-A88F-2B358B3C2071}"/>
    <cellStyle name="40% - Accent6 24 3 3 2" xfId="11606" xr:uid="{CAB0944A-5A06-4C12-B09D-6E56A158A826}"/>
    <cellStyle name="40% - Accent6 24 3 4" xfId="11607" xr:uid="{FA6A69DF-4F20-41A1-ADC9-8C714974F807}"/>
    <cellStyle name="40% - Accent6 24 4" xfId="11608" xr:uid="{88A391E6-6B94-446E-A324-1CC8E82BC67A}"/>
    <cellStyle name="40% - Accent6 24 4 2" xfId="11609" xr:uid="{CF0EFA8F-4BB1-429D-B778-0D3EB8A43CCE}"/>
    <cellStyle name="40% - Accent6 24 5" xfId="11610" xr:uid="{F1DD8AB4-4A1F-4220-9832-DF59281831F0}"/>
    <cellStyle name="40% - Accent6 25" xfId="11611" xr:uid="{A67E2C04-7827-4A67-8A30-EE73611058C9}"/>
    <cellStyle name="40% - Accent6 25 2" xfId="11612" xr:uid="{899B235C-4F29-477E-9A34-275C2BAF4530}"/>
    <cellStyle name="40% - Accent6 25 2 2" xfId="11613" xr:uid="{2DFA004C-B18D-4EDA-8D92-F4FDCAE2487B}"/>
    <cellStyle name="40% - Accent6 25 2 2 2" xfId="11614" xr:uid="{A48E647A-FD6F-47D9-9D6A-D1F1E0EE7803}"/>
    <cellStyle name="40% - Accent6 25 2 3" xfId="11615" xr:uid="{86B930E4-E481-4595-BB39-3CB74A404823}"/>
    <cellStyle name="40% - Accent6 25 2 3 2" xfId="11616" xr:uid="{B0D2D3F5-73A6-413B-B52C-D6F2DB323BB2}"/>
    <cellStyle name="40% - Accent6 25 2 4" xfId="11617" xr:uid="{4E3B34E9-4090-4F07-9FA2-FD73A52AF298}"/>
    <cellStyle name="40% - Accent6 25 3" xfId="11618" xr:uid="{FBB07090-0A1C-4625-9CF1-38DC2D90E68A}"/>
    <cellStyle name="40% - Accent6 25 3 2" xfId="11619" xr:uid="{5C2AA4F5-3028-42B5-93E0-7F46F5085A8F}"/>
    <cellStyle name="40% - Accent6 25 3 2 2" xfId="11620" xr:uid="{1ADC7833-621F-4C30-BFFD-180605801956}"/>
    <cellStyle name="40% - Accent6 25 3 3" xfId="11621" xr:uid="{0DE52287-997B-4742-BFD0-DB77D295C3B0}"/>
    <cellStyle name="40% - Accent6 25 3 3 2" xfId="11622" xr:uid="{5BC7127B-3FC1-4125-8FC3-08AFF8438691}"/>
    <cellStyle name="40% - Accent6 25 3 4" xfId="11623" xr:uid="{86717651-9692-461C-9B96-E31499391524}"/>
    <cellStyle name="40% - Accent6 25 4" xfId="11624" xr:uid="{D523FF0A-4FCE-4778-86A3-19AD360AC77D}"/>
    <cellStyle name="40% - Accent6 25 4 2" xfId="11625" xr:uid="{3884BC5B-380B-46D4-BE19-69790B5A648E}"/>
    <cellStyle name="40% - Accent6 25 5" xfId="11626" xr:uid="{B090A330-626E-496D-AF15-F0E75AC5A6B7}"/>
    <cellStyle name="40% - Accent6 26" xfId="11627" xr:uid="{354F35F9-F813-44DD-84D5-47B4E765A66C}"/>
    <cellStyle name="40% - Accent6 26 2" xfId="11628" xr:uid="{28B1DA3D-5EA7-461C-9149-B76B5C61C61F}"/>
    <cellStyle name="40% - Accent6 26 2 2" xfId="11629" xr:uid="{ABDF86C7-C510-4232-9265-79E88D000F91}"/>
    <cellStyle name="40% - Accent6 26 2 2 2" xfId="11630" xr:uid="{09EE63C0-3F8F-40BF-BB74-D85B62ED7F87}"/>
    <cellStyle name="40% - Accent6 26 2 3" xfId="11631" xr:uid="{8B128903-D658-44D6-A577-4941E90C11E5}"/>
    <cellStyle name="40% - Accent6 26 2 3 2" xfId="11632" xr:uid="{27C07FC3-4A70-442D-BAFC-CDFC232947B2}"/>
    <cellStyle name="40% - Accent6 26 2 4" xfId="11633" xr:uid="{1B94F4AF-D4B1-41E8-80B6-C10479EE95F2}"/>
    <cellStyle name="40% - Accent6 26 3" xfId="11634" xr:uid="{79B44103-2963-4271-9258-6FD97972D1CC}"/>
    <cellStyle name="40% - Accent6 26 3 2" xfId="11635" xr:uid="{E2FB1F08-C47F-4CB4-8503-4E390BB7826A}"/>
    <cellStyle name="40% - Accent6 26 3 2 2" xfId="11636" xr:uid="{CEC350C3-CE28-47DD-82E9-42D9CFD332A8}"/>
    <cellStyle name="40% - Accent6 26 3 3" xfId="11637" xr:uid="{C1DE5ABB-6CE7-47EC-B424-C5F83729218A}"/>
    <cellStyle name="40% - Accent6 26 3 3 2" xfId="11638" xr:uid="{66AA9A1F-DDC5-4385-B85A-32B2ABB61A9B}"/>
    <cellStyle name="40% - Accent6 26 3 4" xfId="11639" xr:uid="{30302827-AF98-47A0-9D45-C951F0420D7B}"/>
    <cellStyle name="40% - Accent6 26 4" xfId="11640" xr:uid="{D87DDD92-5C06-4F63-8B8D-B8764795346F}"/>
    <cellStyle name="40% - Accent6 26 4 2" xfId="11641" xr:uid="{3F317410-C8B2-4053-8C68-2B72CD3C122E}"/>
    <cellStyle name="40% - Accent6 26 5" xfId="11642" xr:uid="{1EB6DA5F-6DD1-4E1A-BC9E-7B731B3D047B}"/>
    <cellStyle name="40% - Accent6 27" xfId="11643" xr:uid="{B3AEE94C-6F93-441D-82A0-B16671DF1CC6}"/>
    <cellStyle name="40% - Accent6 27 2" xfId="11644" xr:uid="{63B725A7-10DA-4951-91F7-E50D7B03DD89}"/>
    <cellStyle name="40% - Accent6 27 2 2" xfId="11645" xr:uid="{A1639A9C-244B-4E4E-A817-A2B1B0ECC4A2}"/>
    <cellStyle name="40% - Accent6 27 2 2 2" xfId="11646" xr:uid="{F276FAA4-32E7-4F69-861A-F757826A0C42}"/>
    <cellStyle name="40% - Accent6 27 2 3" xfId="11647" xr:uid="{F7A78E8F-9B9D-4DD6-9EBD-E882F7D146E6}"/>
    <cellStyle name="40% - Accent6 27 2 3 2" xfId="11648" xr:uid="{BEF56344-854B-49BD-A766-0706A8F3465C}"/>
    <cellStyle name="40% - Accent6 27 2 4" xfId="11649" xr:uid="{42F127B6-A9B2-472E-9938-D037521C6A24}"/>
    <cellStyle name="40% - Accent6 27 3" xfId="11650" xr:uid="{9EB0E2AB-1316-4C51-AA3F-0796C64C6E73}"/>
    <cellStyle name="40% - Accent6 27 3 2" xfId="11651" xr:uid="{5898362F-51E5-42B2-981C-A9EE35F05BAF}"/>
    <cellStyle name="40% - Accent6 27 3 2 2" xfId="11652" xr:uid="{5FCECA28-E6F2-4C89-A6CE-9B5DCBCEC731}"/>
    <cellStyle name="40% - Accent6 27 3 3" xfId="11653" xr:uid="{5C68167E-F9A9-4C32-AF79-FD5F5B102639}"/>
    <cellStyle name="40% - Accent6 27 3 3 2" xfId="11654" xr:uid="{9A06AA30-DE6A-4166-9966-D7E55936BDA7}"/>
    <cellStyle name="40% - Accent6 27 3 4" xfId="11655" xr:uid="{AFD8CC28-DB4A-48B1-A123-0AEFD095AA3D}"/>
    <cellStyle name="40% - Accent6 27 4" xfId="11656" xr:uid="{2029D228-EB63-4EBB-966E-0D0EB664D39A}"/>
    <cellStyle name="40% - Accent6 27 4 2" xfId="11657" xr:uid="{14BD8DEC-D2C3-4AB4-ABEA-0EF5C4721F7A}"/>
    <cellStyle name="40% - Accent6 27 5" xfId="11658" xr:uid="{68667826-1EF7-4727-9895-568F3DB31328}"/>
    <cellStyle name="40% - Accent6 28" xfId="11659" xr:uid="{2B83CA26-173C-434D-ADE6-C0B1A131CA4B}"/>
    <cellStyle name="40% - Accent6 28 2" xfId="11660" xr:uid="{F9BA3E5D-F239-46A4-B869-8B7672C8C0FB}"/>
    <cellStyle name="40% - Accent6 28 2 2" xfId="11661" xr:uid="{927419F3-7988-4710-9CD0-2AD9D2ED1D97}"/>
    <cellStyle name="40% - Accent6 28 2 2 2" xfId="11662" xr:uid="{0B798781-DA57-43EB-AFE9-5605FC999AA9}"/>
    <cellStyle name="40% - Accent6 28 2 3" xfId="11663" xr:uid="{05A3FB6B-89DB-4B96-AB91-A517D99C1191}"/>
    <cellStyle name="40% - Accent6 28 2 3 2" xfId="11664" xr:uid="{A694139E-5B20-403C-929D-DEDBAAB10213}"/>
    <cellStyle name="40% - Accent6 28 2 4" xfId="11665" xr:uid="{C189F8D0-5F1D-45C9-921C-EDAB9F2B7581}"/>
    <cellStyle name="40% - Accent6 28 3" xfId="11666" xr:uid="{2CC77DAB-8C31-4103-8F63-C7CF047F0E93}"/>
    <cellStyle name="40% - Accent6 28 3 2" xfId="11667" xr:uid="{1D1973B4-AB4A-4D16-8A95-E3FBECEC6FDB}"/>
    <cellStyle name="40% - Accent6 28 4" xfId="11668" xr:uid="{76F979B4-99CF-4C80-8705-1882C0166C0F}"/>
    <cellStyle name="40% - Accent6 29" xfId="11669" xr:uid="{5B116CB4-D362-45C8-B94B-4E96FE248554}"/>
    <cellStyle name="40% - Accent6 29 2" xfId="11670" xr:uid="{1FA407AD-352B-4533-B7AD-B25B231737FE}"/>
    <cellStyle name="40% - Accent6 29 2 2" xfId="11671" xr:uid="{61BC2B8A-0241-4D88-9FEC-44BB779C6CD1}"/>
    <cellStyle name="40% - Accent6 29 2 2 2" xfId="11672" xr:uid="{69550F3C-4159-4905-9624-E5F051AE5647}"/>
    <cellStyle name="40% - Accent6 29 2 3" xfId="11673" xr:uid="{B3DC7A51-6269-46BE-84C2-4865A3DD47C5}"/>
    <cellStyle name="40% - Accent6 29 2 3 2" xfId="11674" xr:uid="{A01C88FB-3378-4519-8CAC-3E1B3A24861B}"/>
    <cellStyle name="40% - Accent6 29 2 4" xfId="11675" xr:uid="{5C100859-593C-4023-BDA7-EE753E9CFE02}"/>
    <cellStyle name="40% - Accent6 29 3" xfId="11676" xr:uid="{312AE3DB-AF34-48C7-91EF-5618AD427CC3}"/>
    <cellStyle name="40% - Accent6 29 3 2" xfId="11677" xr:uid="{FEFFF526-386A-4CA8-B113-A5F180565289}"/>
    <cellStyle name="40% - Accent6 29 4" xfId="11678" xr:uid="{56951922-D0A3-4B00-A675-FC294CC37CB3}"/>
    <cellStyle name="40% - Accent6 3" xfId="11679" xr:uid="{90664996-D7EF-4D1F-ABBD-5B05DEB9858C}"/>
    <cellStyle name="40% - Accent6 3 2" xfId="11680" xr:uid="{944C78FD-EF95-4929-B749-B75D979615C6}"/>
    <cellStyle name="40% - Accent6 3 2 2" xfId="11681" xr:uid="{A4CF3E87-0174-40CE-B196-D9F2ABCF7980}"/>
    <cellStyle name="40% - Accent6 3 2 3" xfId="11682" xr:uid="{8BF2F8E5-42DB-48E3-90E1-8E3BE36724D2}"/>
    <cellStyle name="40% - Accent6 3 3" xfId="11683" xr:uid="{6FC2C185-25B3-408B-A7BB-B6261D35291F}"/>
    <cellStyle name="40% - Accent6 3 3 2" xfId="11684" xr:uid="{0903BECE-A548-4E3D-A268-F51F37857E63}"/>
    <cellStyle name="40% - Accent6 3 3 3" xfId="11685" xr:uid="{F93AD55D-1D3B-44C4-AAA9-16682F9E6C8D}"/>
    <cellStyle name="40% - Accent6 3 4" xfId="11686" xr:uid="{F40C3ECA-A37A-4852-BE2C-69786A0E579F}"/>
    <cellStyle name="40% - Accent6 3 4 2" xfId="11687" xr:uid="{811BE661-5A84-46AC-80EF-D2C71724FA3F}"/>
    <cellStyle name="40% - Accent6 3 4 3" xfId="11688" xr:uid="{9B662E13-3AFC-4E03-9FC6-9F6125E3730A}"/>
    <cellStyle name="40% - Accent6 3 5" xfId="11689" xr:uid="{B4AB8D19-5552-492C-A8E6-B12B5C190B1E}"/>
    <cellStyle name="40% - Accent6 30" xfId="11690" xr:uid="{96B6C0CD-AA3A-4F3E-A482-E6318C057B5C}"/>
    <cellStyle name="40% - Accent6 30 2" xfId="11691" xr:uid="{F8B6055F-BD92-44E7-A87D-206B2C1E628D}"/>
    <cellStyle name="40% - Accent6 30 2 2" xfId="11692" xr:uid="{942A8346-AC53-44F9-A5E2-092467FA4399}"/>
    <cellStyle name="40% - Accent6 30 2 2 2" xfId="11693" xr:uid="{01FA797F-9443-4306-91BD-52C5D4A23E27}"/>
    <cellStyle name="40% - Accent6 30 2 3" xfId="11694" xr:uid="{02784405-1932-4828-AF83-BD88392505B5}"/>
    <cellStyle name="40% - Accent6 30 2 3 2" xfId="11695" xr:uid="{30CBA38F-4994-4193-B6C2-19E1FB0C605F}"/>
    <cellStyle name="40% - Accent6 30 2 4" xfId="11696" xr:uid="{662F4D5F-3AB8-4CC9-BDD6-3B17453AE65E}"/>
    <cellStyle name="40% - Accent6 30 3" xfId="11697" xr:uid="{5CF02040-7AFC-4ED5-8995-E1EB32AFDC45}"/>
    <cellStyle name="40% - Accent6 30 3 2" xfId="11698" xr:uid="{08108F3D-CBC7-4D36-A011-259D08525024}"/>
    <cellStyle name="40% - Accent6 30 4" xfId="11699" xr:uid="{216FE387-E1A4-4C7B-B4B3-24022A1AED86}"/>
    <cellStyle name="40% - Accent6 30 4 2" xfId="11700" xr:uid="{3C0B8936-6E50-4993-988D-FC76CDF015E2}"/>
    <cellStyle name="40% - Accent6 30 5" xfId="11701" xr:uid="{3B689BCA-477C-477D-99C4-DA52C0706A92}"/>
    <cellStyle name="40% - Accent6 31" xfId="11702" xr:uid="{BD527340-5B54-442A-915D-3D4CF57C1D90}"/>
    <cellStyle name="40% - Accent6 31 2" xfId="11703" xr:uid="{00B812CA-8613-400E-A4B0-1A0C5E2CB364}"/>
    <cellStyle name="40% - Accent6 31 2 2" xfId="11704" xr:uid="{95FCECD1-71B8-4C7E-9A5E-44A32B1B2602}"/>
    <cellStyle name="40% - Accent6 31 3" xfId="11705" xr:uid="{F700BAE9-5B7F-42BD-BBF5-7A987EF1F7D0}"/>
    <cellStyle name="40% - Accent6 31 3 2" xfId="11706" xr:uid="{A6FE2D2A-26B9-436F-871D-08A455509BAD}"/>
    <cellStyle name="40% - Accent6 31 4" xfId="11707" xr:uid="{581C7980-BB90-45C1-A632-DF7C7829C16D}"/>
    <cellStyle name="40% - Accent6 32" xfId="11708" xr:uid="{94D42712-49B5-4A22-98BC-13CC9F2FA4B2}"/>
    <cellStyle name="40% - Accent6 32 2" xfId="11709" xr:uid="{A9ADA64A-8CDB-431A-A4FA-1017F90D87D7}"/>
    <cellStyle name="40% - Accent6 32 2 2" xfId="11710" xr:uid="{B061FAD6-7096-40F8-AAA2-D3E2F746E196}"/>
    <cellStyle name="40% - Accent6 32 3" xfId="11711" xr:uid="{19C5ABA0-F993-413A-A4DD-BD5E191FCE37}"/>
    <cellStyle name="40% - Accent6 33" xfId="11712" xr:uid="{89902480-2C96-46DC-A4E2-853A27E6E5D3}"/>
    <cellStyle name="40% - Accent6 33 2" xfId="11713" xr:uid="{C5E59F44-26D1-4BB8-B5F9-8DEE5724EC43}"/>
    <cellStyle name="40% - Accent6 34" xfId="11714" xr:uid="{9B32A17A-6F69-44A2-A5F6-60DA4C0DA404}"/>
    <cellStyle name="40% - Accent6 34 2" xfId="11715" xr:uid="{472E66DD-48BD-44D0-A03F-FE42BE2ED9BC}"/>
    <cellStyle name="40% - Accent6 35" xfId="11716" xr:uid="{978E3C5D-C064-4E70-B9B3-B920690942D0}"/>
    <cellStyle name="40% - Accent6 36" xfId="11717" xr:uid="{8E8A4E9D-2776-48AA-B134-69742411FFED}"/>
    <cellStyle name="40% - Accent6 37" xfId="11718" xr:uid="{2A4A681C-28FF-4843-9778-C7B78F7A9C27}"/>
    <cellStyle name="40% - Accent6 37 2" xfId="11719" xr:uid="{E3F04684-C817-48BB-8F91-C8D1936B8C27}"/>
    <cellStyle name="40% - Accent6 38" xfId="11720" xr:uid="{A4C69860-0931-4837-AAAC-38D1FF73050A}"/>
    <cellStyle name="40% - Accent6 38 2" xfId="11721" xr:uid="{047F4F41-BBA5-4B56-A7D4-D5A18B1A8553}"/>
    <cellStyle name="40% - Accent6 39" xfId="11722" xr:uid="{C73D9280-7737-46DF-9707-E4F1F5BB647A}"/>
    <cellStyle name="40% - Accent6 39 2" xfId="11723" xr:uid="{B069C438-A1BB-4C09-A36A-7B940850C735}"/>
    <cellStyle name="40% - Accent6 4" xfId="11724" xr:uid="{F3165940-E712-44E2-90EF-D2FB9603FAA6}"/>
    <cellStyle name="40% - Accent6 4 2" xfId="11725" xr:uid="{FABD1E3D-9764-4D87-96BB-F146FA1DDD23}"/>
    <cellStyle name="40% - Accent6 4 2 2" xfId="11726" xr:uid="{8FBF0B19-0949-4075-9A4E-4CCD942128EB}"/>
    <cellStyle name="40% - Accent6 4 2 2 2" xfId="11727" xr:uid="{A6466C3B-6305-439A-B7F5-D68AD23F0565}"/>
    <cellStyle name="40% - Accent6 4 2 2 2 2" xfId="11728" xr:uid="{FDD62598-E921-4BAA-87B8-5D0B5AE169B5}"/>
    <cellStyle name="40% - Accent6 4 2 2 3" xfId="11729" xr:uid="{C6BCD223-9FCD-4231-A2C0-B484FD0B42D6}"/>
    <cellStyle name="40% - Accent6 4 2 2 3 2" xfId="11730" xr:uid="{0F05974B-4326-4D0B-BAAC-BD05771CE92C}"/>
    <cellStyle name="40% - Accent6 4 2 2 4" xfId="11731" xr:uid="{DB671677-A5B8-4062-9B3C-54C3D9847471}"/>
    <cellStyle name="40% - Accent6 4 2 3" xfId="11732" xr:uid="{380084B1-95C4-4ABA-9BC7-CA4973FD7C51}"/>
    <cellStyle name="40% - Accent6 4 2 3 2" xfId="11733" xr:uid="{7E76263A-F06C-420F-8C88-3C62BBD3E190}"/>
    <cellStyle name="40% - Accent6 4 2 4" xfId="11734" xr:uid="{3A52CED1-1CED-4943-84D4-D5C6FBA2386E}"/>
    <cellStyle name="40% - Accent6 4 2 5" xfId="11735" xr:uid="{B943F256-AC8F-4ADE-8115-A486C303B717}"/>
    <cellStyle name="40% - Accent6 4 3" xfId="11736" xr:uid="{B94EE6F0-548D-4420-9645-A2301F519A02}"/>
    <cellStyle name="40% - Accent6 4 3 2" xfId="11737" xr:uid="{C0742FD1-63C5-40E2-BB56-967C560187E9}"/>
    <cellStyle name="40% - Accent6 4 3 2 2" xfId="11738" xr:uid="{B59BC248-FD2C-45C9-8A83-E39995474D5E}"/>
    <cellStyle name="40% - Accent6 4 3 3" xfId="11739" xr:uid="{02BAF5B6-07E4-4E8A-8647-CB2A4DC76B5E}"/>
    <cellStyle name="40% - Accent6 4 3 3 2" xfId="11740" xr:uid="{F728564C-25B9-44E7-AAB9-88B0FBD84C1F}"/>
    <cellStyle name="40% - Accent6 4 3 4" xfId="11741" xr:uid="{2C904AEC-DADA-4BA9-951E-1A63E7293148}"/>
    <cellStyle name="40% - Accent6 4 3 5" xfId="11742" xr:uid="{8F3DBE25-B79D-45CC-BF72-7C627857FD28}"/>
    <cellStyle name="40% - Accent6 4 4" xfId="11743" xr:uid="{721D2E67-EF8C-478D-A8EC-778788AA7358}"/>
    <cellStyle name="40% - Accent6 4 4 2" xfId="11744" xr:uid="{CF77CA8F-4007-4196-835B-C7D3F831F94C}"/>
    <cellStyle name="40% - Accent6 4 4 3" xfId="11745" xr:uid="{77D9768C-A478-4B41-B6C9-A449FA9145A0}"/>
    <cellStyle name="40% - Accent6 4 5" xfId="11746" xr:uid="{6F30698F-A8C8-49EE-BFA6-0E6C9BDAEF61}"/>
    <cellStyle name="40% - Accent6 4 5 2" xfId="11747" xr:uid="{B1D4893C-C2D0-45C5-9526-23A63CC5A016}"/>
    <cellStyle name="40% - Accent6 4 6" xfId="11748" xr:uid="{D135E9DC-CA76-442B-A62F-74126A35A715}"/>
    <cellStyle name="40% - Accent6 4 7" xfId="11749" xr:uid="{2CFB21CB-1253-43E7-B65F-4644D27C32A0}"/>
    <cellStyle name="40% - Accent6 40" xfId="11750" xr:uid="{2E2DF3B6-D230-4BAA-9566-9865C23A283A}"/>
    <cellStyle name="40% - Accent6 40 2" xfId="11751" xr:uid="{184824C8-1A0E-41F9-AD90-60CE287EF93B}"/>
    <cellStyle name="40% - Accent6 41" xfId="11752" xr:uid="{72E0E710-422D-498B-B180-F85F1E31C59C}"/>
    <cellStyle name="40% - Accent6 41 2" xfId="11753" xr:uid="{F36FB4A5-A79C-4CF1-9F5C-3B644D1F4E19}"/>
    <cellStyle name="40% - Accent6 42" xfId="11754" xr:uid="{ADDC487F-5A09-4E22-8A3E-BC04BA4C6D33}"/>
    <cellStyle name="40% - Accent6 42 2" xfId="11755" xr:uid="{F16E32E5-E4DA-4312-8DBA-4E295D67E4A0}"/>
    <cellStyle name="40% - Accent6 43" xfId="11756" xr:uid="{2C1FD504-C609-4CD8-86AA-3860BCE07920}"/>
    <cellStyle name="40% - Accent6 43 2" xfId="11757" xr:uid="{8CD1C61F-9EF0-4245-994B-E7AC50B1C351}"/>
    <cellStyle name="40% - Accent6 44" xfId="11758" xr:uid="{138BE060-8730-417F-AD27-44B02CDFD12F}"/>
    <cellStyle name="40% - Accent6 44 2" xfId="11759" xr:uid="{3B9AB9CA-3EEB-4880-A26B-E1A77660D155}"/>
    <cellStyle name="40% - Accent6 45" xfId="11760" xr:uid="{337EB75E-B231-4CE7-BE7E-E34F0940E69C}"/>
    <cellStyle name="40% - Accent6 45 2" xfId="11761" xr:uid="{D45DF7B3-E5B8-4425-BD83-156807CAA0B1}"/>
    <cellStyle name="40% - Accent6 46" xfId="11762" xr:uid="{E0215DA2-7A11-47A4-A1C0-D2677241FB62}"/>
    <cellStyle name="40% - Accent6 47" xfId="11763" xr:uid="{FC143ABF-EFFC-4D0A-AEE5-3DFDA5B06AB0}"/>
    <cellStyle name="40% - Accent6 48" xfId="11764" xr:uid="{1D039320-D693-414F-8B21-2D2B5A6C5FCB}"/>
    <cellStyle name="40% - Accent6 49" xfId="11765" xr:uid="{B8E94D6A-7794-4660-AB77-1B70D5696AEE}"/>
    <cellStyle name="40% - Accent6 5" xfId="11766" xr:uid="{52C0D115-B7B8-423E-A2F6-0FE9885E8A37}"/>
    <cellStyle name="40% - Accent6 5 2" xfId="11767" xr:uid="{209CD744-816A-4C69-8072-9B77F0482D9A}"/>
    <cellStyle name="40% - Accent6 5 2 2" xfId="11768" xr:uid="{FCAB92A6-B4FA-4DEE-BBEB-6A4D3412152F}"/>
    <cellStyle name="40% - Accent6 5 2 2 2" xfId="11769" xr:uid="{5F2D745F-D319-4E76-9F9C-306C136AFE84}"/>
    <cellStyle name="40% - Accent6 5 2 2 2 2" xfId="11770" xr:uid="{60257498-AFF3-4E65-A2AA-E731ADA7A525}"/>
    <cellStyle name="40% - Accent6 5 2 2 3" xfId="11771" xr:uid="{98B66ACF-573D-473B-9B5B-7F7A8424C94A}"/>
    <cellStyle name="40% - Accent6 5 2 2 3 2" xfId="11772" xr:uid="{682386F7-B04D-48BB-9415-A0C22777526B}"/>
    <cellStyle name="40% - Accent6 5 2 2 4" xfId="11773" xr:uid="{4E407EE5-621E-47CA-90C2-2DF158A4ED60}"/>
    <cellStyle name="40% - Accent6 5 2 3" xfId="11774" xr:uid="{249AC2E4-E442-4290-ABDE-09ADA29A4AFC}"/>
    <cellStyle name="40% - Accent6 5 2 3 2" xfId="11775" xr:uid="{4BCDD293-4F23-437E-98C1-1D2A4BBD20E1}"/>
    <cellStyle name="40% - Accent6 5 2 4" xfId="11776" xr:uid="{533333E2-F7DC-4EEF-9E40-AF2A5A52E527}"/>
    <cellStyle name="40% - Accent6 5 2 5" xfId="11777" xr:uid="{AAA096B6-AD6A-4355-9E2D-C8787E4A3863}"/>
    <cellStyle name="40% - Accent6 5 3" xfId="11778" xr:uid="{0494CF3D-BB56-4BCA-8D31-18A41D7D9C7E}"/>
    <cellStyle name="40% - Accent6 5 3 2" xfId="11779" xr:uid="{4532E533-4CA2-4E03-904F-E53D543A6B41}"/>
    <cellStyle name="40% - Accent6 5 3 2 2" xfId="11780" xr:uid="{83FEB50B-4A9A-45B9-9B57-7D318E0498EB}"/>
    <cellStyle name="40% - Accent6 5 3 3" xfId="11781" xr:uid="{DE7A1E8A-F05C-4A76-A877-54BC38AD3C89}"/>
    <cellStyle name="40% - Accent6 5 3 3 2" xfId="11782" xr:uid="{34505B58-5915-4DAA-84F1-130DEE049216}"/>
    <cellStyle name="40% - Accent6 5 3 4" xfId="11783" xr:uid="{5975E0CE-4951-4D99-8F33-CA212C751E8A}"/>
    <cellStyle name="40% - Accent6 5 4" xfId="11784" xr:uid="{CD64CD60-72B9-44BD-BCE2-869DD7519DA5}"/>
    <cellStyle name="40% - Accent6 5 4 2" xfId="11785" xr:uid="{733E6109-D0F2-4593-A318-4E1FA51C9D10}"/>
    <cellStyle name="40% - Accent6 5 5" xfId="11786" xr:uid="{4B416C33-F09E-4B22-9129-D60CF76377A7}"/>
    <cellStyle name="40% - Accent6 5 5 2" xfId="11787" xr:uid="{8ED950D1-186B-4AD0-B524-3FCAFA114FC5}"/>
    <cellStyle name="40% - Accent6 5 6" xfId="11788" xr:uid="{9A24C525-9523-47C7-BF4D-3A1C6E76A226}"/>
    <cellStyle name="40% - Accent6 5 7" xfId="11789" xr:uid="{3FE7A76A-4B40-4EBC-AC84-E0C9C4AD8483}"/>
    <cellStyle name="40% - Accent6 50" xfId="11790" xr:uid="{17A8C0E4-1D0E-4A97-ABAE-F73658436855}"/>
    <cellStyle name="40% - Accent6 51" xfId="11791" xr:uid="{803943FB-9E35-4998-892F-5FF1F0E087F2}"/>
    <cellStyle name="40% - Accent6 52" xfId="11792" xr:uid="{4972D42D-51F7-46DA-AE6E-062F0BA2D9CB}"/>
    <cellStyle name="40% - Accent6 53" xfId="11793" xr:uid="{C65BE13F-4192-40C3-8B7B-EE9E7A9CA703}"/>
    <cellStyle name="40% - Accent6 6" xfId="11794" xr:uid="{A03EFE09-83F7-4DB7-B4F6-0385A787DBFE}"/>
    <cellStyle name="40% - Accent6 6 2" xfId="11795" xr:uid="{E3F23703-EDB1-48FB-ABDF-F13482C50680}"/>
    <cellStyle name="40% - Accent6 6 2 2" xfId="11796" xr:uid="{4E6A1095-BE1F-4849-9FF1-43F7886C1119}"/>
    <cellStyle name="40% - Accent6 6 2 2 2" xfId="11797" xr:uid="{41B96733-3B20-4A66-AEAC-85CCD910CE80}"/>
    <cellStyle name="40% - Accent6 6 2 2 2 2" xfId="11798" xr:uid="{06B5647D-BEEE-4483-BAD0-85791DB4829A}"/>
    <cellStyle name="40% - Accent6 6 2 2 3" xfId="11799" xr:uid="{B9797B02-751B-4181-8CFE-E4B488E3E555}"/>
    <cellStyle name="40% - Accent6 6 2 2 3 2" xfId="11800" xr:uid="{7EE9A4A1-3DAC-415E-880E-BB2D32095616}"/>
    <cellStyle name="40% - Accent6 6 2 2 4" xfId="11801" xr:uid="{4DB16F17-95C9-4C1F-AF9E-D5FB63B7EE6F}"/>
    <cellStyle name="40% - Accent6 6 2 3" xfId="11802" xr:uid="{ECF85E76-8EF0-4337-B72A-12B3B01C11E5}"/>
    <cellStyle name="40% - Accent6 6 2 3 2" xfId="11803" xr:uid="{845BEDC6-C727-49E1-9134-C21E3C1D85F2}"/>
    <cellStyle name="40% - Accent6 6 2 4" xfId="11804" xr:uid="{FF248B9B-A660-4AC0-9BB0-C0F88349DBF7}"/>
    <cellStyle name="40% - Accent6 6 3" xfId="11805" xr:uid="{1CA5F098-D315-4F51-949F-84F7FB6114E3}"/>
    <cellStyle name="40% - Accent6 6 3 2" xfId="11806" xr:uid="{EF811235-23D0-4645-BE5A-F10428C64CC8}"/>
    <cellStyle name="40% - Accent6 6 3 2 2" xfId="11807" xr:uid="{890B4BFA-0C01-446D-805E-9CA267E602A9}"/>
    <cellStyle name="40% - Accent6 6 3 3" xfId="11808" xr:uid="{910B6150-6000-482B-9236-0BE1FDA5D3C4}"/>
    <cellStyle name="40% - Accent6 6 3 3 2" xfId="11809" xr:uid="{6C6A96DF-8E1D-47C5-A58C-2B88A4DFD6C0}"/>
    <cellStyle name="40% - Accent6 6 3 4" xfId="11810" xr:uid="{92833F2B-F689-4D8C-909A-45E9DFF2F2BB}"/>
    <cellStyle name="40% - Accent6 6 4" xfId="11811" xr:uid="{613603CD-5776-4253-BF5E-A68BA2AA7B73}"/>
    <cellStyle name="40% - Accent6 6 4 2" xfId="11812" xr:uid="{E6C31367-9E99-438D-8F0D-4AB653234103}"/>
    <cellStyle name="40% - Accent6 6 5" xfId="11813" xr:uid="{452A3187-ED8B-4E8E-8A33-99C52AC0041C}"/>
    <cellStyle name="40% - Accent6 6 5 2" xfId="11814" xr:uid="{B22017D0-1691-40FA-A6F6-EC7579D84E62}"/>
    <cellStyle name="40% - Accent6 6 6" xfId="11815" xr:uid="{57E1121E-32A1-4626-8D22-CE8DF0345CC2}"/>
    <cellStyle name="40% - Accent6 6 7" xfId="11816" xr:uid="{8850882B-59B9-43AC-8E19-C7F208A3BE6E}"/>
    <cellStyle name="40% - Accent6 7" xfId="11817" xr:uid="{81DB403D-9A32-4C21-A813-FFBA8453357F}"/>
    <cellStyle name="40% - Accent6 7 2" xfId="11818" xr:uid="{492C69FE-FE2F-43CC-B6EE-D18C79E87CEA}"/>
    <cellStyle name="40% - Accent6 7 2 2" xfId="11819" xr:uid="{6F91B49E-763C-4A6D-864D-A35A87280BB7}"/>
    <cellStyle name="40% - Accent6 7 2 2 2" xfId="11820" xr:uid="{C48C9207-C7BC-4282-82EA-6B4FCB046D50}"/>
    <cellStyle name="40% - Accent6 7 2 2 2 2" xfId="11821" xr:uid="{8CAFE3D0-3D30-4D86-971F-3528573A3E22}"/>
    <cellStyle name="40% - Accent6 7 2 2 3" xfId="11822" xr:uid="{BA90A50C-52C8-4D22-A358-7F483F4D12E5}"/>
    <cellStyle name="40% - Accent6 7 2 2 3 2" xfId="11823" xr:uid="{4FD2A7BE-5A06-4167-867F-13C7A130024F}"/>
    <cellStyle name="40% - Accent6 7 2 2 4" xfId="11824" xr:uid="{7088BC56-7B9D-4448-BC3B-D1572DE23A05}"/>
    <cellStyle name="40% - Accent6 7 2 3" xfId="11825" xr:uid="{E1C78FBE-D21B-4F56-88A3-B421683E6429}"/>
    <cellStyle name="40% - Accent6 7 2 3 2" xfId="11826" xr:uid="{95AC8BFD-6411-4D4C-BAEE-542C3E7F6316}"/>
    <cellStyle name="40% - Accent6 7 2 4" xfId="11827" xr:uid="{64C0E6E8-D555-4928-B0E7-CFDC64D17329}"/>
    <cellStyle name="40% - Accent6 7 3" xfId="11828" xr:uid="{ACC12EEB-43DB-4D14-AE00-436A5EF32EE3}"/>
    <cellStyle name="40% - Accent6 7 3 2" xfId="11829" xr:uid="{74064D9B-9579-4E8C-B736-30A58B5F58FD}"/>
    <cellStyle name="40% - Accent6 7 3 2 2" xfId="11830" xr:uid="{061A486B-09B7-4E62-B5BD-EFF13273DFE1}"/>
    <cellStyle name="40% - Accent6 7 3 3" xfId="11831" xr:uid="{F7CBC702-AC7F-4FF4-819A-02795CA94FD1}"/>
    <cellStyle name="40% - Accent6 7 3 3 2" xfId="11832" xr:uid="{E3409F13-3B64-4962-8579-B135F4534CE3}"/>
    <cellStyle name="40% - Accent6 7 3 4" xfId="11833" xr:uid="{A7C58E1D-22E1-4E55-8B38-44005CB41564}"/>
    <cellStyle name="40% - Accent6 7 4" xfId="11834" xr:uid="{088F76FA-F11D-43C3-894A-0AF9CB5E817E}"/>
    <cellStyle name="40% - Accent6 7 4 2" xfId="11835" xr:uid="{3A165E6D-4C35-4E63-BFF2-FF7587C2F435}"/>
    <cellStyle name="40% - Accent6 7 5" xfId="11836" xr:uid="{A0CB337A-DED0-42CC-8D74-06FAE47F742D}"/>
    <cellStyle name="40% - Accent6 7 5 2" xfId="11837" xr:uid="{00541032-E3EA-44B5-9D12-3A950C5692CF}"/>
    <cellStyle name="40% - Accent6 7 6" xfId="11838" xr:uid="{43B03AA6-3905-4D28-9E5F-9EDCBA6F8B63}"/>
    <cellStyle name="40% - Accent6 7 7" xfId="11839" xr:uid="{594652FF-7408-410F-A0DF-D99ED4733358}"/>
    <cellStyle name="40% - Accent6 8" xfId="11840" xr:uid="{CBD1CC52-BE76-481A-9B3F-682420D87647}"/>
    <cellStyle name="40% - Accent6 8 2" xfId="11841" xr:uid="{13E41CC1-3135-4ED9-95B9-DD9C5AA9BB37}"/>
    <cellStyle name="40% - Accent6 8 2 2" xfId="11842" xr:uid="{32270AC5-9F8C-4CE2-8AA5-07EBDDCEECFF}"/>
    <cellStyle name="40% - Accent6 8 2 2 2" xfId="11843" xr:uid="{1F6E6CB4-AD5F-48FF-B768-D6DFCB2E0039}"/>
    <cellStyle name="40% - Accent6 8 2 2 2 2" xfId="11844" xr:uid="{0FE9CA9E-EE9D-4926-95E1-210BFA5003F9}"/>
    <cellStyle name="40% - Accent6 8 2 2 3" xfId="11845" xr:uid="{F62CFAF5-2E93-47BD-95D2-5E7F723BD412}"/>
    <cellStyle name="40% - Accent6 8 2 2 3 2" xfId="11846" xr:uid="{4BE1200C-78AB-4DA1-8A36-297CDE3BEF59}"/>
    <cellStyle name="40% - Accent6 8 2 2 4" xfId="11847" xr:uid="{04537D34-3FDA-4B28-9709-7F4D8017F75C}"/>
    <cellStyle name="40% - Accent6 8 2 3" xfId="11848" xr:uid="{862BA731-D8B8-4C6D-8CBC-83F90A498F0E}"/>
    <cellStyle name="40% - Accent6 8 2 3 2" xfId="11849" xr:uid="{CE3A7892-5C89-4FB5-917E-786DD4334147}"/>
    <cellStyle name="40% - Accent6 8 2 4" xfId="11850" xr:uid="{3E580232-9E4E-4FA0-9BA9-DE44F1CF7F95}"/>
    <cellStyle name="40% - Accent6 8 3" xfId="11851" xr:uid="{AB12B677-2E92-4012-9506-AAA4118E1806}"/>
    <cellStyle name="40% - Accent6 8 3 2" xfId="11852" xr:uid="{A982600B-CF5D-464B-9291-79875A7CAB6D}"/>
    <cellStyle name="40% - Accent6 8 3 2 2" xfId="11853" xr:uid="{9766E7B9-03F5-4651-A718-904AC652050A}"/>
    <cellStyle name="40% - Accent6 8 3 3" xfId="11854" xr:uid="{1EF900A8-5FEE-4560-94BB-F2E554F9D6A4}"/>
    <cellStyle name="40% - Accent6 8 3 3 2" xfId="11855" xr:uid="{48163D9E-CE30-4B88-8C08-FDC436C8ABDE}"/>
    <cellStyle name="40% - Accent6 8 3 4" xfId="11856" xr:uid="{8865807F-3D12-47F3-8E8E-4AE6B60F920A}"/>
    <cellStyle name="40% - Accent6 8 4" xfId="11857" xr:uid="{A59B7ECD-6C70-4172-B325-96EAFF348BCA}"/>
    <cellStyle name="40% - Accent6 8 4 2" xfId="11858" xr:uid="{7E158EB7-7C84-4630-BF8B-FEC49D13DC50}"/>
    <cellStyle name="40% - Accent6 8 5" xfId="11859" xr:uid="{0141602B-6FEB-4565-979E-AF980644B125}"/>
    <cellStyle name="40% - Accent6 8 5 2" xfId="11860" xr:uid="{E248F962-52FD-4EEE-AB4E-2DB829E2D633}"/>
    <cellStyle name="40% - Accent6 8 6" xfId="11861" xr:uid="{977E99F6-90A6-4A5D-A0D3-2FE396A4A238}"/>
    <cellStyle name="40% - Accent6 8 7" xfId="11862" xr:uid="{4480F24F-F5F9-4455-8885-3FF6B383071B}"/>
    <cellStyle name="40% - Accent6 9" xfId="11863" xr:uid="{F6D6B2F9-1492-42A3-A7BC-5E804517C91D}"/>
    <cellStyle name="40% - Accent6 9 2" xfId="11864" xr:uid="{309B7120-9424-4AAE-9CE3-EA582F50AA78}"/>
    <cellStyle name="40% - Accent6 9 2 2" xfId="11865" xr:uid="{4FD76853-7A36-421D-B271-A23B5800314A}"/>
    <cellStyle name="40% - Accent6 9 2 2 2" xfId="11866" xr:uid="{056AF629-E2B8-4934-8E61-181B1D23711B}"/>
    <cellStyle name="40% - Accent6 9 2 2 2 2" xfId="11867" xr:uid="{C4DDE277-6EF8-4AB4-AB7A-F29AC4EEC65C}"/>
    <cellStyle name="40% - Accent6 9 2 2 3" xfId="11868" xr:uid="{53DF3ABD-0E89-4829-B65C-5E5B4ACB019B}"/>
    <cellStyle name="40% - Accent6 9 2 2 3 2" xfId="11869" xr:uid="{0EAFEF15-5DCE-4B26-BD4A-6DBA17C38D9E}"/>
    <cellStyle name="40% - Accent6 9 2 2 4" xfId="11870" xr:uid="{097B9BC3-2BE0-4A37-B594-F056AF4D02F4}"/>
    <cellStyle name="40% - Accent6 9 2 3" xfId="11871" xr:uid="{03C50672-859A-4A9D-99B9-3BD9BC8A9001}"/>
    <cellStyle name="40% - Accent6 9 2 3 2" xfId="11872" xr:uid="{9F74BD2D-69FB-40E1-A098-F4C5AA20AB8D}"/>
    <cellStyle name="40% - Accent6 9 2 4" xfId="11873" xr:uid="{6E34C3C8-9798-4462-B929-7DECECFA3AAC}"/>
    <cellStyle name="40% - Accent6 9 3" xfId="11874" xr:uid="{CD26DBA9-F77B-4F61-BED4-2340E1F743D7}"/>
    <cellStyle name="40% - Accent6 9 3 2" xfId="11875" xr:uid="{EAA333C8-F210-411E-ACE3-6D012ED52B7E}"/>
    <cellStyle name="40% - Accent6 9 3 2 2" xfId="11876" xr:uid="{96E1EDAA-B4C3-4B2B-A941-6ACBD996E221}"/>
    <cellStyle name="40% - Accent6 9 3 3" xfId="11877" xr:uid="{E97F9474-3355-41F3-AC9E-B2787D5B65E5}"/>
    <cellStyle name="40% - Accent6 9 3 3 2" xfId="11878" xr:uid="{71727C23-865A-4313-9677-8AA1148F26DE}"/>
    <cellStyle name="40% - Accent6 9 3 4" xfId="11879" xr:uid="{F9ED8BC2-A4E3-48DD-A2DF-D8D95B5B1671}"/>
    <cellStyle name="40% - Accent6 9 4" xfId="11880" xr:uid="{098B03F6-C0E1-48C5-9C6B-8516E201EC8C}"/>
    <cellStyle name="40% - Accent6 9 4 2" xfId="11881" xr:uid="{199AE8E2-668A-43A5-8DC0-7240144A81C6}"/>
    <cellStyle name="40% - Accent6 9 5" xfId="11882" xr:uid="{026B293B-5472-4F1D-8E52-07787236D2B5}"/>
    <cellStyle name="40% - Accent6 9 5 2" xfId="11883" xr:uid="{5F92A3DC-6B5B-4F62-AC7C-DED1A7F8F94D}"/>
    <cellStyle name="40% - Accent6 9 6" xfId="11884" xr:uid="{3ADD4A84-14D5-41E3-9F26-B060BF670C1C}"/>
    <cellStyle name="40% - Accent6 9 7" xfId="11885" xr:uid="{90F3BC56-FAB6-442D-B9A1-FC486AE3223D}"/>
    <cellStyle name="40% - Ênfase1 2" xfId="11886" xr:uid="{DC7B0D3F-E515-4ACC-B550-D6CED2FFDB71}"/>
    <cellStyle name="40% - Ênfase1 2 2" xfId="11887" xr:uid="{B433DBF1-9F3D-40EE-8EF2-BCD33A163026}"/>
    <cellStyle name="40% - Ênfase1 2 2 2" xfId="11888" xr:uid="{EAFB1D0C-F48D-41E7-AE7C-9099D82E4114}"/>
    <cellStyle name="40% - Ênfase1 2 2 2 2" xfId="11889" xr:uid="{26421FC2-7389-42FA-A5D6-13E23CCCB8F9}"/>
    <cellStyle name="40% - Ênfase1 2 2 2 2 2" xfId="11890" xr:uid="{27FFCE9A-6EBF-429B-9BBD-BBCE46F7F4DC}"/>
    <cellStyle name="40% - Ênfase1 2 2 2 2 3" xfId="11891" xr:uid="{540DA160-F7DA-4B4B-A706-F523B996A013}"/>
    <cellStyle name="40% - Ênfase1 2 2 2 3" xfId="11892" xr:uid="{ABD8A45C-5EA2-4E2B-A848-41D421442A7C}"/>
    <cellStyle name="40% - Ênfase1 2 2 2 3 2" xfId="11893" xr:uid="{48F6AA3C-2AA1-4FB9-A674-3D342CEB4DC6}"/>
    <cellStyle name="40% - Ênfase1 2 2 2 4" xfId="11894" xr:uid="{E02F5CE1-9DF4-4146-B35B-F5257493E424}"/>
    <cellStyle name="40% - Ênfase1 2 2 2 5" xfId="11895" xr:uid="{1EDA6B31-52CC-47CB-84B8-E559C00DF98E}"/>
    <cellStyle name="40% - Ênfase1 2 2 3" xfId="11896" xr:uid="{DE256387-DE3F-4141-878D-F5FDDC2C4F62}"/>
    <cellStyle name="40% - Ênfase1 2 2 3 2" xfId="11897" xr:uid="{D1960A39-7F41-4CC6-8F40-C0DBD0281985}"/>
    <cellStyle name="40% - Ênfase1 2 2 3 2 2" xfId="11898" xr:uid="{81C06C65-2ECE-4A5B-81F6-CCF0E829D380}"/>
    <cellStyle name="40% - Ênfase1 2 2 3 3" xfId="11899" xr:uid="{F3143621-187F-4FFE-A6C8-A05E16AAAD0F}"/>
    <cellStyle name="40% - Ênfase1 2 2 3 4" xfId="11900" xr:uid="{A5C0E10B-47C4-41DB-BA43-CA0359620152}"/>
    <cellStyle name="40% - Ênfase1 2 2 3 5" xfId="11901" xr:uid="{6365DE20-A94B-4023-A7B6-CCA6EA96E59B}"/>
    <cellStyle name="40% - Ênfase1 2 2 4" xfId="11902" xr:uid="{E93D54D8-400D-47FE-B3F9-9C7A7D976D5E}"/>
    <cellStyle name="40% - Ênfase1 2 2 4 2" xfId="11903" xr:uid="{579E44EC-AFAD-4EBF-A008-240079F0CE15}"/>
    <cellStyle name="40% - Ênfase1 2 2 5" xfId="11904" xr:uid="{4A28E0CE-CD3D-4671-91A1-3A2E38C35E31}"/>
    <cellStyle name="40% - Ênfase1 2 2 6" xfId="11905" xr:uid="{6D70CE58-6DD9-48A3-B141-A5F32004C34C}"/>
    <cellStyle name="40% - Ênfase1 2 2 7" xfId="11906" xr:uid="{947CF3DF-BA50-4E4B-8838-C25FA3EB7B2E}"/>
    <cellStyle name="40% - Ênfase1 2 2 8" xfId="11907" xr:uid="{8166D72A-9EF7-4F9D-97DB-8BBC8ACBB8D2}"/>
    <cellStyle name="40% - Ênfase1 2 3" xfId="11908" xr:uid="{45CC6928-E9FB-428C-B94B-8E549C551E2E}"/>
    <cellStyle name="40% - Ênfase1 2 3 2" xfId="11909" xr:uid="{3A6A8B74-FF43-4AAC-B08D-0F65F5E13DD9}"/>
    <cellStyle name="40% - Ênfase1 2 3 2 2" xfId="11910" xr:uid="{08948CC8-789F-4750-BADF-4AA2CA2A9B9E}"/>
    <cellStyle name="40% - Ênfase1 2 3 2 3" xfId="11911" xr:uid="{4478EE18-1805-47B1-B76C-F3DD14C97A1E}"/>
    <cellStyle name="40% - Ênfase1 2 3 3" xfId="11912" xr:uid="{BF0239D1-5048-4C1E-BD0C-12AB5027FCEC}"/>
    <cellStyle name="40% - Ênfase1 2 3 3 2" xfId="11913" xr:uid="{78605B7C-6451-47E2-8E78-B6D278A1C040}"/>
    <cellStyle name="40% - Ênfase1 2 3 4" xfId="11914" xr:uid="{DE2DEB61-1DB7-4D16-9790-F13A95EAF5BF}"/>
    <cellStyle name="40% - Ênfase1 2 3 5" xfId="11915" xr:uid="{24F284C6-83A8-4067-913B-4E903231E30A}"/>
    <cellStyle name="40% - Ênfase1 2 4" xfId="11916" xr:uid="{E32AA214-7B49-47B2-800D-9CCE7F8EBDC4}"/>
    <cellStyle name="40% - Ênfase1 2 4 2" xfId="11917" xr:uid="{C45A516C-17C4-4010-AFB9-C76B64FA7023}"/>
    <cellStyle name="40% - Ênfase1 2 4 2 2" xfId="11918" xr:uid="{7D2FFAF1-9A86-42A7-9DFA-30B41EDC7EBA}"/>
    <cellStyle name="40% - Ênfase1 2 4 3" xfId="11919" xr:uid="{CD5FEE2E-390A-4562-910B-7298EA423C11}"/>
    <cellStyle name="40% - Ênfase1 2 4 4" xfId="11920" xr:uid="{48E767C8-5E9F-4A4F-9F4B-6AD2BAFB9E33}"/>
    <cellStyle name="40% - Ênfase1 2 4 5" xfId="11921" xr:uid="{5E18E897-B5F5-4700-90B0-F1170E6F2BF9}"/>
    <cellStyle name="40% - Ênfase1 2 5" xfId="11922" xr:uid="{DE0ACD0D-ECE5-4621-9B72-A6FD7D58D062}"/>
    <cellStyle name="40% - Ênfase1 2 5 2" xfId="11923" xr:uid="{5B34CBD2-1BBC-4A4E-9C78-5DA16EA06BCC}"/>
    <cellStyle name="40% - Ênfase1 2 6" xfId="11924" xr:uid="{31485251-FC81-4B89-AC1B-EFD9AA152CEC}"/>
    <cellStyle name="40% - Ênfase1 2 7" xfId="11925" xr:uid="{44E76E3C-9C07-4C4F-A527-70A6DE7ACC25}"/>
    <cellStyle name="40% - Ênfase1 2 8" xfId="11926" xr:uid="{C64AB2F3-DA76-476C-B221-B509A9C9F253}"/>
    <cellStyle name="40% - Ênfase1 2 9" xfId="11927" xr:uid="{544B9C2E-B0FE-4AEA-8E2C-025046A94E4D}"/>
    <cellStyle name="40% - Ênfase1 3" xfId="11928" xr:uid="{CB8BBCCF-677B-4AD8-97A8-43EB3E2CE170}"/>
    <cellStyle name="40% - Ênfase1 3 2" xfId="11929" xr:uid="{486A1C92-7DB5-4C7A-BD78-999F8193A2A8}"/>
    <cellStyle name="40% - Ênfase1 3 2 2" xfId="11930" xr:uid="{4562EEBB-9F1D-4350-8287-20630EBC5442}"/>
    <cellStyle name="40% - Ênfase1 3 2 2 2" xfId="11931" xr:uid="{7C4A4ABF-8B12-45B9-B413-AD76C5F287E2}"/>
    <cellStyle name="40% - Ênfase1 3 2 2 2 2" xfId="11932" xr:uid="{989E1FC7-C9D1-405A-870E-5C447A450EA6}"/>
    <cellStyle name="40% - Ênfase1 3 2 2 2 3" xfId="11933" xr:uid="{79C13A84-E453-4980-9107-405DB213C544}"/>
    <cellStyle name="40% - Ênfase1 3 2 2 3" xfId="11934" xr:uid="{BB1F9DFE-5CCD-4E9A-88C1-90A76A78F00D}"/>
    <cellStyle name="40% - Ênfase1 3 2 2 3 2" xfId="11935" xr:uid="{2FEC4F02-9832-4002-8950-81E631A13620}"/>
    <cellStyle name="40% - Ênfase1 3 2 2 4" xfId="11936" xr:uid="{BA8C9F5B-73D4-4973-9909-33368C9B9959}"/>
    <cellStyle name="40% - Ênfase1 3 2 2 5" xfId="11937" xr:uid="{6D947123-DB0F-401F-8311-E6C148663961}"/>
    <cellStyle name="40% - Ênfase1 3 2 3" xfId="11938" xr:uid="{B64E92CB-6746-4DB2-BB9E-0A494F153244}"/>
    <cellStyle name="40% - Ênfase1 3 2 3 2" xfId="11939" xr:uid="{223E75AD-3A79-4808-A485-7060183296CB}"/>
    <cellStyle name="40% - Ênfase1 3 2 3 2 2" xfId="11940" xr:uid="{BBBA64FC-D9C6-4604-B22C-2BB4C7D523C8}"/>
    <cellStyle name="40% - Ênfase1 3 2 3 3" xfId="11941" xr:uid="{F06F8C05-3B6D-4AEA-89A0-A5F48D8F4FDB}"/>
    <cellStyle name="40% - Ênfase1 3 2 3 4" xfId="11942" xr:uid="{24224444-E751-4320-938D-F1C605AEAD1A}"/>
    <cellStyle name="40% - Ênfase1 3 2 3 5" xfId="11943" xr:uid="{57D5E3E7-6098-422E-B502-7E1F06255156}"/>
    <cellStyle name="40% - Ênfase1 3 2 4" xfId="11944" xr:uid="{E96B4334-AA5B-47F4-8BCC-0D3E97CA3C14}"/>
    <cellStyle name="40% - Ênfase1 3 2 4 2" xfId="11945" xr:uid="{00A174F6-C334-4544-95FE-7028C17A6B5B}"/>
    <cellStyle name="40% - Ênfase1 3 2 5" xfId="11946" xr:uid="{61652C55-4377-4388-93EC-A3F584506E02}"/>
    <cellStyle name="40% - Ênfase1 3 2 6" xfId="11947" xr:uid="{3BD3588B-DC04-4FE7-971E-23B443D7E84D}"/>
    <cellStyle name="40% - Ênfase1 3 2 7" xfId="11948" xr:uid="{DD4C4C94-3306-4136-A65F-986A6628C765}"/>
    <cellStyle name="40% - Ênfase1 3 2 8" xfId="11949" xr:uid="{C14C57DD-6BE4-4288-819B-DFCEF10717B5}"/>
    <cellStyle name="40% - Ênfase1 3 3" xfId="11950" xr:uid="{BEE37080-B3F0-4DB6-B785-89167E909286}"/>
    <cellStyle name="40% - Ênfase1 3 3 2" xfId="11951" xr:uid="{CACBBAC0-C727-4BEF-B95F-C9AF3E7C07B4}"/>
    <cellStyle name="40% - Ênfase1 3 3 2 2" xfId="11952" xr:uid="{4F78453E-25C4-4E22-9956-51F9AD5759D8}"/>
    <cellStyle name="40% - Ênfase1 3 3 2 3" xfId="11953" xr:uid="{65374AEC-78C8-4FB8-8A3E-22DB51B83AAB}"/>
    <cellStyle name="40% - Ênfase1 3 3 3" xfId="11954" xr:uid="{A9BF9FB1-69CB-4E6D-93AF-EE2119D545A6}"/>
    <cellStyle name="40% - Ênfase1 3 3 3 2" xfId="11955" xr:uid="{3F7EC203-C1F0-4700-B0EE-5B7404D79E4A}"/>
    <cellStyle name="40% - Ênfase1 3 3 4" xfId="11956" xr:uid="{B8F66D8D-4FBC-4227-A50A-B657BAFFEA64}"/>
    <cellStyle name="40% - Ênfase1 3 3 5" xfId="11957" xr:uid="{8E1805A4-B0CD-4591-A08F-3EFB19C233CD}"/>
    <cellStyle name="40% - Ênfase1 3 4" xfId="11958" xr:uid="{78C9179B-075E-41A6-A61A-62EFED2F4A6D}"/>
    <cellStyle name="40% - Ênfase1 3 4 2" xfId="11959" xr:uid="{FD90AA2D-C5AF-4269-8C66-8BDA72EEE896}"/>
    <cellStyle name="40% - Ênfase1 3 4 2 2" xfId="11960" xr:uid="{47594BAE-0D7E-4F81-8017-607A651C2C40}"/>
    <cellStyle name="40% - Ênfase1 3 4 3" xfId="11961" xr:uid="{404505E3-B380-4666-A0BF-42748EEDC520}"/>
    <cellStyle name="40% - Ênfase1 3 4 4" xfId="11962" xr:uid="{1BDD9A7C-8719-44A4-B262-B76ACE96FD18}"/>
    <cellStyle name="40% - Ênfase1 3 4 5" xfId="11963" xr:uid="{24E7684F-CBB8-4A39-AB30-3233D7DEDB65}"/>
    <cellStyle name="40% - Ênfase1 3 5" xfId="11964" xr:uid="{57F36435-2C94-4528-B6A7-205E5F6BDB71}"/>
    <cellStyle name="40% - Ênfase1 3 5 2" xfId="11965" xr:uid="{0A54D4C1-8804-42D3-8220-108B0BEAA65F}"/>
    <cellStyle name="40% - Ênfase1 3 6" xfId="11966" xr:uid="{F5076F0A-32F9-4C84-A057-BF1188AC0A92}"/>
    <cellStyle name="40% - Ênfase1 3 7" xfId="11967" xr:uid="{F6D5BA0D-FDB8-4D1A-9D60-4ADC9F3AE811}"/>
    <cellStyle name="40% - Ênfase1 3 8" xfId="11968" xr:uid="{3FA790FF-47D5-4E83-96E4-D47D53229250}"/>
    <cellStyle name="40% - Ênfase1 3 9" xfId="11969" xr:uid="{9261A74C-87D3-4A77-B7D9-93B7142EDF53}"/>
    <cellStyle name="40% - Ênfase1 4" xfId="11970" xr:uid="{6500BAC6-22A4-40CE-8B00-6268C7F6964A}"/>
    <cellStyle name="40% - Ênfase1 4 2" xfId="11971" xr:uid="{2E800247-031A-4A55-9CC3-D8C744459D39}"/>
    <cellStyle name="40% - Ênfase1 4 2 2" xfId="11972" xr:uid="{D454E342-7FE1-4A98-A256-D421D839ABCF}"/>
    <cellStyle name="40% - Ênfase1 4 2 2 2" xfId="11973" xr:uid="{66542280-9A00-4419-8061-CD772747532D}"/>
    <cellStyle name="40% - Ênfase1 4 2 2 3" xfId="11974" xr:uid="{B4A6758F-78B1-4D49-B304-C6F7FA914EAE}"/>
    <cellStyle name="40% - Ênfase1 4 2 3" xfId="11975" xr:uid="{0BDD0267-165E-4E86-B096-E3EF23E631D9}"/>
    <cellStyle name="40% - Ênfase1 4 2 3 2" xfId="11976" xr:uid="{4D30DECD-FA77-4BDF-BFDE-B8B09D3BF1D0}"/>
    <cellStyle name="40% - Ênfase1 4 2 4" xfId="11977" xr:uid="{FE894512-FDD4-4AA3-A5C3-50B22C8CB433}"/>
    <cellStyle name="40% - Ênfase1 4 2 5" xfId="11978" xr:uid="{01ADD4BA-0DE9-494A-81B5-003ABBF8E065}"/>
    <cellStyle name="40% - Ênfase1 4 3" xfId="11979" xr:uid="{18D5573E-211A-4973-8F07-043F8E529A8D}"/>
    <cellStyle name="40% - Ênfase1 4 3 2" xfId="11980" xr:uid="{6E43D7F4-0940-468D-BAED-03C021F3BE41}"/>
    <cellStyle name="40% - Ênfase1 4 3 2 2" xfId="11981" xr:uid="{60EFC555-0F17-42BB-A5A2-D4ABA07A3EFA}"/>
    <cellStyle name="40% - Ênfase1 4 3 3" xfId="11982" xr:uid="{904486CD-6DBB-4339-B201-9F9E1E7E5F49}"/>
    <cellStyle name="40% - Ênfase1 4 3 4" xfId="11983" xr:uid="{31695B55-9CF7-4298-8524-A5E5241BCEBB}"/>
    <cellStyle name="40% - Ênfase1 4 3 5" xfId="11984" xr:uid="{E49EDC10-89B6-47B4-9D42-865239ED9CF7}"/>
    <cellStyle name="40% - Ênfase1 4 4" xfId="11985" xr:uid="{D414E554-7EC9-45D4-8453-39F5BD570A1E}"/>
    <cellStyle name="40% - Ênfase1 4 4 2" xfId="11986" xr:uid="{5C521C9C-E91F-40AF-85A5-00AD64DC3FFC}"/>
    <cellStyle name="40% - Ênfase1 4 5" xfId="11987" xr:uid="{D40842FF-DEDA-4FE8-9D9D-8CA3437962C8}"/>
    <cellStyle name="40% - Ênfase1 4 6" xfId="11988" xr:uid="{D7524366-4112-4B01-AA82-B3557777424F}"/>
    <cellStyle name="40% - Ênfase1 4 7" xfId="11989" xr:uid="{AB53DB5E-0397-485E-8AFA-0DDFAEA281D8}"/>
    <cellStyle name="40% - Ênfase1 4 8" xfId="11990" xr:uid="{53A7366C-791A-4ACA-8B8A-A9A61804AEEF}"/>
    <cellStyle name="40% - Ênfase1 5" xfId="11991" xr:uid="{9136FAC4-9A55-4581-9CEA-C4105889D319}"/>
    <cellStyle name="40% - Ênfase1 5 2" xfId="11992" xr:uid="{AC39C9E8-2669-4E99-ABDF-99EBC8155489}"/>
    <cellStyle name="40% - Ênfase2 2" xfId="11993" xr:uid="{5804627C-DB7F-4AC1-A025-8DC48E612FD6}"/>
    <cellStyle name="40% - Ênfase2 2 2" xfId="11994" xr:uid="{BC75B7EE-319D-4AC1-B700-087CF5EAFB30}"/>
    <cellStyle name="40% - Ênfase2 2 2 2" xfId="11995" xr:uid="{56F22CCA-E69A-4333-B315-586B26641021}"/>
    <cellStyle name="40% - Ênfase2 2 2 2 2" xfId="11996" xr:uid="{C38F6811-8980-40CF-907B-C8AE21E00D4C}"/>
    <cellStyle name="40% - Ênfase2 2 2 2 2 2" xfId="11997" xr:uid="{1E6493E5-CFE4-4406-9941-99528CBFE1B3}"/>
    <cellStyle name="40% - Ênfase2 2 2 2 3" xfId="11998" xr:uid="{7CB137E1-52AB-4CEB-A4C3-9D78C74986C7}"/>
    <cellStyle name="40% - Ênfase2 2 2 2 4" xfId="11999" xr:uid="{7FC65D4E-D156-4225-BBA6-E031E273CDC6}"/>
    <cellStyle name="40% - Ênfase2 2 2 2 5" xfId="12000" xr:uid="{80677F87-E86A-42A2-AE03-C43143F81CB0}"/>
    <cellStyle name="40% - Ênfase2 2 2 3" xfId="12001" xr:uid="{F8CFFFDD-A0B7-4AD0-8ED2-E92068B1AB03}"/>
    <cellStyle name="40% - Ênfase2 2 2 3 2" xfId="12002" xr:uid="{B1CB14FF-4811-4158-A3B4-45F34286CA4D}"/>
    <cellStyle name="40% - Ênfase2 2 2 3 3" xfId="12003" xr:uid="{185F34B9-50E7-4CC4-8293-5486D676BB85}"/>
    <cellStyle name="40% - Ênfase2 2 2 3 4" xfId="12004" xr:uid="{245D8EE8-74AB-4F36-B686-0C76F76A2B29}"/>
    <cellStyle name="40% - Ênfase2 2 2 3 5" xfId="12005" xr:uid="{BE927C23-6AF0-4CC1-9D9F-93C51D7695D2}"/>
    <cellStyle name="40% - Ênfase2 2 2 4" xfId="12006" xr:uid="{86350804-3CC3-4658-B3ED-9A5CF7A2C784}"/>
    <cellStyle name="40% - Ênfase2 2 2 5" xfId="12007" xr:uid="{840529E8-B213-42A1-ABB9-7A8727F5D75E}"/>
    <cellStyle name="40% - Ênfase2 2 2 6" xfId="12008" xr:uid="{B0FA958B-E447-48C0-8450-A9BFD51CAD5D}"/>
    <cellStyle name="40% - Ênfase2 2 2 7" xfId="12009" xr:uid="{3F88000C-1752-4AF6-80DB-5252F1C2785A}"/>
    <cellStyle name="40% - Ênfase2 2 2 8" xfId="12010" xr:uid="{15125AA2-06A9-4B5F-8337-0ED63D9BC2B8}"/>
    <cellStyle name="40% - Ênfase2 2 3" xfId="12011" xr:uid="{8FA719E6-B79E-4565-B22A-83FB40C7F9C7}"/>
    <cellStyle name="40% - Ênfase2 2 3 2" xfId="12012" xr:uid="{8079929D-189C-4F4F-8BF7-F92A5B093277}"/>
    <cellStyle name="40% - Ênfase2 2 3 2 2" xfId="12013" xr:uid="{D5228BF9-737E-4EA8-A90D-8CF47BA01E97}"/>
    <cellStyle name="40% - Ênfase2 2 3 3" xfId="12014" xr:uid="{4EA5EE6D-94D2-432F-9E1D-4DA7BA511C63}"/>
    <cellStyle name="40% - Ênfase2 2 3 4" xfId="12015" xr:uid="{8E312A7A-3F18-48B1-9F7D-19F30D231B78}"/>
    <cellStyle name="40% - Ênfase2 2 3 5" xfId="12016" xr:uid="{160D44B9-54C7-4FA8-A07A-471F1C57DFD0}"/>
    <cellStyle name="40% - Ênfase2 2 4" xfId="12017" xr:uid="{27ED8846-EF12-447E-A4AC-496D50218C82}"/>
    <cellStyle name="40% - Ênfase2 2 4 2" xfId="12018" xr:uid="{E40C6693-A472-4638-96B2-1E5BAEC98528}"/>
    <cellStyle name="40% - Ênfase2 2 4 3" xfId="12019" xr:uid="{8B881C66-4008-49A1-AEF2-5284BB41A3F0}"/>
    <cellStyle name="40% - Ênfase2 2 4 4" xfId="12020" xr:uid="{97A57E2B-6206-4E50-B864-D8A3EAB7E1A1}"/>
    <cellStyle name="40% - Ênfase2 2 4 5" xfId="12021" xr:uid="{EDA94EA6-A31E-4DDD-9464-A68CF9896921}"/>
    <cellStyle name="40% - Ênfase2 2 5" xfId="12022" xr:uid="{1E8DB5A4-2828-421C-8595-69BA95FC550B}"/>
    <cellStyle name="40% - Ênfase2 2 6" xfId="12023" xr:uid="{F8D3C6C8-69C4-4D1F-B26C-EA30029BBEB6}"/>
    <cellStyle name="40% - Ênfase2 2 7" xfId="12024" xr:uid="{8E289659-7C72-4E7A-ADD2-2A32F119B58E}"/>
    <cellStyle name="40% - Ênfase2 2 8" xfId="12025" xr:uid="{60013B0E-1511-47ED-9138-2C8177453003}"/>
    <cellStyle name="40% - Ênfase2 2 9" xfId="12026" xr:uid="{01DD5A46-A247-41B2-990D-90B775AD1081}"/>
    <cellStyle name="40% - Ênfase2 3" xfId="12027" xr:uid="{7E8FF191-D202-43FA-881B-998A91787367}"/>
    <cellStyle name="40% - Ênfase2 3 2" xfId="12028" xr:uid="{C05288FD-7972-40D6-AEB9-799205F442B7}"/>
    <cellStyle name="40% - Ênfase2 3 2 2" xfId="12029" xr:uid="{65DA7FA2-C78E-437E-8FC1-F3D0D4415CCC}"/>
    <cellStyle name="40% - Ênfase2 3 2 2 2" xfId="12030" xr:uid="{7229E999-4858-4E4C-BB24-E4ECF94582FC}"/>
    <cellStyle name="40% - Ênfase2 3 2 2 2 2" xfId="12031" xr:uid="{DBBB9AE5-6A16-4B4E-A774-E63E0791109A}"/>
    <cellStyle name="40% - Ênfase2 3 2 2 3" xfId="12032" xr:uid="{ABDBA938-1F6A-461D-AE63-9699E25B4D4A}"/>
    <cellStyle name="40% - Ênfase2 3 2 2 4" xfId="12033" xr:uid="{79AC6C88-FFEA-4AAE-BFD3-AC9378EAF06F}"/>
    <cellStyle name="40% - Ênfase2 3 2 2 5" xfId="12034" xr:uid="{A7856223-B82E-4963-B2AC-A15DCD8D2BB2}"/>
    <cellStyle name="40% - Ênfase2 3 2 3" xfId="12035" xr:uid="{70CB0FBD-8C54-4162-BF44-DF3BB9E5E362}"/>
    <cellStyle name="40% - Ênfase2 3 2 3 2" xfId="12036" xr:uid="{33F4D710-5FB6-4691-BF0F-18AF4740FD53}"/>
    <cellStyle name="40% - Ênfase2 3 2 3 3" xfId="12037" xr:uid="{EB17E70F-F2B9-4C07-8B21-06E4DFA9AE25}"/>
    <cellStyle name="40% - Ênfase2 3 2 3 4" xfId="12038" xr:uid="{1525C156-E489-453E-A421-4BB274774446}"/>
    <cellStyle name="40% - Ênfase2 3 2 3 5" xfId="12039" xr:uid="{28184248-E3EE-48EC-B3E5-4E00C1506B13}"/>
    <cellStyle name="40% - Ênfase2 3 2 4" xfId="12040" xr:uid="{DA1AEE48-431D-4C33-A406-C38C65BA6EF4}"/>
    <cellStyle name="40% - Ênfase2 3 2 5" xfId="12041" xr:uid="{BDABC8E3-76D1-4E09-9942-C7670AE374FA}"/>
    <cellStyle name="40% - Ênfase2 3 2 6" xfId="12042" xr:uid="{0799B867-2941-40EA-8BE7-5A61032855B0}"/>
    <cellStyle name="40% - Ênfase2 3 2 7" xfId="12043" xr:uid="{964F6D72-72C7-4169-ADBE-2A5F9BF1A5DD}"/>
    <cellStyle name="40% - Ênfase2 3 2 8" xfId="12044" xr:uid="{5A8E5C8D-4290-4D81-A2F3-0F34C2EFF113}"/>
    <cellStyle name="40% - Ênfase2 3 3" xfId="12045" xr:uid="{A3FD5622-00C8-4D66-8F95-75E5ADE76EBB}"/>
    <cellStyle name="40% - Ênfase2 3 3 2" xfId="12046" xr:uid="{45AB5561-C945-4687-A429-B444FB9ACDEB}"/>
    <cellStyle name="40% - Ênfase2 3 3 2 2" xfId="12047" xr:uid="{3CDEE544-0855-4A42-9A99-536B65DC7E2D}"/>
    <cellStyle name="40% - Ênfase2 3 3 3" xfId="12048" xr:uid="{A4EEB35D-2161-49E3-B514-AF17040DF5CA}"/>
    <cellStyle name="40% - Ênfase2 3 3 4" xfId="12049" xr:uid="{AA5157A8-A6D2-4EA4-86E2-0B745E1B3E61}"/>
    <cellStyle name="40% - Ênfase2 3 3 5" xfId="12050" xr:uid="{703230E7-C5F2-4137-A182-A02CD0920C3B}"/>
    <cellStyle name="40% - Ênfase2 3 4" xfId="12051" xr:uid="{9DA1BBB7-6F11-4752-92BD-EC7A2298C944}"/>
    <cellStyle name="40% - Ênfase2 3 4 2" xfId="12052" xr:uid="{267CB9F6-94E3-472B-A8DA-CB2E789B9118}"/>
    <cellStyle name="40% - Ênfase2 3 4 3" xfId="12053" xr:uid="{D27DFB56-C31F-4AF3-8254-12EDAC291BA4}"/>
    <cellStyle name="40% - Ênfase2 3 4 4" xfId="12054" xr:uid="{FF477749-781E-41BE-B083-CFC312BDDED1}"/>
    <cellStyle name="40% - Ênfase2 3 4 5" xfId="12055" xr:uid="{3F15AA5D-1BFC-4A75-837B-98A60B07F3A7}"/>
    <cellStyle name="40% - Ênfase2 3 5" xfId="12056" xr:uid="{25B3E38F-C7FF-4B95-BE91-CEDA73622AF4}"/>
    <cellStyle name="40% - Ênfase2 3 6" xfId="12057" xr:uid="{D3EFE75D-0E57-4FAA-A4F7-3A892E952133}"/>
    <cellStyle name="40% - Ênfase2 3 7" xfId="12058" xr:uid="{89478C4D-3E26-4C92-9BD7-DACE07DE6266}"/>
    <cellStyle name="40% - Ênfase2 3 8" xfId="12059" xr:uid="{191BDF1E-E4FD-4FFE-9470-629254953F79}"/>
    <cellStyle name="40% - Ênfase2 3 9" xfId="12060" xr:uid="{A78A0556-DA57-4C78-BA92-A47506AEA657}"/>
    <cellStyle name="40% - Ênfase2 4" xfId="12061" xr:uid="{931805D7-2431-4E2C-92A5-0775CF6CEA7D}"/>
    <cellStyle name="40% - Ênfase2 4 2" xfId="12062" xr:uid="{92563066-F227-4B87-9E20-5416B8DA1793}"/>
    <cellStyle name="40% - Ênfase2 4 2 2" xfId="12063" xr:uid="{7805A917-365B-4BF5-8E9A-4F491BD48FC9}"/>
    <cellStyle name="40% - Ênfase2 4 2 2 2" xfId="12064" xr:uid="{59359C77-F647-4105-B2FE-38B84EBC3121}"/>
    <cellStyle name="40% - Ênfase2 4 2 3" xfId="12065" xr:uid="{B499B009-ADC5-4C16-9BF5-6C48E1694962}"/>
    <cellStyle name="40% - Ênfase2 4 2 4" xfId="12066" xr:uid="{2AF1DB8F-0657-4B45-966B-F9F8BE6636F7}"/>
    <cellStyle name="40% - Ênfase2 4 2 5" xfId="12067" xr:uid="{3DE5324F-80E7-4B32-89FF-38A76DD57892}"/>
    <cellStyle name="40% - Ênfase2 4 3" xfId="12068" xr:uid="{2F067194-EE4D-49C0-A53B-361A7451F94D}"/>
    <cellStyle name="40% - Ênfase2 4 3 2" xfId="12069" xr:uid="{1EA11809-644A-4D34-8F4A-BE5F897CA569}"/>
    <cellStyle name="40% - Ênfase2 4 3 3" xfId="12070" xr:uid="{49428EB9-B65C-4EDE-89A9-484E460EF369}"/>
    <cellStyle name="40% - Ênfase2 4 3 4" xfId="12071" xr:uid="{27C22119-7476-4A55-B57D-13EA63C5EFC8}"/>
    <cellStyle name="40% - Ênfase2 4 3 5" xfId="12072" xr:uid="{E663A160-50DD-445C-A9C2-9BD90357B52B}"/>
    <cellStyle name="40% - Ênfase2 4 4" xfId="12073" xr:uid="{CEC7391F-70F5-4254-A107-97878BF90F0A}"/>
    <cellStyle name="40% - Ênfase2 4 5" xfId="12074" xr:uid="{AFAC7B1D-DC76-4677-9AD5-5FFA8A27A9C3}"/>
    <cellStyle name="40% - Ênfase2 4 6" xfId="12075" xr:uid="{0274877D-65CD-4DFA-A841-EE1B18F72E7E}"/>
    <cellStyle name="40% - Ênfase2 4 7" xfId="12076" xr:uid="{DBCC1F6B-E00D-4293-BEB2-6B4C5ADE8FB0}"/>
    <cellStyle name="40% - Ênfase2 4 8" xfId="12077" xr:uid="{F9286144-A732-413C-8547-A70053E295E2}"/>
    <cellStyle name="40% - Ênfase2 5" xfId="12078" xr:uid="{F6A713A6-EE7A-4933-A8EA-0B917D78C6CB}"/>
    <cellStyle name="40% - Ênfase2 5 2" xfId="12079" xr:uid="{220A9AFC-49B4-41A8-BD6F-E99866C35BCD}"/>
    <cellStyle name="40% - Ênfase3 2" xfId="12080" xr:uid="{AEE040A5-41F0-488B-ACD5-D7D4BB6C098F}"/>
    <cellStyle name="40% - Ênfase3 2 2" xfId="12081" xr:uid="{0826E7D5-40D8-44E9-A75D-807C35D473D6}"/>
    <cellStyle name="40% - Ênfase3 2 2 2" xfId="12082" xr:uid="{44650DC1-BC0E-441A-AA0D-3F7A48472CBF}"/>
    <cellStyle name="40% - Ênfase3 2 2 2 2" xfId="12083" xr:uid="{2BAA8333-39EF-41C3-A910-14C85EDEB33E}"/>
    <cellStyle name="40% - Ênfase3 2 2 2 2 2" xfId="12084" xr:uid="{CB0A9AD6-5EBD-4009-9710-66A771A23818}"/>
    <cellStyle name="40% - Ênfase3 2 2 2 2 3" xfId="12085" xr:uid="{9BE7C167-0CCE-4B58-93CC-7CDD687AD896}"/>
    <cellStyle name="40% - Ênfase3 2 2 2 3" xfId="12086" xr:uid="{9645F6D1-6FBB-48A3-9AD3-ACC2A85EC05C}"/>
    <cellStyle name="40% - Ênfase3 2 2 2 3 2" xfId="12087" xr:uid="{815CFB20-9801-447B-A67D-9855153E95D2}"/>
    <cellStyle name="40% - Ênfase3 2 2 2 4" xfId="12088" xr:uid="{08312908-8013-4325-A2EF-810C5C853A3E}"/>
    <cellStyle name="40% - Ênfase3 2 2 2 5" xfId="12089" xr:uid="{FD454C56-E48E-40E7-A117-734E12677B5D}"/>
    <cellStyle name="40% - Ênfase3 2 2 3" xfId="12090" xr:uid="{7A3C39F0-F61F-4954-98C2-AE281D9D1541}"/>
    <cellStyle name="40% - Ênfase3 2 2 3 2" xfId="12091" xr:uid="{299528C7-798E-4699-AD1F-AF423FB3A9E4}"/>
    <cellStyle name="40% - Ênfase3 2 2 3 2 2" xfId="12092" xr:uid="{7485AFAF-55E3-421A-B72A-B7E6AB6570F1}"/>
    <cellStyle name="40% - Ênfase3 2 2 3 3" xfId="12093" xr:uid="{7410B44C-206D-4049-AC82-F02B1FC21782}"/>
    <cellStyle name="40% - Ênfase3 2 2 3 4" xfId="12094" xr:uid="{BDD53344-D0BB-4BC8-AACD-E974DC86120A}"/>
    <cellStyle name="40% - Ênfase3 2 2 3 5" xfId="12095" xr:uid="{B27A58ED-D710-4B18-9E36-AB604350C8EE}"/>
    <cellStyle name="40% - Ênfase3 2 2 4" xfId="12096" xr:uid="{2EFA3CE9-D647-4974-AAE8-EBD7C57092D1}"/>
    <cellStyle name="40% - Ênfase3 2 2 4 2" xfId="12097" xr:uid="{60FFE6E9-4A22-4362-B2EF-529BC9435B5C}"/>
    <cellStyle name="40% - Ênfase3 2 2 5" xfId="12098" xr:uid="{B54231FF-3670-4BA7-A88B-6D68674015AC}"/>
    <cellStyle name="40% - Ênfase3 2 2 6" xfId="12099" xr:uid="{F1293C75-F070-44C3-8816-61CAC50733C4}"/>
    <cellStyle name="40% - Ênfase3 2 2 7" xfId="12100" xr:uid="{A42A2658-6115-42B1-958A-77710557678D}"/>
    <cellStyle name="40% - Ênfase3 2 2 8" xfId="12101" xr:uid="{FA1E6884-D70A-4239-B6D9-67B74028A620}"/>
    <cellStyle name="40% - Ênfase3 2 3" xfId="12102" xr:uid="{5ED0DF31-61DA-4B99-8F97-5FEA7B90E1E6}"/>
    <cellStyle name="40% - Ênfase3 2 3 2" xfId="12103" xr:uid="{FD03E07D-1BB3-425D-8502-EB70D4DD1C61}"/>
    <cellStyle name="40% - Ênfase3 2 3 2 2" xfId="12104" xr:uid="{AB494E20-A412-44CC-B2CB-F6E3B747EF3E}"/>
    <cellStyle name="40% - Ênfase3 2 3 2 3" xfId="12105" xr:uid="{84523BB8-C6FF-4291-AD1F-AD6C016744F6}"/>
    <cellStyle name="40% - Ênfase3 2 3 3" xfId="12106" xr:uid="{3A7B3EEE-C7A8-47C4-8834-64FB80C2D358}"/>
    <cellStyle name="40% - Ênfase3 2 3 3 2" xfId="12107" xr:uid="{7B30B497-35AD-4C9B-AAA9-F717B977B8AA}"/>
    <cellStyle name="40% - Ênfase3 2 3 4" xfId="12108" xr:uid="{66C15D85-7C19-406E-84D6-6F254EF27D4E}"/>
    <cellStyle name="40% - Ênfase3 2 3 5" xfId="12109" xr:uid="{90FBD623-7EF1-438B-82A0-961CCCF9508D}"/>
    <cellStyle name="40% - Ênfase3 2 4" xfId="12110" xr:uid="{C29088AF-554C-487A-853B-776FD197900C}"/>
    <cellStyle name="40% - Ênfase3 2 4 2" xfId="12111" xr:uid="{8C0A659E-4EAB-49FA-A1A2-0CD359D59E81}"/>
    <cellStyle name="40% - Ênfase3 2 4 2 2" xfId="12112" xr:uid="{2AC3D22E-09F9-4CED-A050-7A33A6BAA4D9}"/>
    <cellStyle name="40% - Ênfase3 2 4 3" xfId="12113" xr:uid="{305758DC-27AB-47D8-AA11-8E0551C1D13F}"/>
    <cellStyle name="40% - Ênfase3 2 4 4" xfId="12114" xr:uid="{ACC425F0-CDEE-403C-85F4-9A3F2F2104FD}"/>
    <cellStyle name="40% - Ênfase3 2 4 5" xfId="12115" xr:uid="{F2344023-738B-49EC-B06C-ACD650D0D8BC}"/>
    <cellStyle name="40% - Ênfase3 2 5" xfId="12116" xr:uid="{97B10935-7ABD-460C-9A93-A841576FF472}"/>
    <cellStyle name="40% - Ênfase3 2 5 2" xfId="12117" xr:uid="{1A535B61-7EEB-47D9-BAB0-A142D5E0750F}"/>
    <cellStyle name="40% - Ênfase3 2 6" xfId="12118" xr:uid="{A1771666-0EC1-46AC-ABE7-97A8710F0A19}"/>
    <cellStyle name="40% - Ênfase3 2 7" xfId="12119" xr:uid="{BAF34306-7392-409D-B50A-B4CB13C3B078}"/>
    <cellStyle name="40% - Ênfase3 2 8" xfId="12120" xr:uid="{0018796E-12FC-4ED7-84BC-78C29BE7CC88}"/>
    <cellStyle name="40% - Ênfase3 2 9" xfId="12121" xr:uid="{588417B7-C948-4D16-A29D-2897DA55683E}"/>
    <cellStyle name="40% - Ênfase3 3" xfId="12122" xr:uid="{029308F9-5D5E-4931-A6C6-B2E546479707}"/>
    <cellStyle name="40% - Ênfase3 3 2" xfId="12123" xr:uid="{4D1A3126-3186-44F2-B0A8-313621D1BBF9}"/>
    <cellStyle name="40% - Ênfase3 3 2 2" xfId="12124" xr:uid="{29A4DFBC-25C3-4D3E-84C4-164CECD94A6E}"/>
    <cellStyle name="40% - Ênfase3 3 2 2 2" xfId="12125" xr:uid="{A151856C-5D1F-4517-8F7E-0DA8C1A4F963}"/>
    <cellStyle name="40% - Ênfase3 3 2 2 2 2" xfId="12126" xr:uid="{090CAC8D-4622-488F-BA50-91FB599EF583}"/>
    <cellStyle name="40% - Ênfase3 3 2 2 2 3" xfId="12127" xr:uid="{8BB12C1F-2995-4502-A674-F187BCC1FE05}"/>
    <cellStyle name="40% - Ênfase3 3 2 2 3" xfId="12128" xr:uid="{EF79CF95-A927-45E4-B7AD-8825E82FCE2E}"/>
    <cellStyle name="40% - Ênfase3 3 2 2 3 2" xfId="12129" xr:uid="{955875A5-C44A-4D1A-8E89-C754A0C696BC}"/>
    <cellStyle name="40% - Ênfase3 3 2 2 4" xfId="12130" xr:uid="{F5C2E275-3CA6-46B7-9440-155FD81E1003}"/>
    <cellStyle name="40% - Ênfase3 3 2 2 5" xfId="12131" xr:uid="{1FCBDCF4-9C6E-4E53-8637-23F4AD551C4D}"/>
    <cellStyle name="40% - Ênfase3 3 2 3" xfId="12132" xr:uid="{D0D87923-D51D-4DE8-AC02-51FBAC5A6898}"/>
    <cellStyle name="40% - Ênfase3 3 2 3 2" xfId="12133" xr:uid="{399FC7E0-8B01-4F9C-8A71-A0AB734D7941}"/>
    <cellStyle name="40% - Ênfase3 3 2 3 2 2" xfId="12134" xr:uid="{EB7613B7-25A5-43E5-8DA0-F2A800EBE83D}"/>
    <cellStyle name="40% - Ênfase3 3 2 3 3" xfId="12135" xr:uid="{3E276FEF-37FD-4280-9D72-D233E5B3F8DA}"/>
    <cellStyle name="40% - Ênfase3 3 2 3 4" xfId="12136" xr:uid="{6061BC2D-C05A-4DDC-8934-915E8ACC66F1}"/>
    <cellStyle name="40% - Ênfase3 3 2 3 5" xfId="12137" xr:uid="{B35A3AF2-7CFF-42BD-9A5C-B7B97D5A8156}"/>
    <cellStyle name="40% - Ênfase3 3 2 4" xfId="12138" xr:uid="{A8BAF0D7-6554-46B2-8B5F-FC3808B0EFF5}"/>
    <cellStyle name="40% - Ênfase3 3 2 4 2" xfId="12139" xr:uid="{6D19889C-81B4-4AB1-AFF8-84E72752A712}"/>
    <cellStyle name="40% - Ênfase3 3 2 5" xfId="12140" xr:uid="{ED3DEF25-55E6-477D-AC08-01F55C5D635B}"/>
    <cellStyle name="40% - Ênfase3 3 2 6" xfId="12141" xr:uid="{FC22559A-7FCB-4295-B124-E5EA84DEB484}"/>
    <cellStyle name="40% - Ênfase3 3 2 7" xfId="12142" xr:uid="{920E6738-EE6E-471C-B5DE-3123DC2985D1}"/>
    <cellStyle name="40% - Ênfase3 3 2 8" xfId="12143" xr:uid="{B2138CCD-5659-422B-8B42-77D02C552EC7}"/>
    <cellStyle name="40% - Ênfase3 3 3" xfId="12144" xr:uid="{33247C16-EBA8-4986-8893-CFD4652DB0A9}"/>
    <cellStyle name="40% - Ênfase3 3 3 2" xfId="12145" xr:uid="{4063AE3C-49BF-41E7-97E9-5E1384C05766}"/>
    <cellStyle name="40% - Ênfase3 3 3 2 2" xfId="12146" xr:uid="{0C6D46D7-1259-4899-948A-AABCC366BB2A}"/>
    <cellStyle name="40% - Ênfase3 3 3 2 3" xfId="12147" xr:uid="{6A67A179-5CE4-454B-8E0A-4962E18DA701}"/>
    <cellStyle name="40% - Ênfase3 3 3 3" xfId="12148" xr:uid="{2739C3A6-D170-4FA7-8333-EFFFE35EB4B7}"/>
    <cellStyle name="40% - Ênfase3 3 3 3 2" xfId="12149" xr:uid="{38AE81D8-A9B8-41B3-8B66-8767482ED63E}"/>
    <cellStyle name="40% - Ênfase3 3 3 4" xfId="12150" xr:uid="{62342A19-A9A2-415D-ADB5-6680DE72B2CF}"/>
    <cellStyle name="40% - Ênfase3 3 3 5" xfId="12151" xr:uid="{8B6E5F05-E917-4E76-8F1C-0E26FCA8CAA7}"/>
    <cellStyle name="40% - Ênfase3 3 4" xfId="12152" xr:uid="{8D67C15B-2AD7-44A3-943B-028CE2E976D5}"/>
    <cellStyle name="40% - Ênfase3 3 4 2" xfId="12153" xr:uid="{CE0E2221-49D6-4EBE-BCED-7CC582043EE8}"/>
    <cellStyle name="40% - Ênfase3 3 4 2 2" xfId="12154" xr:uid="{984A1ED5-A137-4642-B92B-15B18C8A8B54}"/>
    <cellStyle name="40% - Ênfase3 3 4 3" xfId="12155" xr:uid="{A5A859CE-5D23-48B3-BED3-0DC38E8F5AEB}"/>
    <cellStyle name="40% - Ênfase3 3 4 4" xfId="12156" xr:uid="{AEE7CF73-D49B-4A12-B9BB-8F672D7A113D}"/>
    <cellStyle name="40% - Ênfase3 3 4 5" xfId="12157" xr:uid="{5EB81303-19F0-455C-8A93-15D706E9CB40}"/>
    <cellStyle name="40% - Ênfase3 3 5" xfId="12158" xr:uid="{34FD803C-A550-4FDA-8500-E6136430B1E4}"/>
    <cellStyle name="40% - Ênfase3 3 5 2" xfId="12159" xr:uid="{09B1055C-30A7-4F9F-A458-3370D6262CBF}"/>
    <cellStyle name="40% - Ênfase3 3 6" xfId="12160" xr:uid="{7132451C-6A02-4684-A099-23242BB27B69}"/>
    <cellStyle name="40% - Ênfase3 3 7" xfId="12161" xr:uid="{2975B7A5-D252-4B23-A10D-DC333A42B86B}"/>
    <cellStyle name="40% - Ênfase3 3 8" xfId="12162" xr:uid="{E6E7815F-8DE5-490A-9B1A-64970E41A34F}"/>
    <cellStyle name="40% - Ênfase3 3 9" xfId="12163" xr:uid="{4A32FEE4-B34C-4B95-BFC5-B1B333341A87}"/>
    <cellStyle name="40% - Ênfase3 4" xfId="12164" xr:uid="{B4E3E4CC-7DAB-4840-8D75-672AFB1C52E4}"/>
    <cellStyle name="40% - Ênfase3 4 2" xfId="12165" xr:uid="{D0C3A733-DD09-470E-9FC5-079A6B164162}"/>
    <cellStyle name="40% - Ênfase3 4 2 2" xfId="12166" xr:uid="{FA82CD89-F26E-4BDC-85EB-9F6C744B398E}"/>
    <cellStyle name="40% - Ênfase3 4 2 2 2" xfId="12167" xr:uid="{7165ADAF-128F-4E5C-95F5-7B68EAB97E85}"/>
    <cellStyle name="40% - Ênfase3 4 2 2 3" xfId="12168" xr:uid="{836EC551-E779-43E2-83B1-2374BDE4F68E}"/>
    <cellStyle name="40% - Ênfase3 4 2 3" xfId="12169" xr:uid="{71131119-2AFA-430F-AAAC-52A2C92C8CA6}"/>
    <cellStyle name="40% - Ênfase3 4 2 3 2" xfId="12170" xr:uid="{191748F7-E771-4752-931E-7D46D65F0E03}"/>
    <cellStyle name="40% - Ênfase3 4 2 4" xfId="12171" xr:uid="{32671918-249A-4480-A3AC-B57B5FF4AD10}"/>
    <cellStyle name="40% - Ênfase3 4 2 5" xfId="12172" xr:uid="{1A623F07-DA1A-4C88-B7C9-06EDE208604F}"/>
    <cellStyle name="40% - Ênfase3 4 3" xfId="12173" xr:uid="{CE83B180-DE9D-4B86-BFB6-EB5DD362CA80}"/>
    <cellStyle name="40% - Ênfase3 4 3 2" xfId="12174" xr:uid="{B1A184C2-A37F-48F6-A228-1BF153F7FF0B}"/>
    <cellStyle name="40% - Ênfase3 4 3 2 2" xfId="12175" xr:uid="{F3B55F97-A34F-4D99-8CDB-016F713D1846}"/>
    <cellStyle name="40% - Ênfase3 4 3 3" xfId="12176" xr:uid="{42DF6607-9F22-45BF-9CBF-9C1917E4EE21}"/>
    <cellStyle name="40% - Ênfase3 4 3 4" xfId="12177" xr:uid="{7FB7EE16-920C-42F6-8E3B-ABC78AD5BD97}"/>
    <cellStyle name="40% - Ênfase3 4 3 5" xfId="12178" xr:uid="{4A400F62-ABFF-4B11-818A-3B6529E3F4A9}"/>
    <cellStyle name="40% - Ênfase3 4 4" xfId="12179" xr:uid="{484EAA0B-5AD3-455D-98F6-F98FE353C8C0}"/>
    <cellStyle name="40% - Ênfase3 4 4 2" xfId="12180" xr:uid="{B670C326-1347-4C9C-8589-D4059469BAD0}"/>
    <cellStyle name="40% - Ênfase3 4 5" xfId="12181" xr:uid="{6A92A99B-E5E6-4442-9000-4F7241F3BE57}"/>
    <cellStyle name="40% - Ênfase3 4 6" xfId="12182" xr:uid="{59A4A0E8-F9AD-4F48-89ED-2E80A1C38BFA}"/>
    <cellStyle name="40% - Ênfase3 4 7" xfId="12183" xr:uid="{1929FBE9-64E1-4BD0-A76E-6AF2841D6C38}"/>
    <cellStyle name="40% - Ênfase3 4 8" xfId="12184" xr:uid="{374EF2B7-5519-400C-834E-6570289B934C}"/>
    <cellStyle name="40% - Ênfase3 5" xfId="12185" xr:uid="{D840049D-F652-417C-851A-57F7BBB25675}"/>
    <cellStyle name="40% - Ênfase3 5 2" xfId="12186" xr:uid="{5811CD08-181E-40F4-9468-7C942377CEDC}"/>
    <cellStyle name="40% - Ênfase4 2" xfId="12187" xr:uid="{9C8393FE-C542-466D-A2E6-4C247ABE2470}"/>
    <cellStyle name="40% - Ênfase4 2 2" xfId="12188" xr:uid="{7AB46794-0A57-4C0E-A6C6-BD8C55DFBF12}"/>
    <cellStyle name="40% - Ênfase4 2 2 2" xfId="12189" xr:uid="{33CAC7E8-5F58-49EA-A51A-535F904C4EBA}"/>
    <cellStyle name="40% - Ênfase4 2 2 2 2" xfId="12190" xr:uid="{CF32D16A-8512-43D7-83F9-1C66AE221EAA}"/>
    <cellStyle name="40% - Ênfase4 2 2 2 2 2" xfId="12191" xr:uid="{BC971C9F-7995-4854-A387-3347F3885EFD}"/>
    <cellStyle name="40% - Ênfase4 2 2 2 2 3" xfId="12192" xr:uid="{D1987852-726A-481F-A50C-CD7CE00CF680}"/>
    <cellStyle name="40% - Ênfase4 2 2 2 3" xfId="12193" xr:uid="{C0351821-DBE4-4A76-AAF9-3543119C6F21}"/>
    <cellStyle name="40% - Ênfase4 2 2 2 3 2" xfId="12194" xr:uid="{1B882BB0-2277-448F-BAAF-BDE9736C4442}"/>
    <cellStyle name="40% - Ênfase4 2 2 2 4" xfId="12195" xr:uid="{83485DBB-F63C-4EF3-ADC7-369FEF049BED}"/>
    <cellStyle name="40% - Ênfase4 2 2 2 5" xfId="12196" xr:uid="{1034A60E-76A1-4DCF-A0E7-3913D1B4C282}"/>
    <cellStyle name="40% - Ênfase4 2 2 3" xfId="12197" xr:uid="{86335190-371F-412F-9315-20A8FDE48F71}"/>
    <cellStyle name="40% - Ênfase4 2 2 3 2" xfId="12198" xr:uid="{A5A8E749-0D00-4771-B45E-85DBAFDB2E64}"/>
    <cellStyle name="40% - Ênfase4 2 2 3 2 2" xfId="12199" xr:uid="{8AD2EFBB-99A1-44B1-A027-30008E2E8A48}"/>
    <cellStyle name="40% - Ênfase4 2 2 3 3" xfId="12200" xr:uid="{0D06685E-E8CD-497C-9542-E4B3F0E712E9}"/>
    <cellStyle name="40% - Ênfase4 2 2 3 4" xfId="12201" xr:uid="{B9FE554D-0EEC-4052-9F69-99EA7056BB25}"/>
    <cellStyle name="40% - Ênfase4 2 2 3 5" xfId="12202" xr:uid="{D5B77AF8-7DA6-42B0-8F08-AC19761CF392}"/>
    <cellStyle name="40% - Ênfase4 2 2 4" xfId="12203" xr:uid="{A0DB7FA9-0EB0-4E35-B581-5D45B1B9AD75}"/>
    <cellStyle name="40% - Ênfase4 2 2 4 2" xfId="12204" xr:uid="{B8D92631-6EE2-4CDD-A899-F2B86826C630}"/>
    <cellStyle name="40% - Ênfase4 2 2 5" xfId="12205" xr:uid="{B387F480-B71D-4112-89C2-8592A163A6E9}"/>
    <cellStyle name="40% - Ênfase4 2 2 6" xfId="12206" xr:uid="{35B706BA-6965-4AF3-B60D-F4F7D29CCE92}"/>
    <cellStyle name="40% - Ênfase4 2 2 7" xfId="12207" xr:uid="{EA989381-8001-4C80-AB32-1BE761E3D698}"/>
    <cellStyle name="40% - Ênfase4 2 2 8" xfId="12208" xr:uid="{2E0C0775-5CB6-4320-A631-0078616E826B}"/>
    <cellStyle name="40% - Ênfase4 2 3" xfId="12209" xr:uid="{716D3C28-7233-456E-86C7-ADA1D7DBAFB8}"/>
    <cellStyle name="40% - Ênfase4 2 3 2" xfId="12210" xr:uid="{988596CB-4D69-4914-999C-C52EA6E00ADD}"/>
    <cellStyle name="40% - Ênfase4 2 3 2 2" xfId="12211" xr:uid="{C83F5769-0753-4828-AC45-2BF93570A2C7}"/>
    <cellStyle name="40% - Ênfase4 2 3 2 3" xfId="12212" xr:uid="{687CB229-F240-4F3B-8EC5-691A08418950}"/>
    <cellStyle name="40% - Ênfase4 2 3 3" xfId="12213" xr:uid="{45ADF4C3-EF2F-4224-AC94-14EE8701B000}"/>
    <cellStyle name="40% - Ênfase4 2 3 3 2" xfId="12214" xr:uid="{675D1BDD-1768-4555-8C8E-F4B76041669E}"/>
    <cellStyle name="40% - Ênfase4 2 3 4" xfId="12215" xr:uid="{5859179E-5B3A-4D65-BC9E-8A2827112327}"/>
    <cellStyle name="40% - Ênfase4 2 3 5" xfId="12216" xr:uid="{836B0BB5-0AA8-4063-83EB-FAA770CDF73A}"/>
    <cellStyle name="40% - Ênfase4 2 4" xfId="12217" xr:uid="{F9CC85B3-D3CB-4B4D-A0C2-CF2B95101E4B}"/>
    <cellStyle name="40% - Ênfase4 2 4 2" xfId="12218" xr:uid="{008ED15D-40B8-4230-B085-37AC21D58316}"/>
    <cellStyle name="40% - Ênfase4 2 4 2 2" xfId="12219" xr:uid="{4A5E5FBA-489A-4E6D-A534-871302F45198}"/>
    <cellStyle name="40% - Ênfase4 2 4 3" xfId="12220" xr:uid="{38E1A04B-2054-4760-A2BD-5ED4F3CA4C78}"/>
    <cellStyle name="40% - Ênfase4 2 4 4" xfId="12221" xr:uid="{9571013B-A569-41C4-B407-D115ACE9CBEA}"/>
    <cellStyle name="40% - Ênfase4 2 4 5" xfId="12222" xr:uid="{937FA8E5-93DA-413C-9997-664121981B31}"/>
    <cellStyle name="40% - Ênfase4 2 5" xfId="12223" xr:uid="{88174F68-2864-46D1-8BEA-C52B8E5AF708}"/>
    <cellStyle name="40% - Ênfase4 2 5 2" xfId="12224" xr:uid="{DE212962-47D8-48C6-A830-2D3EDE3D03D3}"/>
    <cellStyle name="40% - Ênfase4 2 6" xfId="12225" xr:uid="{2F19E52A-C620-4CD0-B49C-57DE01724D74}"/>
    <cellStyle name="40% - Ênfase4 2 7" xfId="12226" xr:uid="{78A8B57F-7B5C-4828-9F69-9D5A04FCC520}"/>
    <cellStyle name="40% - Ênfase4 2 8" xfId="12227" xr:uid="{D783823A-40E0-4C94-BFB2-A9E06E83032D}"/>
    <cellStyle name="40% - Ênfase4 2 9" xfId="12228" xr:uid="{C5F5C809-E0CE-4D66-8190-137937EED1DD}"/>
    <cellStyle name="40% - Ênfase4 3" xfId="12229" xr:uid="{AF9C8742-7F9A-4021-852F-54DD0C7DAA32}"/>
    <cellStyle name="40% - Ênfase4 3 2" xfId="12230" xr:uid="{3E18ED7A-284A-4EB4-B160-E2956F3691F4}"/>
    <cellStyle name="40% - Ênfase4 3 2 2" xfId="12231" xr:uid="{F6DD91F5-6936-4AD0-97D8-65B8A27126D8}"/>
    <cellStyle name="40% - Ênfase4 3 2 2 2" xfId="12232" xr:uid="{178326A7-DEAE-45C4-A5EC-546BC24FD657}"/>
    <cellStyle name="40% - Ênfase4 3 2 2 2 2" xfId="12233" xr:uid="{FC1F977F-21E8-4A17-B3A2-DC2A38BCDEAC}"/>
    <cellStyle name="40% - Ênfase4 3 2 2 2 3" xfId="12234" xr:uid="{69C4DC3E-986F-4F26-A8FA-506C214B48E0}"/>
    <cellStyle name="40% - Ênfase4 3 2 2 3" xfId="12235" xr:uid="{E12E86A1-6650-408E-8F61-4DD3E606AB3F}"/>
    <cellStyle name="40% - Ênfase4 3 2 2 3 2" xfId="12236" xr:uid="{B1B21038-FC81-4592-86FA-1E2436949964}"/>
    <cellStyle name="40% - Ênfase4 3 2 2 4" xfId="12237" xr:uid="{76D123A2-D929-4349-9B9C-7E5D4005D719}"/>
    <cellStyle name="40% - Ênfase4 3 2 2 5" xfId="12238" xr:uid="{A36B4EED-98D1-462A-B609-2A340ACC3F4B}"/>
    <cellStyle name="40% - Ênfase4 3 2 3" xfId="12239" xr:uid="{61808EA1-BB92-41FE-B012-3388B01966B7}"/>
    <cellStyle name="40% - Ênfase4 3 2 3 2" xfId="12240" xr:uid="{9A196204-288F-4DDF-A755-CBFEF8EF606D}"/>
    <cellStyle name="40% - Ênfase4 3 2 3 2 2" xfId="12241" xr:uid="{34F000ED-F711-4147-9897-3D7A9973CCC5}"/>
    <cellStyle name="40% - Ênfase4 3 2 3 3" xfId="12242" xr:uid="{61C77678-3A01-4F1F-8B7B-34B91E312572}"/>
    <cellStyle name="40% - Ênfase4 3 2 3 4" xfId="12243" xr:uid="{D4C8537C-0115-4021-980D-960755DC1972}"/>
    <cellStyle name="40% - Ênfase4 3 2 3 5" xfId="12244" xr:uid="{13BB127B-F11E-4160-ABE1-D1E629E253AB}"/>
    <cellStyle name="40% - Ênfase4 3 2 4" xfId="12245" xr:uid="{CDF682EB-B1D1-4750-8EDA-479F53707B2D}"/>
    <cellStyle name="40% - Ênfase4 3 2 4 2" xfId="12246" xr:uid="{AEE06AE1-F6F3-440E-A288-ADA26768F793}"/>
    <cellStyle name="40% - Ênfase4 3 2 5" xfId="12247" xr:uid="{63283787-FB0B-47CE-9379-B1CEDF686858}"/>
    <cellStyle name="40% - Ênfase4 3 2 6" xfId="12248" xr:uid="{B454F5A2-7DF7-4CAB-B438-B9D16A7BA8C9}"/>
    <cellStyle name="40% - Ênfase4 3 2 7" xfId="12249" xr:uid="{61C62BDD-346C-436A-8A4A-7E7A2563F4B0}"/>
    <cellStyle name="40% - Ênfase4 3 2 8" xfId="12250" xr:uid="{947D0576-BE3B-4BE1-BC4C-E96C6ABB260F}"/>
    <cellStyle name="40% - Ênfase4 3 3" xfId="12251" xr:uid="{18C9D5D7-A4EA-4E93-BCAF-F97390E6FA26}"/>
    <cellStyle name="40% - Ênfase4 3 3 2" xfId="12252" xr:uid="{AB4B7CCB-2A9D-4816-AC43-4A6A7CB104F9}"/>
    <cellStyle name="40% - Ênfase4 3 3 2 2" xfId="12253" xr:uid="{33BCCD40-FC99-4974-B32A-7425095B351F}"/>
    <cellStyle name="40% - Ênfase4 3 3 2 3" xfId="12254" xr:uid="{10E4B420-3356-4550-9059-B553D716896D}"/>
    <cellStyle name="40% - Ênfase4 3 3 3" xfId="12255" xr:uid="{274E2157-DD89-49A4-AF63-A58850F6DC0D}"/>
    <cellStyle name="40% - Ênfase4 3 3 3 2" xfId="12256" xr:uid="{5A30491A-5E44-49F6-B7D7-6526B5C0A24B}"/>
    <cellStyle name="40% - Ênfase4 3 3 4" xfId="12257" xr:uid="{EFAA9AAF-7717-415E-83A5-3045BC635DCD}"/>
    <cellStyle name="40% - Ênfase4 3 3 5" xfId="12258" xr:uid="{B9A173A2-D154-417F-B6FB-6E6CC20864D2}"/>
    <cellStyle name="40% - Ênfase4 3 4" xfId="12259" xr:uid="{C5958A1E-026C-4D75-80B3-8A3610061C21}"/>
    <cellStyle name="40% - Ênfase4 3 4 2" xfId="12260" xr:uid="{21ED5E19-D1A7-477C-96D8-436FCA295E6A}"/>
    <cellStyle name="40% - Ênfase4 3 4 2 2" xfId="12261" xr:uid="{DADE3C91-D5DB-47FE-A52D-E0E8AEABEAE4}"/>
    <cellStyle name="40% - Ênfase4 3 4 3" xfId="12262" xr:uid="{626FAB41-B15D-4D8D-B708-CF9FBC9CBDF6}"/>
    <cellStyle name="40% - Ênfase4 3 4 4" xfId="12263" xr:uid="{BFFA32EA-193E-49CA-BE63-4D6CE0A27E39}"/>
    <cellStyle name="40% - Ênfase4 3 4 5" xfId="12264" xr:uid="{6BC46100-6DF6-4762-B6F9-F97101AFE6B2}"/>
    <cellStyle name="40% - Ênfase4 3 5" xfId="12265" xr:uid="{ECB4210C-8395-4A64-A706-8FBEB1714FA9}"/>
    <cellStyle name="40% - Ênfase4 3 5 2" xfId="12266" xr:uid="{30F14B4D-47B6-4743-AAA0-040B6A8D992E}"/>
    <cellStyle name="40% - Ênfase4 3 6" xfId="12267" xr:uid="{A17F9898-6C40-4794-9E04-4DA163D34E23}"/>
    <cellStyle name="40% - Ênfase4 3 7" xfId="12268" xr:uid="{AD4C4300-0D4B-4ECD-BC78-815292CE67E8}"/>
    <cellStyle name="40% - Ênfase4 3 8" xfId="12269" xr:uid="{882F2679-DF5F-4C36-AC0A-895CEB696A6D}"/>
    <cellStyle name="40% - Ênfase4 3 9" xfId="12270" xr:uid="{CDD8275E-3F99-417F-B8AD-6771A00A62C1}"/>
    <cellStyle name="40% - Ênfase4 4" xfId="12271" xr:uid="{00235B68-BC31-41C0-9D94-94130B0A5980}"/>
    <cellStyle name="40% - Ênfase4 4 2" xfId="12272" xr:uid="{FFCD88A2-F1B5-45BB-9455-954390ADC6EB}"/>
    <cellStyle name="40% - Ênfase4 4 2 2" xfId="12273" xr:uid="{62021120-F9AB-47D4-83BA-866668C81152}"/>
    <cellStyle name="40% - Ênfase4 4 2 2 2" xfId="12274" xr:uid="{1BAC3BD2-289A-455A-A4DE-938A25CEB6BF}"/>
    <cellStyle name="40% - Ênfase4 4 2 2 3" xfId="12275" xr:uid="{E8C53FEF-6AFC-4108-8D69-7A615E76D6FE}"/>
    <cellStyle name="40% - Ênfase4 4 2 3" xfId="12276" xr:uid="{B6B3C2CA-2EEB-4022-9DBE-CED8B701F9D2}"/>
    <cellStyle name="40% - Ênfase4 4 2 3 2" xfId="12277" xr:uid="{69B42E9C-1705-44E7-B8C2-308C980B1E29}"/>
    <cellStyle name="40% - Ênfase4 4 2 4" xfId="12278" xr:uid="{730DD0BB-79FC-4B4A-88DB-4F467FF60C96}"/>
    <cellStyle name="40% - Ênfase4 4 2 5" xfId="12279" xr:uid="{74169945-41AE-4B79-BA87-93A692BBD868}"/>
    <cellStyle name="40% - Ênfase4 4 3" xfId="12280" xr:uid="{6F07AA09-95C5-49D2-9FBB-3A0B7153D116}"/>
    <cellStyle name="40% - Ênfase4 4 3 2" xfId="12281" xr:uid="{D5147318-1CBF-435C-8FAF-811B987CD19D}"/>
    <cellStyle name="40% - Ênfase4 4 3 2 2" xfId="12282" xr:uid="{33615A55-8252-465B-899E-6FDC73AC2EB3}"/>
    <cellStyle name="40% - Ênfase4 4 3 3" xfId="12283" xr:uid="{57C57E07-26C3-4184-80F7-07B5ED41F86C}"/>
    <cellStyle name="40% - Ênfase4 4 3 4" xfId="12284" xr:uid="{3A8904CB-427B-413F-9A04-A783170131EC}"/>
    <cellStyle name="40% - Ênfase4 4 3 5" xfId="12285" xr:uid="{06F69CBE-D331-4018-B740-3BA87D863749}"/>
    <cellStyle name="40% - Ênfase4 4 4" xfId="12286" xr:uid="{31F465CF-4A4A-427A-80D4-1DB838AD2B32}"/>
    <cellStyle name="40% - Ênfase4 4 4 2" xfId="12287" xr:uid="{CC94D82C-7764-45D5-99D3-D96D7B3A945C}"/>
    <cellStyle name="40% - Ênfase4 4 5" xfId="12288" xr:uid="{01F9C719-0B5D-4695-9FF1-081F0FFEA1A6}"/>
    <cellStyle name="40% - Ênfase4 4 6" xfId="12289" xr:uid="{FF099391-8480-4D7E-822B-E9C4FA8B01B6}"/>
    <cellStyle name="40% - Ênfase4 4 7" xfId="12290" xr:uid="{30E64D60-1346-4EEB-BD6F-E1AB4142EEBD}"/>
    <cellStyle name="40% - Ênfase4 4 8" xfId="12291" xr:uid="{D1BEFB00-B5FB-4B52-972F-DEBC4ACEFC30}"/>
    <cellStyle name="40% - Ênfase4 5" xfId="12292" xr:uid="{F832C3BF-8E50-4AFC-BD6A-B1A16FCBB0C6}"/>
    <cellStyle name="40% - Ênfase4 5 2" xfId="12293" xr:uid="{7C7EAAEE-ED25-4EE9-BDB5-BE1A61CA448F}"/>
    <cellStyle name="40% - Ênfase5 2" xfId="12294" xr:uid="{14F1F0D1-AB12-46F8-925F-80963857CD43}"/>
    <cellStyle name="40% - Ênfase5 2 2" xfId="12295" xr:uid="{FACABB07-495C-4DB4-925B-EB6CE811070B}"/>
    <cellStyle name="40% - Ênfase5 2 2 2" xfId="12296" xr:uid="{15F66679-0DFC-4928-A35E-7C01E02BCBDC}"/>
    <cellStyle name="40% - Ênfase5 2 2 2 2" xfId="12297" xr:uid="{96A9641E-6042-4B8F-B69B-33280475D7D3}"/>
    <cellStyle name="40% - Ênfase5 2 2 2 2 2" xfId="12298" xr:uid="{AC74463B-0EA1-473E-93EF-0374D66341C0}"/>
    <cellStyle name="40% - Ênfase5 2 2 2 2 3" xfId="12299" xr:uid="{2971B52E-5E9C-4E04-92AE-2C0680187025}"/>
    <cellStyle name="40% - Ênfase5 2 2 2 3" xfId="12300" xr:uid="{FB514E1A-4E07-46F0-B963-AC41CBB57D66}"/>
    <cellStyle name="40% - Ênfase5 2 2 2 3 2" xfId="12301" xr:uid="{9BC3E4CD-AD00-474C-AD2C-7D327DD6A54A}"/>
    <cellStyle name="40% - Ênfase5 2 2 2 4" xfId="12302" xr:uid="{ACF3B8A4-A4D7-4F3D-8A98-D2DC58DFCE28}"/>
    <cellStyle name="40% - Ênfase5 2 2 2 5" xfId="12303" xr:uid="{FA85042F-6B0E-467A-A19C-C1D35706143E}"/>
    <cellStyle name="40% - Ênfase5 2 2 3" xfId="12304" xr:uid="{5285B74F-41A0-4D92-AF1B-A507142B0654}"/>
    <cellStyle name="40% - Ênfase5 2 2 3 2" xfId="12305" xr:uid="{55A4DD7A-2392-415F-83CA-F55A9EB79151}"/>
    <cellStyle name="40% - Ênfase5 2 2 3 2 2" xfId="12306" xr:uid="{17B58206-1741-4C48-93D2-100878EE2CC2}"/>
    <cellStyle name="40% - Ênfase5 2 2 3 3" xfId="12307" xr:uid="{23DFF96D-7D6D-4044-8E54-0C0BED7E0AD7}"/>
    <cellStyle name="40% - Ênfase5 2 2 3 4" xfId="12308" xr:uid="{234912CB-62C5-4AB4-ADCC-2DC5D6E8A038}"/>
    <cellStyle name="40% - Ênfase5 2 2 3 5" xfId="12309" xr:uid="{2451D1E8-64F2-4201-BD57-FFA250575D5C}"/>
    <cellStyle name="40% - Ênfase5 2 2 4" xfId="12310" xr:uid="{3BA228D3-A2CE-4D26-B41E-B674DFAA1B9B}"/>
    <cellStyle name="40% - Ênfase5 2 2 4 2" xfId="12311" xr:uid="{866E2EAC-F0AD-4A02-A01C-4E43A4595D57}"/>
    <cellStyle name="40% - Ênfase5 2 2 5" xfId="12312" xr:uid="{CACCC350-9619-4656-AE0E-9B34F257DB2B}"/>
    <cellStyle name="40% - Ênfase5 2 2 6" xfId="12313" xr:uid="{B78BDAF2-83DB-4F36-A363-2DC4ED014BB9}"/>
    <cellStyle name="40% - Ênfase5 2 2 7" xfId="12314" xr:uid="{0E6238D6-4810-454D-8311-1E78A10CA3B7}"/>
    <cellStyle name="40% - Ênfase5 2 2 8" xfId="12315" xr:uid="{7AD646EC-65D1-4881-A78F-62C4A33E29B3}"/>
    <cellStyle name="40% - Ênfase5 2 3" xfId="12316" xr:uid="{37AB4675-990B-4D97-902F-C18E29E8CDA4}"/>
    <cellStyle name="40% - Ênfase5 2 3 2" xfId="12317" xr:uid="{DC8CFDD0-F613-4A10-961C-7F8D58D73336}"/>
    <cellStyle name="40% - Ênfase5 2 3 2 2" xfId="12318" xr:uid="{94626F67-BC22-4835-8A09-728F535B1F3C}"/>
    <cellStyle name="40% - Ênfase5 2 3 2 3" xfId="12319" xr:uid="{3B60DC56-CC9F-46D4-8B93-303B3B1A8E1B}"/>
    <cellStyle name="40% - Ênfase5 2 3 3" xfId="12320" xr:uid="{991A0762-9DEB-4E53-BFEE-9318469A490D}"/>
    <cellStyle name="40% - Ênfase5 2 3 3 2" xfId="12321" xr:uid="{C604C3D3-7AF4-4FE5-8443-5B99BE907328}"/>
    <cellStyle name="40% - Ênfase5 2 3 4" xfId="12322" xr:uid="{7D356D8B-00D9-400A-A716-4FFA8E3EFE3D}"/>
    <cellStyle name="40% - Ênfase5 2 3 5" xfId="12323" xr:uid="{D78F1D15-C83C-477D-BC2D-8FB5493CF0CE}"/>
    <cellStyle name="40% - Ênfase5 2 4" xfId="12324" xr:uid="{503F1799-38C0-4A74-9340-057ADFA79CA6}"/>
    <cellStyle name="40% - Ênfase5 2 4 2" xfId="12325" xr:uid="{6A3A451D-3F7D-4BF0-9040-88666F14CFB8}"/>
    <cellStyle name="40% - Ênfase5 2 4 2 2" xfId="12326" xr:uid="{B2F1F788-75A0-4578-8195-B06DE5399832}"/>
    <cellStyle name="40% - Ênfase5 2 4 3" xfId="12327" xr:uid="{2249454A-3B98-4099-A979-4A8BAF1B8265}"/>
    <cellStyle name="40% - Ênfase5 2 4 4" xfId="12328" xr:uid="{7E1417E3-B0CE-4265-9D88-92F1D5D708E7}"/>
    <cellStyle name="40% - Ênfase5 2 4 5" xfId="12329" xr:uid="{9FA99B0F-B94F-47C4-8A93-886E9E748E22}"/>
    <cellStyle name="40% - Ênfase5 2 5" xfId="12330" xr:uid="{52099B6F-A835-4832-A480-BE590C461EA0}"/>
    <cellStyle name="40% - Ênfase5 2 5 2" xfId="12331" xr:uid="{534007EF-7AA8-4B39-8888-CF9B7FD52078}"/>
    <cellStyle name="40% - Ênfase5 2 6" xfId="12332" xr:uid="{0B53E385-B238-4DB4-B089-5A7BAD0E6D01}"/>
    <cellStyle name="40% - Ênfase5 2 7" xfId="12333" xr:uid="{8CD622B8-AAAC-421E-BC4B-25A78341442A}"/>
    <cellStyle name="40% - Ênfase5 2 8" xfId="12334" xr:uid="{8C847623-48F6-4133-8DC4-7ECBCC7D6E7D}"/>
    <cellStyle name="40% - Ênfase5 2 9" xfId="12335" xr:uid="{BDE74281-D0EE-4881-B253-17B06C995F38}"/>
    <cellStyle name="40% - Ênfase5 3" xfId="12336" xr:uid="{71946F68-27BF-42AB-B429-793D524B555D}"/>
    <cellStyle name="40% - Ênfase5 3 2" xfId="12337" xr:uid="{DA93194B-FE27-4ABB-BE22-785FE23D69AC}"/>
    <cellStyle name="40% - Ênfase5 3 2 2" xfId="12338" xr:uid="{4CD94CFA-5805-41D4-9823-763AE8CA25A3}"/>
    <cellStyle name="40% - Ênfase5 3 2 2 2" xfId="12339" xr:uid="{5DE1FEC7-C693-49E2-B6E2-47FD18B70054}"/>
    <cellStyle name="40% - Ênfase5 3 2 2 2 2" xfId="12340" xr:uid="{CE72995D-8337-4F40-82B8-3A8D8A1053F0}"/>
    <cellStyle name="40% - Ênfase5 3 2 2 2 3" xfId="12341" xr:uid="{EEE3FB8C-5734-4B7C-A950-7ECF33BE4B8A}"/>
    <cellStyle name="40% - Ênfase5 3 2 2 3" xfId="12342" xr:uid="{E19EC895-BEE7-449F-BDDF-713333EA64B8}"/>
    <cellStyle name="40% - Ênfase5 3 2 2 3 2" xfId="12343" xr:uid="{006F9577-5DC7-4A42-95B3-3E982EBE3060}"/>
    <cellStyle name="40% - Ênfase5 3 2 2 4" xfId="12344" xr:uid="{5916113D-A746-4A7C-A05A-7CBECCA5F53F}"/>
    <cellStyle name="40% - Ênfase5 3 2 2 5" xfId="12345" xr:uid="{01F6DD19-D1F9-4C02-9B0C-3521C048EBC1}"/>
    <cellStyle name="40% - Ênfase5 3 2 3" xfId="12346" xr:uid="{2912DEC6-6DC4-495A-BF02-1A83F5B63B47}"/>
    <cellStyle name="40% - Ênfase5 3 2 3 2" xfId="12347" xr:uid="{A9645FB6-98D2-4011-AE60-B6E2A4AB4707}"/>
    <cellStyle name="40% - Ênfase5 3 2 3 2 2" xfId="12348" xr:uid="{371982D8-3262-45CC-8C9E-1155D963C6AF}"/>
    <cellStyle name="40% - Ênfase5 3 2 3 3" xfId="12349" xr:uid="{7F8B9989-1791-411F-93D6-6B108FE4B06C}"/>
    <cellStyle name="40% - Ênfase5 3 2 3 4" xfId="12350" xr:uid="{ECB88E3D-C956-4834-9344-01CC9A1215E9}"/>
    <cellStyle name="40% - Ênfase5 3 2 3 5" xfId="12351" xr:uid="{BE5AA123-1890-4C3E-A0D1-BAF6D1504CF9}"/>
    <cellStyle name="40% - Ênfase5 3 2 4" xfId="12352" xr:uid="{D6A71146-2CF0-4290-8A3C-196AB80F1DBF}"/>
    <cellStyle name="40% - Ênfase5 3 2 4 2" xfId="12353" xr:uid="{A90A4604-1AA7-48BB-804A-1360A312F305}"/>
    <cellStyle name="40% - Ênfase5 3 2 5" xfId="12354" xr:uid="{6ABA3303-E4F6-4400-99DB-177B37B088C0}"/>
    <cellStyle name="40% - Ênfase5 3 2 6" xfId="12355" xr:uid="{F277CEAA-ED1F-439B-BD97-7FCC68147359}"/>
    <cellStyle name="40% - Ênfase5 3 2 7" xfId="12356" xr:uid="{D3BE1F00-F916-4700-A69E-9630034E72BA}"/>
    <cellStyle name="40% - Ênfase5 3 2 8" xfId="12357" xr:uid="{4BA6A026-E3F9-4AFC-9E5D-9D33DE03069D}"/>
    <cellStyle name="40% - Ênfase5 3 3" xfId="12358" xr:uid="{91A891C3-59BF-4599-B68B-5E019601A411}"/>
    <cellStyle name="40% - Ênfase5 3 3 2" xfId="12359" xr:uid="{F287BDD5-C2CE-4A63-9B11-A14D0BBDF94A}"/>
    <cellStyle name="40% - Ênfase5 3 3 2 2" xfId="12360" xr:uid="{3A2D7FA8-0B2B-4DE0-9FF4-1D3AF35498CF}"/>
    <cellStyle name="40% - Ênfase5 3 3 2 3" xfId="12361" xr:uid="{1FF8A5CC-AE16-41B3-B4B9-0BBCCE8FE786}"/>
    <cellStyle name="40% - Ênfase5 3 3 3" xfId="12362" xr:uid="{5CB55ECB-911E-45F4-82AD-1CEF3501E5BD}"/>
    <cellStyle name="40% - Ênfase5 3 3 3 2" xfId="12363" xr:uid="{8D1EDEB4-147E-47B0-83ED-CE56DE0692DC}"/>
    <cellStyle name="40% - Ênfase5 3 3 4" xfId="12364" xr:uid="{866FA467-7108-46E3-B558-FB67370CDF65}"/>
    <cellStyle name="40% - Ênfase5 3 3 5" xfId="12365" xr:uid="{8BBF6337-45DE-4CFA-B7D2-06ED812B3018}"/>
    <cellStyle name="40% - Ênfase5 3 4" xfId="12366" xr:uid="{39ECCDB3-1656-45C2-9726-DF06807C850C}"/>
    <cellStyle name="40% - Ênfase5 3 4 2" xfId="12367" xr:uid="{1FA00475-1243-4643-B129-598BB9BB307D}"/>
    <cellStyle name="40% - Ênfase5 3 4 2 2" xfId="12368" xr:uid="{5415E1FE-F1AA-4F48-B33C-A818468B29E5}"/>
    <cellStyle name="40% - Ênfase5 3 4 3" xfId="12369" xr:uid="{AAF6147A-1A5D-44D4-B40B-F66B841B2F2D}"/>
    <cellStyle name="40% - Ênfase5 3 4 4" xfId="12370" xr:uid="{B8A73044-83EB-47F0-BAB1-78E120DCB8E9}"/>
    <cellStyle name="40% - Ênfase5 3 4 5" xfId="12371" xr:uid="{616BF591-ED65-4CF5-8472-710747934AED}"/>
    <cellStyle name="40% - Ênfase5 3 5" xfId="12372" xr:uid="{1FBCB991-8AD9-4EA7-88AF-CCEB3FBB6275}"/>
    <cellStyle name="40% - Ênfase5 3 5 2" xfId="12373" xr:uid="{76FE0688-8183-41AA-8A5A-F219CE595335}"/>
    <cellStyle name="40% - Ênfase5 3 6" xfId="12374" xr:uid="{CECCC12E-A85F-4850-8DBE-33C3E71F27A5}"/>
    <cellStyle name="40% - Ênfase5 3 7" xfId="12375" xr:uid="{292A8A0A-94F6-4786-9580-30D7183F00CB}"/>
    <cellStyle name="40% - Ênfase5 3 8" xfId="12376" xr:uid="{E2CA262A-EC87-4969-9CA7-CA42F81FD520}"/>
    <cellStyle name="40% - Ênfase5 3 9" xfId="12377" xr:uid="{CDFF86A1-386C-4044-BB30-BE71BFE4C354}"/>
    <cellStyle name="40% - Ênfase5 4" xfId="12378" xr:uid="{84F48B91-3AE3-4392-88EB-383ECB6A03C9}"/>
    <cellStyle name="40% - Ênfase5 4 2" xfId="12379" xr:uid="{8697079F-9F56-4D7D-AF80-D06D8A2FDBE8}"/>
    <cellStyle name="40% - Ênfase5 4 2 2" xfId="12380" xr:uid="{B01F2C85-D8DE-409F-8203-F90E63A48C7F}"/>
    <cellStyle name="40% - Ênfase5 4 2 2 2" xfId="12381" xr:uid="{7D994C51-86C9-4797-9996-A4DCC7427BA6}"/>
    <cellStyle name="40% - Ênfase5 4 2 2 3" xfId="12382" xr:uid="{D7014848-DAC8-46C0-8B42-EF1075D4B198}"/>
    <cellStyle name="40% - Ênfase5 4 2 3" xfId="12383" xr:uid="{CA5C8153-8270-49A3-810C-59F88D03A939}"/>
    <cellStyle name="40% - Ênfase5 4 2 3 2" xfId="12384" xr:uid="{BA045E6E-DC52-4785-BEC7-0A37ADD08103}"/>
    <cellStyle name="40% - Ênfase5 4 2 4" xfId="12385" xr:uid="{4C4543A1-F0F6-40A1-A6CD-591FCBF682CF}"/>
    <cellStyle name="40% - Ênfase5 4 2 5" xfId="12386" xr:uid="{EE1DA08F-CF78-4839-82A5-6CF8FC6AFD89}"/>
    <cellStyle name="40% - Ênfase5 4 3" xfId="12387" xr:uid="{64F057B4-7D5C-449D-B008-17742BB983CB}"/>
    <cellStyle name="40% - Ênfase5 4 3 2" xfId="12388" xr:uid="{38B51E97-8206-4C28-8EC5-61685375D244}"/>
    <cellStyle name="40% - Ênfase5 4 3 2 2" xfId="12389" xr:uid="{4314AD0D-2B95-4528-886B-018743D61697}"/>
    <cellStyle name="40% - Ênfase5 4 3 3" xfId="12390" xr:uid="{FA0179CC-09EE-4AB2-91E2-09B033194D08}"/>
    <cellStyle name="40% - Ênfase5 4 3 4" xfId="12391" xr:uid="{7CE68BE7-45A6-4018-8AD8-314B78721077}"/>
    <cellStyle name="40% - Ênfase5 4 3 5" xfId="12392" xr:uid="{E3D0DE68-EB57-432E-B49D-8159402B471C}"/>
    <cellStyle name="40% - Ênfase5 4 4" xfId="12393" xr:uid="{F6BD19C8-70E6-411B-82CE-135E415AE680}"/>
    <cellStyle name="40% - Ênfase5 4 4 2" xfId="12394" xr:uid="{E1E8C5E5-8B74-4387-A9F8-C94063766351}"/>
    <cellStyle name="40% - Ênfase5 4 5" xfId="12395" xr:uid="{6C8298A8-1F63-4FAF-B179-5445A2437BAA}"/>
    <cellStyle name="40% - Ênfase5 4 6" xfId="12396" xr:uid="{3E400049-404C-4A52-94B5-092D1D0B68B5}"/>
    <cellStyle name="40% - Ênfase5 4 7" xfId="12397" xr:uid="{636074BC-9666-4D45-9BF6-3E72F976A8B1}"/>
    <cellStyle name="40% - Ênfase5 4 8" xfId="12398" xr:uid="{CAFAE8B9-D693-4CCE-A3F6-63C78372DD7B}"/>
    <cellStyle name="40% - Ênfase5 5" xfId="12399" xr:uid="{2FFCAC8F-25D4-4493-9333-AF4C2911BE80}"/>
    <cellStyle name="40% - Ênfase5 5 2" xfId="12400" xr:uid="{33D76221-361B-4B53-BFE0-AC7EF2CBDB9E}"/>
    <cellStyle name="40% - Ênfase6 2" xfId="12401" xr:uid="{460871C3-39A5-425D-B663-F30D57546B4D}"/>
    <cellStyle name="40% - Ênfase6 2 2" xfId="12402" xr:uid="{E9D0A4DA-877A-4EB0-863C-68104CA0B1DF}"/>
    <cellStyle name="40% - Ênfase6 2 2 2" xfId="12403" xr:uid="{6888D904-5FFA-4CA2-AB66-447EFA01A342}"/>
    <cellStyle name="40% - Ênfase6 2 2 2 2" xfId="12404" xr:uid="{2744F945-8E85-444A-B3F3-40B18A52F137}"/>
    <cellStyle name="40% - Ênfase6 2 2 2 2 2" xfId="12405" xr:uid="{A84022AF-A3FD-496F-A156-CF8B66B88252}"/>
    <cellStyle name="40% - Ênfase6 2 2 2 2 3" xfId="12406" xr:uid="{0C903B14-DAB7-4E99-A9DD-A2592540A037}"/>
    <cellStyle name="40% - Ênfase6 2 2 2 3" xfId="12407" xr:uid="{4AC97917-D4DE-4247-9C44-0B59AB842BD6}"/>
    <cellStyle name="40% - Ênfase6 2 2 2 3 2" xfId="12408" xr:uid="{5B185B33-F36A-45B1-9E08-D6EC9F63AABF}"/>
    <cellStyle name="40% - Ênfase6 2 2 2 4" xfId="12409" xr:uid="{3EC8A850-2A3D-4650-B756-0F52F47B1F52}"/>
    <cellStyle name="40% - Ênfase6 2 2 2 5" xfId="12410" xr:uid="{48CD71BC-E84E-4829-A39D-7CC481CC5CC1}"/>
    <cellStyle name="40% - Ênfase6 2 2 3" xfId="12411" xr:uid="{E97057E3-EC75-46BE-BAB7-6DB6E0048240}"/>
    <cellStyle name="40% - Ênfase6 2 2 3 2" xfId="12412" xr:uid="{A74EABCB-EC47-4BDB-9169-924BE120C935}"/>
    <cellStyle name="40% - Ênfase6 2 2 3 2 2" xfId="12413" xr:uid="{0BAC776F-923B-4EF9-9EE4-2F352096C947}"/>
    <cellStyle name="40% - Ênfase6 2 2 3 3" xfId="12414" xr:uid="{F51774E7-0129-42A1-95B8-E3D60AD7B91A}"/>
    <cellStyle name="40% - Ênfase6 2 2 3 4" xfId="12415" xr:uid="{65941AB5-3512-452A-AF24-0F60F6C3F2D1}"/>
    <cellStyle name="40% - Ênfase6 2 2 3 5" xfId="12416" xr:uid="{FFBB47FF-00CB-4F96-8FBF-E6AA6A9C4F17}"/>
    <cellStyle name="40% - Ênfase6 2 2 4" xfId="12417" xr:uid="{6658195D-265E-4FA5-922F-10C0D3349AD3}"/>
    <cellStyle name="40% - Ênfase6 2 2 4 2" xfId="12418" xr:uid="{54C48C00-1CD7-4FDE-B553-E1C943413929}"/>
    <cellStyle name="40% - Ênfase6 2 2 5" xfId="12419" xr:uid="{F04CE980-8F32-4D0F-B8D7-0E6E3C701EB0}"/>
    <cellStyle name="40% - Ênfase6 2 2 6" xfId="12420" xr:uid="{8FFD968B-FE4D-4228-B827-4426EA3F3B37}"/>
    <cellStyle name="40% - Ênfase6 2 2 7" xfId="12421" xr:uid="{785800E6-0A41-467D-8BA8-8B2E2665569D}"/>
    <cellStyle name="40% - Ênfase6 2 2 8" xfId="12422" xr:uid="{4E4036B7-388C-49CA-8E53-70A7DCF880DD}"/>
    <cellStyle name="40% - Ênfase6 2 3" xfId="12423" xr:uid="{84058CE8-195F-4B12-B54C-EAB6953F8953}"/>
    <cellStyle name="40% - Ênfase6 2 3 2" xfId="12424" xr:uid="{B2C821FC-6A8B-4BF0-BA31-81D8C3D71AE3}"/>
    <cellStyle name="40% - Ênfase6 2 3 2 2" xfId="12425" xr:uid="{79E70961-9C56-45FE-932E-836C5C2D4598}"/>
    <cellStyle name="40% - Ênfase6 2 3 2 3" xfId="12426" xr:uid="{EFF36A0F-E444-47AD-B194-BCF7FAF22B40}"/>
    <cellStyle name="40% - Ênfase6 2 3 3" xfId="12427" xr:uid="{817CEBEE-D16A-4AFB-961F-3404F6AB7BFA}"/>
    <cellStyle name="40% - Ênfase6 2 3 3 2" xfId="12428" xr:uid="{2BD84700-B8AB-4325-83D9-EC4AB849E4E2}"/>
    <cellStyle name="40% - Ênfase6 2 3 4" xfId="12429" xr:uid="{6016A756-70B3-4B5C-AABE-DA17A1A60F96}"/>
    <cellStyle name="40% - Ênfase6 2 3 5" xfId="12430" xr:uid="{06B33EF0-DE96-4052-81E1-30900F17135C}"/>
    <cellStyle name="40% - Ênfase6 2 4" xfId="12431" xr:uid="{AE92AA57-91A2-408C-B91D-7C9854466141}"/>
    <cellStyle name="40% - Ênfase6 2 4 2" xfId="12432" xr:uid="{589AD4FB-2621-4ED0-966E-95D2F9CBC9C9}"/>
    <cellStyle name="40% - Ênfase6 2 4 2 2" xfId="12433" xr:uid="{4AA06D72-71B1-4216-A4D0-692297BFDF22}"/>
    <cellStyle name="40% - Ênfase6 2 4 3" xfId="12434" xr:uid="{91DDFDA3-D099-4DF4-B05F-053E80730D4B}"/>
    <cellStyle name="40% - Ênfase6 2 4 4" xfId="12435" xr:uid="{70460ACF-B51A-4834-AD99-FA396400A528}"/>
    <cellStyle name="40% - Ênfase6 2 4 5" xfId="12436" xr:uid="{F2A0A68E-AB77-4A5B-8718-656E0CF8D9B1}"/>
    <cellStyle name="40% - Ênfase6 2 5" xfId="12437" xr:uid="{29EBB6AA-6FDE-41B4-98E1-E5F9CDE9AE5A}"/>
    <cellStyle name="40% - Ênfase6 2 5 2" xfId="12438" xr:uid="{C562225F-5362-4209-86A3-1DE8CC649808}"/>
    <cellStyle name="40% - Ênfase6 2 6" xfId="12439" xr:uid="{CE7AB105-BFE9-458D-A8CA-D89BA2D55AE0}"/>
    <cellStyle name="40% - Ênfase6 2 7" xfId="12440" xr:uid="{601DD4E9-6C51-4097-BA35-5886387FAE0D}"/>
    <cellStyle name="40% - Ênfase6 2 8" xfId="12441" xr:uid="{8DA3C8D1-123E-4EDC-BBEF-412C5B71EDAF}"/>
    <cellStyle name="40% - Ênfase6 2 9" xfId="12442" xr:uid="{3B17DC70-4F79-426D-8700-9CFDC1FE7173}"/>
    <cellStyle name="40% - Ênfase6 3" xfId="12443" xr:uid="{9EF22369-8C12-42F8-9FD1-DF76ED6EEBE0}"/>
    <cellStyle name="40% - Ênfase6 3 2" xfId="12444" xr:uid="{751BBEE0-1E64-4235-9BDB-507D4AD17EEC}"/>
    <cellStyle name="40% - Ênfase6 3 2 2" xfId="12445" xr:uid="{3E67FBDB-8CE5-41EC-98F8-FF30C066F440}"/>
    <cellStyle name="40% - Ênfase6 3 2 2 2" xfId="12446" xr:uid="{5C29457D-60D1-4142-BD2B-F14C9DC2ADB8}"/>
    <cellStyle name="40% - Ênfase6 3 2 2 2 2" xfId="12447" xr:uid="{FA38A8F3-913A-4535-BC10-4AD4D103F123}"/>
    <cellStyle name="40% - Ênfase6 3 2 2 2 3" xfId="12448" xr:uid="{2279483E-D20D-4871-BD11-890C37A39D57}"/>
    <cellStyle name="40% - Ênfase6 3 2 2 3" xfId="12449" xr:uid="{AF860234-DB92-450D-8C8A-59DAA06A88A0}"/>
    <cellStyle name="40% - Ênfase6 3 2 2 3 2" xfId="12450" xr:uid="{20B4D712-98DE-492E-86F9-956AF8479848}"/>
    <cellStyle name="40% - Ênfase6 3 2 2 4" xfId="12451" xr:uid="{A3FD1555-0552-4A38-94B2-B776DC656907}"/>
    <cellStyle name="40% - Ênfase6 3 2 2 5" xfId="12452" xr:uid="{DADB8865-E525-4FA0-A0DF-2D6AC70C54AA}"/>
    <cellStyle name="40% - Ênfase6 3 2 3" xfId="12453" xr:uid="{2B4E099E-3A09-4C8D-B11F-A5D421284B7D}"/>
    <cellStyle name="40% - Ênfase6 3 2 3 2" xfId="12454" xr:uid="{0D570E3C-B9B5-4CA8-BAA6-D837490A9E84}"/>
    <cellStyle name="40% - Ênfase6 3 2 3 2 2" xfId="12455" xr:uid="{35161913-CAA9-4EE2-8AB8-48AC319E37A8}"/>
    <cellStyle name="40% - Ênfase6 3 2 3 3" xfId="12456" xr:uid="{C89373BF-E6D0-47CA-BE99-11E9898266DD}"/>
    <cellStyle name="40% - Ênfase6 3 2 3 4" xfId="12457" xr:uid="{CF5D789A-BC76-4D40-A015-902DBAD902E5}"/>
    <cellStyle name="40% - Ênfase6 3 2 3 5" xfId="12458" xr:uid="{A6649309-42B9-4B70-8E72-5137632D7800}"/>
    <cellStyle name="40% - Ênfase6 3 2 4" xfId="12459" xr:uid="{ED907635-5688-44BF-AED2-AC95071F4A66}"/>
    <cellStyle name="40% - Ênfase6 3 2 4 2" xfId="12460" xr:uid="{4ACD36C8-57FC-496B-B204-10713D381396}"/>
    <cellStyle name="40% - Ênfase6 3 2 5" xfId="12461" xr:uid="{52B2BDD0-D675-4ABC-A3B9-BDD0564C1F92}"/>
    <cellStyle name="40% - Ênfase6 3 2 6" xfId="12462" xr:uid="{F49FA0FF-25F9-4A32-9735-AED833919A67}"/>
    <cellStyle name="40% - Ênfase6 3 2 7" xfId="12463" xr:uid="{72AD37C3-7556-4137-ACAA-90FE1B17BA93}"/>
    <cellStyle name="40% - Ênfase6 3 2 8" xfId="12464" xr:uid="{1DCEEAFB-40D4-48EE-9652-61B0C77FA349}"/>
    <cellStyle name="40% - Ênfase6 3 3" xfId="12465" xr:uid="{9F9647DB-66CD-4F50-BB55-0FDE0F72E7CF}"/>
    <cellStyle name="40% - Ênfase6 3 3 2" xfId="12466" xr:uid="{D31926A6-1C61-4DE1-80CB-6D8C539091CD}"/>
    <cellStyle name="40% - Ênfase6 3 3 2 2" xfId="12467" xr:uid="{3B936B1D-A9FC-406B-9612-F318467D6D65}"/>
    <cellStyle name="40% - Ênfase6 3 3 2 3" xfId="12468" xr:uid="{784D8C05-8F0D-4823-98EB-F05BB8DF7BF5}"/>
    <cellStyle name="40% - Ênfase6 3 3 3" xfId="12469" xr:uid="{3C589AAA-227C-4C45-B3F0-F880F8B26D32}"/>
    <cellStyle name="40% - Ênfase6 3 3 3 2" xfId="12470" xr:uid="{181BB9D6-B92F-4ABF-A02E-84E22A24E20D}"/>
    <cellStyle name="40% - Ênfase6 3 3 4" xfId="12471" xr:uid="{AC4631B6-F2AE-40C6-8CE9-2993190AFDC0}"/>
    <cellStyle name="40% - Ênfase6 3 3 5" xfId="12472" xr:uid="{17B17190-6FD9-4CE3-A13B-2CA664126A06}"/>
    <cellStyle name="40% - Ênfase6 3 4" xfId="12473" xr:uid="{A050DB76-B0B4-4924-95CB-53C46693A2CC}"/>
    <cellStyle name="40% - Ênfase6 3 4 2" xfId="12474" xr:uid="{3B97A97B-92B2-4ECB-92A2-F61C7E45E117}"/>
    <cellStyle name="40% - Ênfase6 3 4 2 2" xfId="12475" xr:uid="{9A5C839B-2508-405E-BE9A-92C592D7FF74}"/>
    <cellStyle name="40% - Ênfase6 3 4 3" xfId="12476" xr:uid="{2DB4FD91-013F-4985-A4AB-1E1EF3D36149}"/>
    <cellStyle name="40% - Ênfase6 3 4 4" xfId="12477" xr:uid="{B0440C4D-614D-4B08-B18E-F4EACBD230D9}"/>
    <cellStyle name="40% - Ênfase6 3 4 5" xfId="12478" xr:uid="{772DD71A-0EE4-4DF2-B5E5-C9C07876D601}"/>
    <cellStyle name="40% - Ênfase6 3 5" xfId="12479" xr:uid="{738F3884-71AE-45E9-94C8-ECA6CA45A8F2}"/>
    <cellStyle name="40% - Ênfase6 3 5 2" xfId="12480" xr:uid="{67704264-0540-495A-B541-0E74005B62DB}"/>
    <cellStyle name="40% - Ênfase6 3 6" xfId="12481" xr:uid="{5D260F33-977B-4B70-83CD-0BE3184CC9F1}"/>
    <cellStyle name="40% - Ênfase6 3 7" xfId="12482" xr:uid="{0957FCF4-7EE9-4697-8E1F-919A21397959}"/>
    <cellStyle name="40% - Ênfase6 3 8" xfId="12483" xr:uid="{B63CAEDC-479E-4395-A7E9-F6E05EFB2BD0}"/>
    <cellStyle name="40% - Ênfase6 3 9" xfId="12484" xr:uid="{46A38283-CE44-4755-B2A0-2CFD6882FFEC}"/>
    <cellStyle name="40% - Ênfase6 4" xfId="12485" xr:uid="{3A0A58FB-1C43-4C02-9D0A-5C8C61DB70F6}"/>
    <cellStyle name="40% - Ênfase6 4 2" xfId="12486" xr:uid="{72FE87FF-5100-45D1-964E-7D895E1A4F9A}"/>
    <cellStyle name="40% - Ênfase6 4 2 2" xfId="12487" xr:uid="{262332E9-643A-4C2F-9756-B51FD3D5EF68}"/>
    <cellStyle name="40% - Ênfase6 4 2 2 2" xfId="12488" xr:uid="{463004F7-9BF6-4B4F-A35A-699A8BCC6504}"/>
    <cellStyle name="40% - Ênfase6 4 2 2 3" xfId="12489" xr:uid="{108D29EC-FADE-485B-82D1-CBE73F9FA5E9}"/>
    <cellStyle name="40% - Ênfase6 4 2 3" xfId="12490" xr:uid="{224225B7-2FE8-41AB-B952-26726CF90DF4}"/>
    <cellStyle name="40% - Ênfase6 4 2 3 2" xfId="12491" xr:uid="{C4883775-D0D7-406F-ABBD-06F2F22B2319}"/>
    <cellStyle name="40% - Ênfase6 4 2 4" xfId="12492" xr:uid="{98362138-FF5C-4400-A716-41C28F2BA4D4}"/>
    <cellStyle name="40% - Ênfase6 4 2 5" xfId="12493" xr:uid="{A40154A9-5719-4E2C-ACD7-67F650F62EE9}"/>
    <cellStyle name="40% - Ênfase6 4 3" xfId="12494" xr:uid="{93D3AFD3-92C8-4EB2-8E45-C7B774ACDE9F}"/>
    <cellStyle name="40% - Ênfase6 4 3 2" xfId="12495" xr:uid="{72D49A2F-1382-4224-B74E-290C6E55E22E}"/>
    <cellStyle name="40% - Ênfase6 4 3 2 2" xfId="12496" xr:uid="{4DAE12DC-BFE9-4962-83CF-006D24E565C7}"/>
    <cellStyle name="40% - Ênfase6 4 3 3" xfId="12497" xr:uid="{AC23D1C0-B97E-4146-9F5B-C12F1C780F2E}"/>
    <cellStyle name="40% - Ênfase6 4 3 4" xfId="12498" xr:uid="{41450124-B52F-4B46-88A6-C5865D69AB12}"/>
    <cellStyle name="40% - Ênfase6 4 3 5" xfId="12499" xr:uid="{3AB1FD23-5949-436E-9477-7686CA340802}"/>
    <cellStyle name="40% - Ênfase6 4 4" xfId="12500" xr:uid="{E623A729-24E4-4197-B19C-56BD3395CC81}"/>
    <cellStyle name="40% - Ênfase6 4 4 2" xfId="12501" xr:uid="{4C151151-6060-4DE7-94B1-371B9FF72FA5}"/>
    <cellStyle name="40% - Ênfase6 4 5" xfId="12502" xr:uid="{022ADBDA-457F-455C-901C-E0F2DAB65435}"/>
    <cellStyle name="40% - Ênfase6 4 6" xfId="12503" xr:uid="{89C2DD8C-0E22-446E-9CC2-91E85015A41E}"/>
    <cellStyle name="40% - Ênfase6 4 7" xfId="12504" xr:uid="{A871424B-C7E8-4C57-A7FD-D41C764FAD9D}"/>
    <cellStyle name="40% - Ênfase6 4 8" xfId="12505" xr:uid="{242039D8-49FB-43FE-8E83-4CF5F4B4926B}"/>
    <cellStyle name="40% - Ênfase6 5" xfId="12506" xr:uid="{BDA4FFC1-AC6C-4E02-8D77-F74ADE3CAAB8}"/>
    <cellStyle name="40% - Ênfase6 5 2" xfId="12507" xr:uid="{F75BAE5A-581B-42DD-9607-100A20E5A879}"/>
    <cellStyle name="60% - Accent1" xfId="25" builtinId="32" customBuiltin="1"/>
    <cellStyle name="60% - Accent1 2" xfId="12508" xr:uid="{FA259F1B-E267-45F2-9B10-E428117DD494}"/>
    <cellStyle name="60% - Accent1 2 2" xfId="12509" xr:uid="{EA9411D8-8A0F-4443-ABCC-A93508EF9EC5}"/>
    <cellStyle name="60% - Accent1 2 3" xfId="12510" xr:uid="{5375F9B5-AC4C-4757-B98D-3CD1B736DBF7}"/>
    <cellStyle name="60% - Accent1 3" xfId="12511" xr:uid="{EB8D86E1-B123-4317-A07C-BDE3552231D2}"/>
    <cellStyle name="60% - Accent1 3 2" xfId="52972" xr:uid="{59DC4A8E-9B8A-4D44-8A1E-040600637BF1}"/>
    <cellStyle name="60% - Accent1 3 3" xfId="52973" xr:uid="{36FFD8A4-2A7A-4754-8DB3-83DD7A928517}"/>
    <cellStyle name="60% - Accent1 3 4" xfId="52974" xr:uid="{136BE147-72C0-4EA1-A809-544B7BC34C75}"/>
    <cellStyle name="60% - Accent1 3 5" xfId="52975" xr:uid="{16839E6B-9599-49E3-AAE6-990290CA1060}"/>
    <cellStyle name="60% - Accent1 4" xfId="12512" xr:uid="{637EB3CC-52ED-44A1-B736-BF2D2BBD0E5C}"/>
    <cellStyle name="60% - Accent1 5" xfId="12513" xr:uid="{89CF0F33-C866-45E8-BB88-5A907131FC70}"/>
    <cellStyle name="60% - Accent1 5 2" xfId="12514" xr:uid="{988CF0AF-DACF-4C26-AD89-6B2162C5A486}"/>
    <cellStyle name="60% - Accent1 5 3" xfId="12515" xr:uid="{2EF6A20E-56E9-4514-A61E-AAE36CF643EF}"/>
    <cellStyle name="60% - Accent1 6" xfId="12516" xr:uid="{E62800ED-2922-4E52-81B0-28DEC5BB579A}"/>
    <cellStyle name="60% - Accent1 7" xfId="12517" xr:uid="{B9A43A04-839F-4180-B799-527F508760D1}"/>
    <cellStyle name="60% - Accent1 8" xfId="12518" xr:uid="{D47B0AB3-BC07-4092-ABCC-A1A6CB1135C8}"/>
    <cellStyle name="60% - Accent1 9" xfId="12519" xr:uid="{6CEE81CB-018A-493D-AACA-DDA697BC7E02}"/>
    <cellStyle name="60% - Accent2" xfId="29" builtinId="36" customBuiltin="1"/>
    <cellStyle name="60% - Accent2 2" xfId="12520" xr:uid="{39F2BAA5-F022-4CFF-8F55-48DA31C0F463}"/>
    <cellStyle name="60% - Accent2 2 2" xfId="12521" xr:uid="{5BFB0DAE-2819-4B2F-825C-74B2F3E6B4E8}"/>
    <cellStyle name="60% - Accent2 2 3" xfId="12522" xr:uid="{1DD348DB-3CA7-4C81-9ACB-9992CCA63477}"/>
    <cellStyle name="60% - Accent2 3" xfId="12523" xr:uid="{D51B2CBD-906F-452F-B07C-D212ABD72647}"/>
    <cellStyle name="60% - Accent2 4" xfId="12524" xr:uid="{0BD42EF3-5EA7-4C2E-B28D-417729B9F85C}"/>
    <cellStyle name="60% - Accent2 5" xfId="12525" xr:uid="{2437B4C5-279F-430F-B224-64BA9A016933}"/>
    <cellStyle name="60% - Accent2 5 2" xfId="12526" xr:uid="{57EC2F8E-7BFE-4590-B5BE-ACE8C4BC47CA}"/>
    <cellStyle name="60% - Accent2 5 3" xfId="12527" xr:uid="{761EEB50-7BBC-4CC0-8217-F2613EA4EC53}"/>
    <cellStyle name="60% - Accent2 6" xfId="12528" xr:uid="{BC9BEE98-6DD3-4292-BA12-1E4C9359C558}"/>
    <cellStyle name="60% - Accent2 7" xfId="12529" xr:uid="{342ED5A3-AC37-4EA9-B4EC-A6D8B224C885}"/>
    <cellStyle name="60% - Accent2 8" xfId="12530" xr:uid="{AEAAC266-3B6A-42F9-B9E8-EB83C66BBE8A}"/>
    <cellStyle name="60% - Accent2 9" xfId="12531" xr:uid="{EC242F1E-4F9D-4420-90EB-09CFDDA7AA00}"/>
    <cellStyle name="60% - Accent3" xfId="33" builtinId="40" customBuiltin="1"/>
    <cellStyle name="60% - Accent3 2" xfId="12532" xr:uid="{122A313F-CC52-4645-A434-C66F5B6A3DDA}"/>
    <cellStyle name="60% - Accent3 2 2" xfId="12533" xr:uid="{EB49D5FE-3C7F-467C-9403-648EAE5C9AAF}"/>
    <cellStyle name="60% - Accent3 2 3" xfId="12534" xr:uid="{9DDC042A-C326-48C0-81B1-DF97DFC45107}"/>
    <cellStyle name="60% - Accent3 3" xfId="12535" xr:uid="{B405CB74-4753-4D36-A5A2-40C132470E81}"/>
    <cellStyle name="60% - Accent3 3 2" xfId="52976" xr:uid="{F71AE386-9C84-4F88-8859-07142DEB8E29}"/>
    <cellStyle name="60% - Accent3 3 3" xfId="52977" xr:uid="{202460A2-CDC3-467C-9792-7FA81F4CD656}"/>
    <cellStyle name="60% - Accent3 3 4" xfId="52978" xr:uid="{19773F12-1BEA-401D-9807-214FF84B98A9}"/>
    <cellStyle name="60% - Accent3 3 5" xfId="52979" xr:uid="{549B36F0-EABC-41B0-95F0-00018DACD6E4}"/>
    <cellStyle name="60% - Accent3 4" xfId="12536" xr:uid="{A5C5CD37-009E-49B7-BA2F-FF2B47263C12}"/>
    <cellStyle name="60% - Accent3 5" xfId="12537" xr:uid="{44A36EE2-D43F-4B8A-ADF2-99D5D2C610A2}"/>
    <cellStyle name="60% - Accent3 5 2" xfId="12538" xr:uid="{C9CD25DD-486C-4F57-964F-BC030189C095}"/>
    <cellStyle name="60% - Accent3 5 3" xfId="12539" xr:uid="{3F9FB584-23F3-4E03-88D2-FC921156AFE2}"/>
    <cellStyle name="60% - Accent3 6" xfId="12540" xr:uid="{70D8C272-BF90-4BF7-AD86-8B480A76330B}"/>
    <cellStyle name="60% - Accent3 7" xfId="12541" xr:uid="{58D4F46C-926F-4658-8011-D012188D3CB5}"/>
    <cellStyle name="60% - Accent3 8" xfId="12542" xr:uid="{B6606966-6AE0-4CDE-B109-58BDD7C9D0D3}"/>
    <cellStyle name="60% - Accent3 9" xfId="12543" xr:uid="{9928CCFF-72BA-4AF7-96FD-479EE7235A63}"/>
    <cellStyle name="60% - Accent4" xfId="37" builtinId="44" customBuiltin="1"/>
    <cellStyle name="60% - Accent4 2" xfId="12544" xr:uid="{74CDAA2C-4039-42A6-B6D0-41B33A47789A}"/>
    <cellStyle name="60% - Accent4 2 2" xfId="12545" xr:uid="{482E7698-B52F-4853-93A2-FEC5EC91D0DA}"/>
    <cellStyle name="60% - Accent4 2 3" xfId="12546" xr:uid="{2400CE9D-0255-4CC2-9921-8EF260BDF1B0}"/>
    <cellStyle name="60% - Accent4 3" xfId="12547" xr:uid="{F2373FD9-0D98-4F9C-A9D5-F779123BE675}"/>
    <cellStyle name="60% - Accent4 3 2" xfId="52980" xr:uid="{D7F82FD5-0C04-4ADE-A968-59616F80CAA7}"/>
    <cellStyle name="60% - Accent4 3 3" xfId="52981" xr:uid="{93F8AA49-7B48-4E9E-A309-A9A2B6C2EF56}"/>
    <cellStyle name="60% - Accent4 3 4" xfId="52982" xr:uid="{583E68CF-4DE2-4E05-9E93-3C760101B465}"/>
    <cellStyle name="60% - Accent4 3 5" xfId="52983" xr:uid="{CF009330-22BE-4684-84F3-9ACE651B1670}"/>
    <cellStyle name="60% - Accent4 4" xfId="12548" xr:uid="{8CCBD7B5-B8CB-47B7-8753-04BFDE2C6CFE}"/>
    <cellStyle name="60% - Accent4 5" xfId="12549" xr:uid="{EB23CC3D-3146-4255-A4B0-0689B28C489E}"/>
    <cellStyle name="60% - Accent4 5 2" xfId="12550" xr:uid="{CD424B8E-10B9-46CC-A24C-14BCBD064C93}"/>
    <cellStyle name="60% - Accent4 5 3" xfId="12551" xr:uid="{85171FC5-0ABD-4793-A6ED-0FA55E6F4E74}"/>
    <cellStyle name="60% - Accent4 6" xfId="12552" xr:uid="{7F75213A-AF50-4C1E-99C2-70B5C4383F1A}"/>
    <cellStyle name="60% - Accent4 7" xfId="12553" xr:uid="{22C40099-30BD-481E-9201-FE7B44C02CCD}"/>
    <cellStyle name="60% - Accent4 8" xfId="12554" xr:uid="{897F25ED-7597-4DC1-AD40-08006A80212B}"/>
    <cellStyle name="60% - Accent4 9" xfId="12555" xr:uid="{885E3861-EE0D-4FF8-918C-C108BB2041AC}"/>
    <cellStyle name="60% - Accent5" xfId="41" builtinId="48" customBuiltin="1"/>
    <cellStyle name="60% - Accent5 2" xfId="12556" xr:uid="{091DE035-1EA8-43BF-A8C6-68B2FCDD15E2}"/>
    <cellStyle name="60% - Accent5 2 2" xfId="12557" xr:uid="{A664747A-857A-440C-AA26-909587E84A9D}"/>
    <cellStyle name="60% - Accent5 2 3" xfId="12558" xr:uid="{8AE6DDDC-3410-42A6-8BD2-B487880B31C6}"/>
    <cellStyle name="60% - Accent5 3" xfId="12559" xr:uid="{7CAB062A-7C76-417C-B8ED-71F266F67ABD}"/>
    <cellStyle name="60% - Accent5 4" xfId="12560" xr:uid="{2D6DB9CA-F630-473A-BC31-BA31A5F7269E}"/>
    <cellStyle name="60% - Accent5 5" xfId="12561" xr:uid="{2957DD4D-FFA8-43DE-8B7F-8FB626C39F67}"/>
    <cellStyle name="60% - Accent5 5 2" xfId="12562" xr:uid="{E655CE13-2F7E-41ED-8F49-FD23D42E5D4F}"/>
    <cellStyle name="60% - Accent5 5 3" xfId="12563" xr:uid="{754E205F-1177-4BC1-91FA-A5D8BC65E2F3}"/>
    <cellStyle name="60% - Accent5 6" xfId="12564" xr:uid="{06DC4FBD-0A9A-4A55-B06B-1975525A9118}"/>
    <cellStyle name="60% - Accent5 7" xfId="12565" xr:uid="{B902C737-7663-41C7-9381-15D64F684A35}"/>
    <cellStyle name="60% - Accent5 8" xfId="12566" xr:uid="{E1EB3238-6630-4879-A84D-C65ECB4A500D}"/>
    <cellStyle name="60% - Accent5 9" xfId="12567" xr:uid="{2215B714-1239-4E8F-8EEA-63103EB6AD42}"/>
    <cellStyle name="60% - Accent6" xfId="45" builtinId="52" customBuiltin="1"/>
    <cellStyle name="60% - Accent6 2" xfId="12568" xr:uid="{6E881E83-9A3D-414E-BCFF-58AEA34BD291}"/>
    <cellStyle name="60% - Accent6 2 2" xfId="12569" xr:uid="{60BB0AD7-0452-4647-B611-D640786C510F}"/>
    <cellStyle name="60% - Accent6 2 3" xfId="12570" xr:uid="{3F710C1D-C389-462C-B126-99955F4DCD8D}"/>
    <cellStyle name="60% - Accent6 3" xfId="12571" xr:uid="{07249126-DC9E-49C2-80F7-AD00D21F5B88}"/>
    <cellStyle name="60% - Accent6 3 2" xfId="52984" xr:uid="{22972583-18F1-4098-A8C8-12F945E9EB68}"/>
    <cellStyle name="60% - Accent6 3 3" xfId="52985" xr:uid="{DCA36DA5-3DFE-4D35-83CE-26AC85D46652}"/>
    <cellStyle name="60% - Accent6 3 4" xfId="52986" xr:uid="{EC3DD483-7EB4-4A22-B385-AF21A990E7A4}"/>
    <cellStyle name="60% - Accent6 3 5" xfId="52987" xr:uid="{5284A623-8591-4BB9-9374-3FC32FA134EB}"/>
    <cellStyle name="60% - Accent6 4" xfId="12572" xr:uid="{DE89F968-176F-48F3-99A7-5E96EA3423F5}"/>
    <cellStyle name="60% - Accent6 5" xfId="12573" xr:uid="{F17B08D8-07A8-4DC9-8172-7E57107D365A}"/>
    <cellStyle name="60% - Accent6 5 2" xfId="12574" xr:uid="{ACD0E081-DE80-4598-9CDF-E6D2BEABBE9B}"/>
    <cellStyle name="60% - Accent6 5 3" xfId="12575" xr:uid="{E07F0CF7-270B-49BB-BA53-66B87F568616}"/>
    <cellStyle name="60% - Accent6 6" xfId="12576" xr:uid="{C3D2C76F-D6BB-47DE-ACE9-BA68ACB919DA}"/>
    <cellStyle name="60% - Accent6 7" xfId="12577" xr:uid="{93183636-A0E1-4F58-9FB5-EDA159447231}"/>
    <cellStyle name="60% - Accent6 8" xfId="12578" xr:uid="{041B5422-6F1E-4EDB-ADB5-78CD372BA965}"/>
    <cellStyle name="60% - Accent6 9" xfId="12579" xr:uid="{1DD47234-345B-4C3C-89BE-C5FBB7843DA2}"/>
    <cellStyle name="60% - Ênfase1 2" xfId="12580" xr:uid="{3CD6BA2F-DB29-49E3-8E18-CDCF5D70F892}"/>
    <cellStyle name="60% - Ênfase2 2" xfId="12581" xr:uid="{0CB9E33C-2121-4E81-8BE3-E6477391DEAF}"/>
    <cellStyle name="60% - Ênfase3 2" xfId="12582" xr:uid="{9DC4D8D6-1E19-44FE-AC46-122CDFF2300D}"/>
    <cellStyle name="60% - Ênfase4 2" xfId="12583" xr:uid="{B9B47952-17AA-4A14-A919-CF8B108BEC7C}"/>
    <cellStyle name="60% - Ênfase5 2" xfId="12584" xr:uid="{22986DBA-C163-4CD5-BD55-1DAE123E7DD2}"/>
    <cellStyle name="60% - Ênfase6 2" xfId="12585" xr:uid="{C8E872FD-C7EE-440A-A2C8-4E1A2B724FD8}"/>
    <cellStyle name="8" xfId="12586" xr:uid="{F5299001-B926-43C7-BBEC-D13EFBB0C141}"/>
    <cellStyle name="8 2" xfId="12587" xr:uid="{974CC1EF-CD95-467A-AC5E-E9A126D85A85}"/>
    <cellStyle name="8 2 2" xfId="12588" xr:uid="{A3D8C78D-4A86-440D-8AD9-4D39059C49AD}"/>
    <cellStyle name="8 3" xfId="12589" xr:uid="{55D9B0AF-9847-4901-B56E-8FFF147EB566}"/>
    <cellStyle name="8_EMT Financial Projections" xfId="12590" xr:uid="{38FC3FA0-78DE-4FB2-926D-D3593324934A}"/>
    <cellStyle name="8_EMT Financial Projections 2" xfId="12591" xr:uid="{285F8BC4-CA4F-45CF-89EA-133D1873BC26}"/>
    <cellStyle name="8_EMT Financial Projections 2 2" xfId="12592" xr:uid="{99342BB9-570E-4517-80BE-A7A27E98E52D}"/>
    <cellStyle name="8_EMT Financial Projections 3" xfId="12593" xr:uid="{A3D9607F-276B-4438-8E60-8EC6A547419C}"/>
    <cellStyle name="8_EMT Financial Projections_Quadro Comparativo_CRI 400_BR Properties (Modulos+TNU) 20100629 v1 (2)" xfId="12594" xr:uid="{8F184E73-635D-4F56-9CD3-BEB5FA69DAE0}"/>
    <cellStyle name="8_EMT Financial Projections_Quadro Comparativo_CRI 400_BR Properties (Modulos+TNU) 20100629 v1 (2) 2" xfId="12595" xr:uid="{0CBE4D3C-7C24-4E30-9ABC-D2FE30DCAE94}"/>
    <cellStyle name="8_EMT Financial Projections_Quadro Comparativo_CRI 400_BR Properties (Modulos+TNU) 20100629 v1 (2) 2 2" xfId="12596" xr:uid="{6E5F8501-C38E-4D8B-84A8-CDCE4AFF803D}"/>
    <cellStyle name="8_EMT Financial Projections_Quadro Comparativo_CRI 400_BR Properties (Modulos+TNU) 20100629 v1 (2) 3" xfId="12597" xr:uid="{C6979F84-9684-4580-808C-C698E8432E6C}"/>
    <cellStyle name="8_EMT model base case 20_09" xfId="12598" xr:uid="{63700344-5F9B-42E2-90B0-50A91B5CE8A0}"/>
    <cellStyle name="8_EMT model base case 20_09 2" xfId="12599" xr:uid="{3A1CBCD0-7AD8-48C1-BC55-A9DA07CA767C}"/>
    <cellStyle name="8_EMT model base case 20_09 2 2" xfId="12600" xr:uid="{F5EB0E09-4E48-429F-AF08-FCE28AA071A1}"/>
    <cellStyle name="8_EMT model base case 20_09 3" xfId="12601" xr:uid="{889C896F-AB7D-4468-A957-96E24D843BED}"/>
    <cellStyle name="8_EMT model base case 20_09_Quadro Comparativo_CRI 400_BR Properties (Modulos+TNU) 20100629 v1 (2)" xfId="12602" xr:uid="{6C41EF33-634F-4526-BCD4-7DD774F4D277}"/>
    <cellStyle name="8_EMT model base case 20_09_Quadro Comparativo_CRI 400_BR Properties (Modulos+TNU) 20100629 v1 (2) 2" xfId="12603" xr:uid="{52D11B18-EBD5-4431-8018-CE94950199B6}"/>
    <cellStyle name="8_EMT model base case 20_09_Quadro Comparativo_CRI 400_BR Properties (Modulos+TNU) 20100629 v1 (2) 2 2" xfId="12604" xr:uid="{675D0603-E60F-4410-AC66-35B9CEE357D4}"/>
    <cellStyle name="8_EMT model base case 20_09_Quadro Comparativo_CRI 400_BR Properties (Modulos+TNU) 20100629 v1 (2) 3" xfId="12605" xr:uid="{A8D9DDDB-64E5-4226-ADFD-05C76BA42630}"/>
    <cellStyle name="8_Executive Summary Nova projeção" xfId="12606" xr:uid="{5FF7E353-CC52-4E42-A3D5-A9ECF6148D77}"/>
    <cellStyle name="8_Executive Summary Nova projeção 2" xfId="12607" xr:uid="{86DCBEB9-B4C1-4209-9427-D4C45F259938}"/>
    <cellStyle name="8_Executive Summary Nova projeção 2 2" xfId="12608" xr:uid="{2577D514-CE43-427F-813E-A235D3952A0C}"/>
    <cellStyle name="8_Executive Summary Nova projeção 3" xfId="12609" xr:uid="{F98713F1-1E38-45F9-A9E7-2E5D3CA3D7FB}"/>
    <cellStyle name="8_Executive Summary Nova projeção_Quadro Comparativo_CRI 400_BR Properties (Modulos+TNU) 20100629 v1 (2)" xfId="12610" xr:uid="{DE8B857E-48FF-4DE9-B892-81CFF6C43841}"/>
    <cellStyle name="8_Executive Summary Nova projeção_Quadro Comparativo_CRI 400_BR Properties (Modulos+TNU) 20100629 v1 (2) 2" xfId="12611" xr:uid="{09EEE868-9111-49AE-B625-7B433D661B64}"/>
    <cellStyle name="8_Executive Summary Nova projeção_Quadro Comparativo_CRI 400_BR Properties (Modulos+TNU) 20100629 v1 (2) 2 2" xfId="12612" xr:uid="{C137A143-087F-4C15-BBC8-E4BF571D62AE}"/>
    <cellStyle name="8_Executive Summary Nova projeção_Quadro Comparativo_CRI 400_BR Properties (Modulos+TNU) 20100629 v1 (2) 3" xfId="12613" xr:uid="{B032EE86-ABE5-4749-8FBE-DFA78CC3F2AB}"/>
    <cellStyle name="8_Executive Summary Nova projeção1" xfId="12614" xr:uid="{94D32866-1C70-4D52-B8FE-846F4DE52BA2}"/>
    <cellStyle name="8_Executive Summary Nova projeção1 2" xfId="12615" xr:uid="{642E1D3C-27F4-4FE2-B908-96EEED39A297}"/>
    <cellStyle name="8_Executive Summary Nova projeção1 2 2" xfId="12616" xr:uid="{85C7DE38-E43E-4DA6-A8B7-6E223CEF9DF4}"/>
    <cellStyle name="8_Executive Summary Nova projeção1 3" xfId="12617" xr:uid="{6D413223-72F3-4B70-B137-1A231E42F055}"/>
    <cellStyle name="8_Executive Summary Nova projeção1_Quadro Comparativo_CRI 400_BR Properties (Modulos+TNU) 20100629 v1 (2)" xfId="12618" xr:uid="{72F7C03D-57DA-4D27-9FB2-C4A3D3A7745E}"/>
    <cellStyle name="8_Executive Summary Nova projeção1_Quadro Comparativo_CRI 400_BR Properties (Modulos+TNU) 20100629 v1 (2) 2" xfId="12619" xr:uid="{56F9ED01-A429-4F98-8373-994BF788E88A}"/>
    <cellStyle name="8_Executive Summary Nova projeção1_Quadro Comparativo_CRI 400_BR Properties (Modulos+TNU) 20100629 v1 (2) 2 2" xfId="12620" xr:uid="{A015A2E8-4AF7-4214-86E0-940E046E8442}"/>
    <cellStyle name="8_Executive Summary Nova projeção1_Quadro Comparativo_CRI 400_BR Properties (Modulos+TNU) 20100629 v1 (2) 3" xfId="12621" xr:uid="{421107AD-1450-4003-A3F0-40460EB9476C}"/>
    <cellStyle name="8_Quadro Comparativo_CRI 400_BR Properties (Modulos+TNU) 20100629 v1 (2)" xfId="12622" xr:uid="{BEAB75BA-7C9D-4102-B19A-E47984814DEA}"/>
    <cellStyle name="8_Quadro Comparativo_CRI 400_BR Properties (Modulos+TNU) 20100629 v1 (2) 2" xfId="12623" xr:uid="{B1474707-C1C1-41E1-AB08-79EE54A262C0}"/>
    <cellStyle name="8_Quadro Comparativo_CRI 400_BR Properties (Modulos+TNU) 20100629 v1 (2) 2 2" xfId="12624" xr:uid="{62DD919B-3C22-401F-9E9B-4444CAA38586}"/>
    <cellStyle name="8_Quadro Comparativo_CRI 400_BR Properties (Modulos+TNU) 20100629 v1 (2) 3" xfId="12625" xr:uid="{8ABC4A4B-C50D-41ED-8A04-09CC41D40124}"/>
    <cellStyle name="9" xfId="12626" xr:uid="{2F8A8F35-1F95-44C9-9AA4-403A70519F54}"/>
    <cellStyle name="9 2" xfId="12627" xr:uid="{16011170-6931-41C5-A9B5-E5284BFAB3CC}"/>
    <cellStyle name="9 3" xfId="12628" xr:uid="{9404BE7E-AFFE-46CF-AD16-37D70F98B0E1}"/>
    <cellStyle name="Accent1" xfId="22" builtinId="29" customBuiltin="1"/>
    <cellStyle name="Accent1 2" xfId="12629" xr:uid="{7F0500CA-AA25-44E5-8F90-4206E2617B1B}"/>
    <cellStyle name="Accent1 2 2" xfId="12630" xr:uid="{54985BC3-B1F7-4C4E-B259-DEA7F9A6B138}"/>
    <cellStyle name="Accent1 2 3" xfId="12631" xr:uid="{12A5DFF8-F52E-4008-A828-F762ECD964C6}"/>
    <cellStyle name="Accent1 3" xfId="12632" xr:uid="{70AAD9C4-4235-43B0-9767-40C4876E415B}"/>
    <cellStyle name="Accent1 3 2" xfId="52988" xr:uid="{382F2263-AB69-4A94-9F0D-BCA78A5D0946}"/>
    <cellStyle name="Accent1 3 3" xfId="52989" xr:uid="{3587B506-02A2-4388-A351-7CE6CE8D5C5B}"/>
    <cellStyle name="Accent1 3 4" xfId="52990" xr:uid="{AA11B21F-E615-4B0A-AFE6-A589D539AAAC}"/>
    <cellStyle name="Accent1 3 5" xfId="52991" xr:uid="{1112EE3A-C2D7-40D8-92EE-1D39884D1DFB}"/>
    <cellStyle name="Accent1 4" xfId="12633" xr:uid="{3674EB37-BA65-42E3-9394-415D499E6206}"/>
    <cellStyle name="Accent1 5" xfId="12634" xr:uid="{CE8118BF-34D8-4A26-BCAC-1F6446947A8D}"/>
    <cellStyle name="Accent1 5 2" xfId="12635" xr:uid="{2E6C50AA-0812-48C8-80AB-1E3BC0261F85}"/>
    <cellStyle name="Accent1 5 3" xfId="12636" xr:uid="{7307985A-F7E6-4D8C-A9EF-E5A15B7FAE8E}"/>
    <cellStyle name="Accent1 6" xfId="12637" xr:uid="{866116A8-C951-4524-8FF0-A04DA5FC596D}"/>
    <cellStyle name="Accent1 7" xfId="12638" xr:uid="{4702304F-24E7-4C4E-92A7-EBE3B2E54396}"/>
    <cellStyle name="Accent1 8" xfId="12639" xr:uid="{BA0F0A59-C2CD-4471-86EE-85D508784213}"/>
    <cellStyle name="Accent1 9" xfId="12640" xr:uid="{CA01CAA6-43BC-4030-A1A4-27B57C3922C2}"/>
    <cellStyle name="Accent2" xfId="26" builtinId="33" customBuiltin="1"/>
    <cellStyle name="Accent2 2" xfId="12641" xr:uid="{72645E5B-6CFD-496F-A0E6-1EC9FD633D72}"/>
    <cellStyle name="Accent2 2 2" xfId="12642" xr:uid="{5D8504EA-6003-4828-B2B3-E20863B3B19C}"/>
    <cellStyle name="Accent2 2 3" xfId="12643" xr:uid="{3A6ED487-EF57-45D5-8A3E-BC81A49970D4}"/>
    <cellStyle name="Accent2 3" xfId="12644" xr:uid="{031F89E4-220D-4A08-96F1-CA764D7E3387}"/>
    <cellStyle name="Accent2 4" xfId="12645" xr:uid="{22C4EC71-6AEB-4A44-9FE5-863F177FBDB5}"/>
    <cellStyle name="Accent2 5" xfId="12646" xr:uid="{5F0A861D-42A3-4A04-B2B9-3FB7E2DBA2C3}"/>
    <cellStyle name="Accent2 5 2" xfId="12647" xr:uid="{3FA78005-5242-4873-929F-E8D3732C6F17}"/>
    <cellStyle name="Accent2 5 3" xfId="12648" xr:uid="{48A45EFD-895A-41EE-BF62-43054B59A0BD}"/>
    <cellStyle name="Accent2 6" xfId="12649" xr:uid="{2261303D-54BC-4104-8B20-403F291D8D7F}"/>
    <cellStyle name="Accent2 7" xfId="12650" xr:uid="{42C39013-3BEA-42D2-9FAC-E20318BE7175}"/>
    <cellStyle name="Accent2 8" xfId="12651" xr:uid="{4A3AD0E4-4C16-41CF-B633-B8E0302E6EDB}"/>
    <cellStyle name="Accent2 9" xfId="12652" xr:uid="{CBA0EACA-F985-474B-9783-7AC4E0CACC9C}"/>
    <cellStyle name="Accent3" xfId="30" builtinId="37" customBuiltin="1"/>
    <cellStyle name="Accent3 2" xfId="12653" xr:uid="{B10D9600-4E50-451F-B600-9CFA0AE34E6C}"/>
    <cellStyle name="Accent3 2 2" xfId="12654" xr:uid="{350FAB1D-8CB0-45DE-91F5-CF65C97D1541}"/>
    <cellStyle name="Accent3 2 3" xfId="12655" xr:uid="{7B16EFF0-5832-46C3-9E9C-84BA6BF88331}"/>
    <cellStyle name="Accent3 3" xfId="12656" xr:uid="{172A1560-68E8-4ADB-96DA-02C0EDE0D946}"/>
    <cellStyle name="Accent3 4" xfId="12657" xr:uid="{8912F1D3-E3CC-4D60-B423-8F4CFCD7E2AE}"/>
    <cellStyle name="Accent3 5" xfId="12658" xr:uid="{548DCFDC-07F9-496F-84B5-01D331D4B9EA}"/>
    <cellStyle name="Accent3 5 2" xfId="12659" xr:uid="{455E27BE-358F-45AB-B75D-F93A6D993FC7}"/>
    <cellStyle name="Accent3 5 3" xfId="12660" xr:uid="{FC830EAD-48EE-4557-AE7A-5DA7D967D453}"/>
    <cellStyle name="Accent3 6" xfId="12661" xr:uid="{7257270B-D286-4E04-AAE0-82C46ED88A82}"/>
    <cellStyle name="Accent3 7" xfId="12662" xr:uid="{842C3DDF-CD90-4D2D-A4AA-78CAEFCF196A}"/>
    <cellStyle name="Accent3 8" xfId="12663" xr:uid="{C89C59E5-2F41-421A-9A8B-42F437F9D1C0}"/>
    <cellStyle name="Accent3 9" xfId="12664" xr:uid="{26868E03-8908-4FAD-92D2-06FE312F0799}"/>
    <cellStyle name="Accent4" xfId="34" builtinId="41" customBuiltin="1"/>
    <cellStyle name="Accent4 2" xfId="12665" xr:uid="{1AB1CC2A-F018-46A1-9919-35CAA3B1AE62}"/>
    <cellStyle name="Accent4 2 2" xfId="12666" xr:uid="{1E9AFFB0-9D2F-4A07-9145-FFCC22EDE4AA}"/>
    <cellStyle name="Accent4 2 3" xfId="12667" xr:uid="{75ABA878-80B8-4BEF-8319-4F8E8359C55B}"/>
    <cellStyle name="Accent4 3" xfId="12668" xr:uid="{EC3DC9B1-29E0-4C20-9306-EE645429F1AF}"/>
    <cellStyle name="Accent4 3 2" xfId="52992" xr:uid="{3EC0A138-C5A6-4BB1-9367-7D37D3BA8ECD}"/>
    <cellStyle name="Accent4 3 3" xfId="52993" xr:uid="{4384513C-1B8B-4210-95BA-828443E5E5E2}"/>
    <cellStyle name="Accent4 3 4" xfId="52994" xr:uid="{ABD04BAD-1AA9-46A5-B18E-9BE93F929490}"/>
    <cellStyle name="Accent4 3 5" xfId="52995" xr:uid="{AFD86906-07BE-416C-BF0D-4C4C82E8CA15}"/>
    <cellStyle name="Accent4 4" xfId="12669" xr:uid="{B7EA4B65-EB4F-47F8-99FC-0E35A4FE156B}"/>
    <cellStyle name="Accent4 5" xfId="12670" xr:uid="{B9E04E93-7E8C-438B-B1A3-4653FF1D2416}"/>
    <cellStyle name="Accent4 5 2" xfId="12671" xr:uid="{6E837BFD-B9D4-46AE-89A3-13B6864A3B33}"/>
    <cellStyle name="Accent4 5 3" xfId="12672" xr:uid="{8980E152-40D3-4285-A261-CC6A772CA019}"/>
    <cellStyle name="Accent4 6" xfId="12673" xr:uid="{CA997FC0-6EF0-4A80-BACD-42AFD536EB53}"/>
    <cellStyle name="Accent4 7" xfId="12674" xr:uid="{D0E827BB-5D56-4DE8-ABFB-1478A84EC7CC}"/>
    <cellStyle name="Accent4 8" xfId="12675" xr:uid="{5A460C52-EB6D-47D0-8CEE-3F6038C02086}"/>
    <cellStyle name="Accent4 9" xfId="12676" xr:uid="{6C62FDB1-0E8B-4619-9546-F5FFC976AF3C}"/>
    <cellStyle name="Accent5" xfId="38" builtinId="45" customBuiltin="1"/>
    <cellStyle name="Accent5 2" xfId="12677" xr:uid="{082C4A9F-3186-46F1-8908-C57F20540BB1}"/>
    <cellStyle name="Accent5 2 2" xfId="12678" xr:uid="{446905D5-EA8D-49C6-A851-B7411052E78C}"/>
    <cellStyle name="Accent5 2 3" xfId="12679" xr:uid="{BC4C3D63-5DF7-4FEA-9651-86D9A5A4023F}"/>
    <cellStyle name="Accent5 3" xfId="12680" xr:uid="{5E0F930B-3E19-45B0-9364-78684EF24C7B}"/>
    <cellStyle name="Accent5 4" xfId="12681" xr:uid="{4699C2EC-A8AE-4806-B76C-B9DB32C52E88}"/>
    <cellStyle name="Accent6" xfId="42" builtinId="49" customBuiltin="1"/>
    <cellStyle name="Accent6 2" xfId="12682" xr:uid="{C611E181-466D-4B9E-8D78-CC2ABFBC9B59}"/>
    <cellStyle name="Accent6 2 2" xfId="12683" xr:uid="{A0AF00AE-99C8-415E-9447-7E0584FD79C9}"/>
    <cellStyle name="Accent6 2 3" xfId="12684" xr:uid="{015C7BE5-4085-47F7-9D01-331CCC16131C}"/>
    <cellStyle name="Accent6 3" xfId="12685" xr:uid="{5743255A-01CF-4416-9995-3A604850C53F}"/>
    <cellStyle name="Accent6 4" xfId="12686" xr:uid="{274A710F-1108-484D-9489-92AFA50287A5}"/>
    <cellStyle name="Accent6 5" xfId="12687" xr:uid="{E0FFFD07-3439-4079-872E-62C944A5DDC6}"/>
    <cellStyle name="Accent6 5 2" xfId="12688" xr:uid="{4E74DA1F-2405-4D95-9264-B494A3ECF302}"/>
    <cellStyle name="Accent6 5 3" xfId="12689" xr:uid="{25DAC644-2D93-4A6D-A22A-B2EF4F34ECC9}"/>
    <cellStyle name="Accent6 6" xfId="12690" xr:uid="{E8799A46-E08E-4A99-9D75-C95D5ED56414}"/>
    <cellStyle name="Accent6 7" xfId="12691" xr:uid="{FB2B22FC-CA7D-4902-99A1-A090173FD69A}"/>
    <cellStyle name="Accent6 8" xfId="12692" xr:uid="{981EA821-CD17-4710-B169-17A710ABB1AC}"/>
    <cellStyle name="Accent6 9" xfId="12693" xr:uid="{90DCF448-79EE-45B0-863D-4E5AA8E59D92}"/>
    <cellStyle name="Acctg" xfId="12694" xr:uid="{8B7F91CC-EF0F-44CE-99EC-F25C5B6E46AE}"/>
    <cellStyle name="Acctg 2" xfId="12695" xr:uid="{ED6E232D-1247-4BAE-AFAE-77ACB7664E57}"/>
    <cellStyle name="Acctg 2 2" xfId="12696" xr:uid="{95AF5DDB-D7B7-49F6-AA0F-3767097A8526}"/>
    <cellStyle name="Acctg 2 3" xfId="12697" xr:uid="{973382F3-491E-4A33-9F26-E5CE60DA2098}"/>
    <cellStyle name="Acctg 3" xfId="12698" xr:uid="{EA8CEA86-541F-44C3-87B8-A9FA2896E52B}"/>
    <cellStyle name="Acctg 3 2" xfId="12699" xr:uid="{90B3619D-4378-4717-A518-F96A65E8644F}"/>
    <cellStyle name="Acctg 3 3" xfId="12700" xr:uid="{7E808A15-9D2F-410B-8CE2-5BA4B3F7A883}"/>
    <cellStyle name="Acctg 4" xfId="12701" xr:uid="{68CB2088-DEC4-4587-A6B1-48C58185BC88}"/>
    <cellStyle name="Acctg 5" xfId="12702" xr:uid="{5211E23B-B160-46B1-8CE3-2E746DFB69B6}"/>
    <cellStyle name="Acctg$" xfId="12703" xr:uid="{60C9E432-67AB-4367-A5F6-CDF155C014F1}"/>
    <cellStyle name="Acctg$ 2" xfId="12704" xr:uid="{985936D2-6CB5-4C97-BA65-F5EA0357F87B}"/>
    <cellStyle name="Acctg$ 3" xfId="12705" xr:uid="{E5144FAE-0275-4B9F-8021-4468FB2A7D7D}"/>
    <cellStyle name="Acctg_Trading Comps 2" xfId="12706" xr:uid="{55E94B7E-3DA5-4506-9A05-D268C784BBF0}"/>
    <cellStyle name="Actual Date" xfId="12707" xr:uid="{FC2A5643-8D1F-474A-AAD6-9840CD8827BD}"/>
    <cellStyle name="Actual Date 10" xfId="52996" xr:uid="{0CBCC280-D8D9-46C6-B4D1-4F9FC5841E85}"/>
    <cellStyle name="Actual Date 2" xfId="12708" xr:uid="{C36EF16F-2052-4BAC-BA0C-FEB140045A4A}"/>
    <cellStyle name="Actual Date 2 2" xfId="52997" xr:uid="{50968BC5-627C-426C-A4A8-8E22E4CFF10B}"/>
    <cellStyle name="Actual Date 2 2 2" xfId="52998" xr:uid="{E69DF6DE-84D2-4FC5-8F90-76529235B5BB}"/>
    <cellStyle name="Actual Date 2 3" xfId="52999" xr:uid="{C52FE13F-767C-47C9-831E-51390D92E99C}"/>
    <cellStyle name="Actual Date 3" xfId="12709" xr:uid="{BE167DCF-5D1E-4C82-BCBB-A4FD8FE32A57}"/>
    <cellStyle name="Actual Date 3 2" xfId="12710" xr:uid="{E2F23F69-9DD7-4618-8DEE-F68878CF69F2}"/>
    <cellStyle name="Actual Date 3 2 2" xfId="53000" xr:uid="{C112D147-DE69-4933-A0C6-886167DCFB2A}"/>
    <cellStyle name="Actual Date 3 3" xfId="53001" xr:uid="{F489DBA1-02CD-45D7-AB32-81A47DED5CFB}"/>
    <cellStyle name="Actual Date 3 3 2" xfId="53002" xr:uid="{96D457EE-62CC-450E-97E8-B6E4F2E8A6C8}"/>
    <cellStyle name="Actual Date 3 4" xfId="53003" xr:uid="{6CE52892-F9C1-49F7-AFAF-35F5B196FC93}"/>
    <cellStyle name="Actual Date 4" xfId="12711" xr:uid="{1AE11A8A-95B1-4DCC-82DE-4659C2E9FDB7}"/>
    <cellStyle name="Actual Date 4 2" xfId="53004" xr:uid="{816343C3-DCFD-477D-9EA5-17BB8CD95C92}"/>
    <cellStyle name="Actual Date 5" xfId="53005" xr:uid="{4C66520E-8B8B-40FB-805D-28105F181748}"/>
    <cellStyle name="Actual Date 5 2" xfId="53006" xr:uid="{6CC2D771-61F7-4718-8827-CFEE61C8F80F}"/>
    <cellStyle name="Actual Date 6" xfId="53007" xr:uid="{2383CCE0-AC18-4A81-822F-DC6269AFC15A}"/>
    <cellStyle name="Actual Date 7" xfId="53008" xr:uid="{7391FD7A-A6D0-4349-A73C-F8241573926A}"/>
    <cellStyle name="Actual Date 8" xfId="53009" xr:uid="{CC862DAC-920F-4FB2-9E0A-52162763D96E}"/>
    <cellStyle name="Actual Date 9" xfId="53010" xr:uid="{00F6A2A5-2B23-44BE-AD38-73CE6D6598AC}"/>
    <cellStyle name="AFINE" xfId="12712" xr:uid="{17EA4AF9-B6A1-4F3D-A8F3-A4EA159FA8F1}"/>
    <cellStyle name="AFINE 2" xfId="12713" xr:uid="{CB774BB5-573D-4732-A2C0-6D69CC7C9853}"/>
    <cellStyle name="AFINE 3" xfId="12714" xr:uid="{D2E5F23D-9206-4C87-AED6-70D1E0C66DCD}"/>
    <cellStyle name="Año" xfId="12715" xr:uid="{2F3A447A-B420-41FA-B105-D4B2BA8F631C}"/>
    <cellStyle name="Año 2" xfId="12716" xr:uid="{160B5E80-DCAA-47B8-92D0-2C085581DD15}"/>
    <cellStyle name="Año 3" xfId="12717" xr:uid="{6D052931-6080-4E49-9891-42F7B663BC9A}"/>
    <cellStyle name="Arial 10" xfId="12718" xr:uid="{1CF74339-8028-4811-B74B-725F2D2531CE}"/>
    <cellStyle name="Arial 10 2" xfId="12719" xr:uid="{1170C64B-4519-4C64-8198-70095F68B3F6}"/>
    <cellStyle name="Arial 10 2 2" xfId="12720" xr:uid="{944FD901-F36B-42BF-8F20-88165583C6BA}"/>
    <cellStyle name="Arial 10 3" xfId="12721" xr:uid="{4955053C-7B27-45E6-8F6F-F560D92E303E}"/>
    <cellStyle name="Arial 10 4" xfId="12722" xr:uid="{BB785672-ABB4-4677-9F81-39EEA8679B38}"/>
    <cellStyle name="Arial 12" xfId="12723" xr:uid="{73356A1E-2152-4ABF-9ECF-AEE223579959}"/>
    <cellStyle name="Arial 12 2" xfId="12724" xr:uid="{C2FFB9D5-8F84-4F4B-9F35-2FD88368DF14}"/>
    <cellStyle name="Arial 12 3" xfId="12725" xr:uid="{A7D22FEF-56D6-41C5-ABB2-FBC24DB9217E}"/>
    <cellStyle name="Array" xfId="12726" xr:uid="{A7370DE9-6917-4A2A-AAA8-43F3D6EF992B}"/>
    <cellStyle name="Array 2" xfId="12727" xr:uid="{E850F44A-BF79-4A95-820E-A8B313A53E03}"/>
    <cellStyle name="Array 2 2" xfId="12728" xr:uid="{C2978305-C928-44FE-9AB6-0EACF23A60A9}"/>
    <cellStyle name="Array 3" xfId="12729" xr:uid="{6D39C9DD-34E9-491A-86EC-BFE3D86DDBF5}"/>
    <cellStyle name="Array 4" xfId="12730" xr:uid="{446F61F8-73CE-4989-846F-02B68BEF2CA2}"/>
    <cellStyle name="background" xfId="12731" xr:uid="{10CD5291-6907-4FE3-9F24-316E5AC07E08}"/>
    <cellStyle name="background 2" xfId="12732" xr:uid="{1FC253B6-8927-4BA7-B071-EE7AED82E001}"/>
    <cellStyle name="background 3" xfId="12733" xr:uid="{AACB52AC-AFF6-4336-AD54-1DFFF5D71BB3}"/>
    <cellStyle name="Bad" xfId="11" builtinId="27" customBuiltin="1"/>
    <cellStyle name="Bad 2" xfId="12734" xr:uid="{4DA0D3B2-3DA2-472D-BFFD-2138579CE684}"/>
    <cellStyle name="Bad 2 2" xfId="12735" xr:uid="{CDA74CFC-2DEA-41C5-B725-D47ECFFC9D45}"/>
    <cellStyle name="Bad 2 3" xfId="12736" xr:uid="{B7F2307A-9DD1-4EC1-8D8C-45B062084212}"/>
    <cellStyle name="Bad 3" xfId="12737" xr:uid="{53AA1C3A-E8A8-4729-B8E3-0689ABF2EE9B}"/>
    <cellStyle name="Bad 4" xfId="12738" xr:uid="{8120D56A-1B25-45E9-A8E2-A034989329FC}"/>
    <cellStyle name="Bad 5" xfId="12739" xr:uid="{C796735E-194D-4799-8B27-FB130D362C2D}"/>
    <cellStyle name="Bad 5 2" xfId="12740" xr:uid="{63677C84-3095-4E1D-A981-FAF0096CC564}"/>
    <cellStyle name="Bad 5 3" xfId="12741" xr:uid="{7D8B486D-6EDC-40A5-83AB-F31E72F4FF48}"/>
    <cellStyle name="Bad 6" xfId="12742" xr:uid="{6A2D36F0-6836-47D9-8F3F-47CE6ACC12C5}"/>
    <cellStyle name="Bad 7" xfId="12743" xr:uid="{3A41A014-BF69-41EA-ACFC-B5562E244755}"/>
    <cellStyle name="Bad 8" xfId="12744" xr:uid="{BE20711A-F483-49D3-9569-C52AA0D51A1E}"/>
    <cellStyle name="Bad 9" xfId="12745" xr:uid="{E2FA4079-93FB-450C-ADA9-50826CA748AB}"/>
    <cellStyle name="blank" xfId="12746" xr:uid="{10150637-935D-4B03-8877-A75E66DF3EEE}"/>
    <cellStyle name="blank 2" xfId="12747" xr:uid="{C36BD865-AD33-4B4C-8E39-9B223C8F7377}"/>
    <cellStyle name="blank 3" xfId="12748" xr:uid="{7893FFA1-1795-4271-ABAA-FE6811A54E74}"/>
    <cellStyle name="blue" xfId="12749" xr:uid="{1613716A-2AC3-46A2-8061-87B97E610283}"/>
    <cellStyle name="blue 2" xfId="12750" xr:uid="{79F99AB1-AC8D-4449-954C-AD15B25EA88E}"/>
    <cellStyle name="blue 3" xfId="12751" xr:uid="{DAB796E9-9979-4EFF-A5DA-CE16EE58418A}"/>
    <cellStyle name="Body" xfId="12752" xr:uid="{ACC9B0FA-8108-4DA8-A488-16620CBE233C}"/>
    <cellStyle name="Body 2" xfId="12753" xr:uid="{AC64880E-990D-42A7-A1A9-6C7F708938F7}"/>
    <cellStyle name="Body 3" xfId="12754" xr:uid="{17D36628-A473-4C03-8EBA-1BE9D6BFCF34}"/>
    <cellStyle name="Bom 2" xfId="12755" xr:uid="{F0FCC1DB-F5BA-453D-8CF1-C118C418A36D}"/>
    <cellStyle name="Border Heavy" xfId="12756" xr:uid="{4EF72885-8293-470C-9489-DBDC36A65FD6}"/>
    <cellStyle name="Border Heavy 2" xfId="12757" xr:uid="{72F8878D-FE1F-4C20-BD76-0F2F6CC57445}"/>
    <cellStyle name="Border Heavy 3" xfId="12758" xr:uid="{044F51CE-30A4-417A-8319-751C71880A3A}"/>
    <cellStyle name="Border Thin" xfId="12759" xr:uid="{62A046CD-A481-43E7-A1FA-364A4E4F25F4}"/>
    <cellStyle name="Border Thin 2" xfId="12760" xr:uid="{B6951D27-9329-4D18-9DFF-9DB2610766F5}"/>
    <cellStyle name="Border Thin 3" xfId="12761" xr:uid="{2A2BB4A9-5B4F-4B4F-82D7-861B36E7427F}"/>
    <cellStyle name="British Pound" xfId="12762" xr:uid="{E4962728-5A62-40B9-A43A-FBF40B6E99A2}"/>
    <cellStyle name="British Pound 2" xfId="12763" xr:uid="{9F3A02E8-B075-4C17-A359-72D374A4BB07}"/>
    <cellStyle name="British Pound 2 2" xfId="12764" xr:uid="{6A1E42CA-D22F-4B86-8889-6F78BF86FC8A}"/>
    <cellStyle name="British Pound 3" xfId="12765" xr:uid="{7AEA9719-C22C-425C-A909-5DA5A1705155}"/>
    <cellStyle name="British Pound 4" xfId="12766" xr:uid="{861BD759-39BD-4F2C-8666-CCE2B4DF9D6A}"/>
    <cellStyle name="Calc Currency (0)" xfId="12767" xr:uid="{47CCF3F1-3B8E-4A30-960D-113FB840D1B8}"/>
    <cellStyle name="Calc Currency (0) 2" xfId="12768" xr:uid="{C833AA6A-0AE2-4471-8123-5187FEB0EAC4}"/>
    <cellStyle name="Calc Currency (0) 3" xfId="12769" xr:uid="{23D4BA0B-A102-45C2-A02D-82C73222AC3A}"/>
    <cellStyle name="Calculation" xfId="15" builtinId="22" customBuiltin="1"/>
    <cellStyle name="Calculation 2" xfId="12770" xr:uid="{5A0B9F52-71F4-4BCA-9288-E4D53F358522}"/>
    <cellStyle name="Calculation 2 2" xfId="12771" xr:uid="{418BD00B-57A7-4422-BBE8-B805D121CA97}"/>
    <cellStyle name="Calculation 2 2 2" xfId="12772" xr:uid="{8FC2944C-AFB8-4269-B8E3-7068E6316538}"/>
    <cellStyle name="Calculation 2 2 3" xfId="12773" xr:uid="{70BA2979-9E0B-4D2E-9EC3-FEDC12FA4200}"/>
    <cellStyle name="Calculation 2 3" xfId="12774" xr:uid="{43CFE3FF-6168-4D95-8D71-247A18432D05}"/>
    <cellStyle name="Calculation 2 4" xfId="12775" xr:uid="{FE4F3CBB-5C6E-48C8-AD50-D5B5FF708B2F}"/>
    <cellStyle name="Calculation 3" xfId="12776" xr:uid="{6F1FAF64-34DD-4D05-86F2-70B3FDCB4341}"/>
    <cellStyle name="Calculation 3 2" xfId="53011" xr:uid="{01634532-BBDF-474A-BD25-85C5FC124E38}"/>
    <cellStyle name="Calculation 3 3" xfId="53012" xr:uid="{E7D2DB11-72F5-4692-863D-8759D12EE90F}"/>
    <cellStyle name="Calculation 3 4" xfId="53013" xr:uid="{33CC371D-F964-47D5-B716-24050FF60671}"/>
    <cellStyle name="Calculation 3 5" xfId="53014" xr:uid="{2C4641BD-BFC6-4565-9618-0FA06AAA2B99}"/>
    <cellStyle name="Calculation 4" xfId="12777" xr:uid="{63B7D35C-A91B-402F-9D90-D2C40C3B303C}"/>
    <cellStyle name="Calculation 5" xfId="12778" xr:uid="{9BD902EB-D29F-4EB4-9957-A321C1892E72}"/>
    <cellStyle name="Calculation 5 2" xfId="12779" xr:uid="{953B5E65-9FA0-43BE-8AE5-E336CE91E956}"/>
    <cellStyle name="Calculation 5 3" xfId="12780" xr:uid="{FC20B1FB-EC75-4FD9-8FB5-11FF59700441}"/>
    <cellStyle name="Calculation 6" xfId="12781" xr:uid="{90210D28-A2F0-456B-9AD4-DB2F99408B8F}"/>
    <cellStyle name="Calculation 7" xfId="12782" xr:uid="{AA973791-3A8E-4198-B4D2-50EE835BF372}"/>
    <cellStyle name="Calculation 8" xfId="12783" xr:uid="{3B14E600-D312-4755-8FD9-A1731A03F906}"/>
    <cellStyle name="Calculation 9" xfId="12784" xr:uid="{D98B2167-45E8-43FB-A253-58F7EC35C482}"/>
    <cellStyle name="Cálculo 2" xfId="12785" xr:uid="{10A9245E-085D-400D-94AE-E09E1A4D74F2}"/>
    <cellStyle name="category" xfId="12786" xr:uid="{45E07D32-339D-430B-B733-78AB2556BB08}"/>
    <cellStyle name="category 2" xfId="12787" xr:uid="{729A5BFD-5A9A-4B12-ADD3-69DABB69CB93}"/>
    <cellStyle name="category 3" xfId="12788" xr:uid="{D7B8A7DA-0360-4174-B5D1-21D3C0BE9F7F}"/>
    <cellStyle name="Célula de Verificação 2" xfId="12789" xr:uid="{E70DA0C0-9A00-4024-B496-6973221EA55C}"/>
    <cellStyle name="Célula Vinculada 2" xfId="12790" xr:uid="{073ED7AE-2110-4D45-945D-A19AFCAD4BDC}"/>
    <cellStyle name="Check Cell" xfId="17" builtinId="23" customBuiltin="1"/>
    <cellStyle name="Check Cell 2" xfId="12791" xr:uid="{1582C73E-3CC8-4EEE-B4B8-94274E239741}"/>
    <cellStyle name="Check Cell 2 2" xfId="12792" xr:uid="{7AC1256E-4D69-422E-AC02-623FDB2D8C43}"/>
    <cellStyle name="Check Cell 2 3" xfId="12793" xr:uid="{87FB1EDF-0278-4BA1-BFC7-635BE7D91A14}"/>
    <cellStyle name="Check Cell 3" xfId="12794" xr:uid="{E60ABCA0-ECEF-448B-A811-9DFDA7F0F5AB}"/>
    <cellStyle name="Check Cell 4" xfId="12795" xr:uid="{46FEF60F-0BA5-4A98-9AF5-1475216B9ABC}"/>
    <cellStyle name="Code" xfId="12796" xr:uid="{3D12390A-72C7-4D48-B6AA-814690EE0D21}"/>
    <cellStyle name="Code 2" xfId="12797" xr:uid="{8EE24789-E1B8-4B85-8B7D-8389A40D9AEA}"/>
    <cellStyle name="Code 3" xfId="12798" xr:uid="{3E96A284-0BD7-4FCC-B74D-4DAA1043E673}"/>
    <cellStyle name="Code Section" xfId="12799" xr:uid="{BE3E71C0-6321-449F-8D90-1758EFDD9EB1}"/>
    <cellStyle name="Code Section 2" xfId="12800" xr:uid="{CC277BEF-6395-43FD-A6F5-31398E43FE60}"/>
    <cellStyle name="Code Section 3" xfId="12801" xr:uid="{D8CF0FC6-6665-4422-BE8E-605AE8E637EE}"/>
    <cellStyle name="Comma" xfId="1" builtinId="3"/>
    <cellStyle name="Comma - Estilo1" xfId="12802" xr:uid="{77669014-8A60-4BB2-9419-94F82CE080A7}"/>
    <cellStyle name="Comma - Estilo1 2" xfId="12803" xr:uid="{702D94B0-C9F8-4866-8880-80268435995C}"/>
    <cellStyle name="Comma - Estilo1 3" xfId="12804" xr:uid="{C9C6B807-B25B-42EA-9922-EA96E704DD1F}"/>
    <cellStyle name="Comma [1]" xfId="12805" xr:uid="{A5400DA1-7573-4D3B-B1A6-D369F8F688A3}"/>
    <cellStyle name="Comma [1] 2" xfId="12806" xr:uid="{3528D8A5-1D2C-47DB-B1C8-83FFE7439A0A}"/>
    <cellStyle name="Comma [1] 2 2" xfId="12807" xr:uid="{CA9C1233-9682-4A33-BBE3-5225E4922581}"/>
    <cellStyle name="Comma [1] 2 3" xfId="12808" xr:uid="{E5E64850-4CB0-4A25-B0D8-A159776FE6DD}"/>
    <cellStyle name="Comma [1] 3" xfId="12809" xr:uid="{42E121F0-CE86-4393-A290-94D64E1E0BB0}"/>
    <cellStyle name="Comma [1] 4" xfId="12810" xr:uid="{1F04DED5-58F4-42A7-A689-D4BFA866585E}"/>
    <cellStyle name="Comma [2]" xfId="12811" xr:uid="{2970B64F-CE08-4FFB-9157-051EED4B9C49}"/>
    <cellStyle name="Comma [2] 2" xfId="12812" xr:uid="{58332F10-3FFE-4EA1-AE70-AC30135486F7}"/>
    <cellStyle name="Comma [2] 3" xfId="12813" xr:uid="{80B45551-C7BE-4B5D-9C03-813901105C2A}"/>
    <cellStyle name="Comma [3]" xfId="12814" xr:uid="{800647F0-532D-4519-9395-A84B63B0CF9D}"/>
    <cellStyle name="Comma [3] 2" xfId="12815" xr:uid="{1C869A3F-8077-4727-AF35-2B955DFB8087}"/>
    <cellStyle name="Comma [3] 3" xfId="12816" xr:uid="{D3E365FC-0DC8-4166-A9C7-1C82FEAFDB7C}"/>
    <cellStyle name="Comma 0" xfId="12817" xr:uid="{A446E26F-B1B1-4750-A20B-F21FB6A5819C}"/>
    <cellStyle name="Comma 0 2" xfId="12818" xr:uid="{4B6AB9A2-0E01-4255-897C-6ECAE14D788B}"/>
    <cellStyle name="Comma 0 3" xfId="12819" xr:uid="{3663CB3A-E3B4-4CC1-A851-788BF14B53C8}"/>
    <cellStyle name="Comma 0*" xfId="12820" xr:uid="{27D7ED94-9F21-4832-A3D1-EAEAE4C47227}"/>
    <cellStyle name="Comma 0* 2" xfId="12821" xr:uid="{F1D6FFFF-BC06-43FA-8085-F1659398E224}"/>
    <cellStyle name="Comma 0* 3" xfId="12822" xr:uid="{89577F71-3847-4E21-A3BC-F6B5E953A1ED}"/>
    <cellStyle name="Comma 0_Budget 2001 - Business Plan" xfId="12823" xr:uid="{21B079CB-138E-41CD-9EAB-6907E3BE6273}"/>
    <cellStyle name="Comma 10" xfId="60" xr:uid="{F0BCF546-D8C3-4FC3-9968-A4E9B8EC8D1C}"/>
    <cellStyle name="Comma 10 10" xfId="52961" xr:uid="{C43797AE-C209-48D0-865C-F9A3E567F7EE}"/>
    <cellStyle name="Comma 10 2" xfId="46" xr:uid="{F89DAA71-1590-4821-9EE0-B651FBA37CF6}"/>
    <cellStyle name="Comma 10 2 2" xfId="55" xr:uid="{86106D42-E64C-40FC-A22F-851B46C5003A}"/>
    <cellStyle name="Comma 10 2 2 2" xfId="12824" xr:uid="{F7F03BA8-5F5E-4AA7-A75D-DFF55199F65A}"/>
    <cellStyle name="Comma 10 2 2 2 2" xfId="12825" xr:uid="{D518D99E-6EC0-4B5C-904E-AB01FF8D41EA}"/>
    <cellStyle name="Comma 10 2 2 2 3" xfId="12826" xr:uid="{97F6B82F-282F-471F-8A3F-05EAF554652B}"/>
    <cellStyle name="Comma 10 2 2 3" xfId="12827" xr:uid="{FB51F4AC-77E3-4238-91B2-2FF1B0C87050}"/>
    <cellStyle name="Comma 10 2 2 4" xfId="12828" xr:uid="{43D9EF53-EBAF-4FAB-BF56-E4D6785FDD27}"/>
    <cellStyle name="Comma 10 2 3" xfId="12829" xr:uid="{39D17297-E4F2-4EB7-81A2-3C14735B900D}"/>
    <cellStyle name="Comma 10 2 3 2" xfId="12830" xr:uid="{EC06A5D8-137D-4ED7-9ECF-28A4EE04D9F9}"/>
    <cellStyle name="Comma 10 2 3 2 2" xfId="12831" xr:uid="{AF8D11F1-7A23-43DB-8B7B-0470705CE710}"/>
    <cellStyle name="Comma 10 2 3 2 2 2" xfId="12832" xr:uid="{774C4951-2523-499D-9642-EA82A2A7B380}"/>
    <cellStyle name="Comma 10 2 3 2 3" xfId="12833" xr:uid="{9F517072-B9CF-42A8-A2BD-3BC5F8A8D02F}"/>
    <cellStyle name="Comma 10 2 3 2 4" xfId="12834" xr:uid="{0338786A-6610-4D48-B370-B3A25F28E8E1}"/>
    <cellStyle name="Comma 10 2 3 3" xfId="12835" xr:uid="{2C9516C8-2CED-4D7D-99DE-547D4497E0A6}"/>
    <cellStyle name="Comma 10 2 3 3 2" xfId="12836" xr:uid="{32953BA4-CAB8-4373-B684-C51C358B15EC}"/>
    <cellStyle name="Comma 10 2 3 4" xfId="12837" xr:uid="{DE1558A5-9276-47DC-8F0D-DE7EF7203198}"/>
    <cellStyle name="Comma 10 2 3 4 2" xfId="12838" xr:uid="{0CC11CBC-FE51-47BC-9D76-CB3A12A473F5}"/>
    <cellStyle name="Comma 10 2 3 5" xfId="12839" xr:uid="{5DAFCAD6-BC0A-44E2-87A2-E15FB54F48F2}"/>
    <cellStyle name="Comma 10 2 3 6" xfId="12840" xr:uid="{38F5421E-119B-454D-BC33-84875337C3C3}"/>
    <cellStyle name="Comma 10 2 4" xfId="12841" xr:uid="{2800B066-6375-4733-B410-4E0053C7C900}"/>
    <cellStyle name="Comma 10 2 4 2" xfId="12842" xr:uid="{CF98A378-09CB-4C07-8CBF-584AD56E04E8}"/>
    <cellStyle name="Comma 10 2 4 2 2" xfId="12843" xr:uid="{D35C74B8-BFFE-42BD-8B62-3C4F174DD73B}"/>
    <cellStyle name="Comma 10 2 4 2 3" xfId="12844" xr:uid="{2F4225C4-3342-4882-B360-FD576B47B4D9}"/>
    <cellStyle name="Comma 10 2 4 3" xfId="12845" xr:uid="{2B6CD6F1-C81D-44D0-AD99-6F556340F604}"/>
    <cellStyle name="Comma 10 2 4 4" xfId="12846" xr:uid="{FD36B83C-E403-4FE9-A9A7-E68AAB9C9CE8}"/>
    <cellStyle name="Comma 10 2 5" xfId="12847" xr:uid="{3A7524C7-FF3B-455F-9563-785CD2E9D524}"/>
    <cellStyle name="Comma 10 2 5 2" xfId="12848" xr:uid="{3366AAE1-0B22-4CA8-8D37-BCE38C3215D5}"/>
    <cellStyle name="Comma 10 2 5 3" xfId="12849" xr:uid="{B8D9762E-259B-466D-99D1-75343852D948}"/>
    <cellStyle name="Comma 10 2 6" xfId="12850" xr:uid="{902E2790-B9E8-4891-B0D3-B4721C25E8A4}"/>
    <cellStyle name="Comma 10 2 7" xfId="12851" xr:uid="{8836828D-0E2F-48FF-B386-1F1B3302D6DF}"/>
    <cellStyle name="Comma 10 2 8" xfId="61" xr:uid="{08C66D17-5B04-45EC-ABF1-FECA8275F7D1}"/>
    <cellStyle name="Comma 10 21" xfId="50" xr:uid="{D9B4EC92-1218-4C33-99C2-FC533400E056}"/>
    <cellStyle name="Comma 10 3" xfId="12852" xr:uid="{88C33D27-7B40-47B8-86E2-203B86079246}"/>
    <cellStyle name="Comma 10 3 2" xfId="12853" xr:uid="{E8BD05F3-E8DD-446C-9426-444EE5C46257}"/>
    <cellStyle name="Comma 10 3 2 2" xfId="12854" xr:uid="{91A47947-002D-4F8A-8DE4-C4229C2B6203}"/>
    <cellStyle name="Comma 10 3 2 2 2" xfId="12855" xr:uid="{CD9E5059-4071-410A-B9E2-EF3734FDFCA6}"/>
    <cellStyle name="Comma 10 3 2 3" xfId="12856" xr:uid="{18268B52-AA39-46E2-81EB-CC4E720C40F6}"/>
    <cellStyle name="Comma 10 3 3" xfId="12857" xr:uid="{D37A6D87-312C-4541-BA8E-6D17FC32F6D6}"/>
    <cellStyle name="Comma 10 3 3 2" xfId="12858" xr:uid="{130C2542-24FA-4E2B-BECF-295F979226BF}"/>
    <cellStyle name="Comma 10 3 3 3" xfId="12859" xr:uid="{8D57310C-404D-4A5C-B56C-CC2C6107919A}"/>
    <cellStyle name="Comma 10 3 4" xfId="12860" xr:uid="{FC0E77EA-90F2-46A5-A8B1-D9CED6AB75ED}"/>
    <cellStyle name="Comma 10 3 4 2" xfId="12861" xr:uid="{ADF4E6F0-E021-4C26-A222-00B227CB304E}"/>
    <cellStyle name="Comma 10 3 5" xfId="12862" xr:uid="{24042295-015E-4CCB-86D4-E1F854E19969}"/>
    <cellStyle name="Comma 10 3 5 2" xfId="12863" xr:uid="{BF2D1ED1-1E43-4485-81D1-A2CCEEAEBEB7}"/>
    <cellStyle name="Comma 10 3 6" xfId="12864" xr:uid="{BA2C4EFA-5FF7-4D25-81F1-363D1CAE7317}"/>
    <cellStyle name="Comma 10 3 7" xfId="12865" xr:uid="{E981048C-C8F4-40E3-9808-E88772FE0B6B}"/>
    <cellStyle name="Comma 10 3 8" xfId="53440" xr:uid="{66AF4A22-EB60-44D2-B5A9-EB5E9761C266}"/>
    <cellStyle name="Comma 10 4" xfId="12866" xr:uid="{B2C4A6D9-0498-4EB4-8B30-1E563E6DF434}"/>
    <cellStyle name="Comma 10 4 2" xfId="12867" xr:uid="{3F28B8ED-14E2-4E40-893B-59D00B89F2B6}"/>
    <cellStyle name="Comma 10 4 2 2" xfId="12868" xr:uid="{6B80E8E4-28EE-497D-A4CD-7E3C5DD96B3E}"/>
    <cellStyle name="Comma 10 4 2 2 2" xfId="12869" xr:uid="{BED0284C-95F5-4BD6-8237-130257472186}"/>
    <cellStyle name="Comma 10 4 2 3" xfId="12870" xr:uid="{A1330EF2-AFB1-4CAE-B2D4-CBA9CC665895}"/>
    <cellStyle name="Comma 10 4 2 4" xfId="12871" xr:uid="{2E4FEF61-E54E-41C7-AF79-13606A27C364}"/>
    <cellStyle name="Comma 10 4 3" xfId="12872" xr:uid="{7E7651FF-FFC7-43A2-AC74-1D8FA989813D}"/>
    <cellStyle name="Comma 10 4 3 2" xfId="12873" xr:uid="{45CEA07F-2189-41A7-A2DD-4734E293E5F4}"/>
    <cellStyle name="Comma 10 4 4" xfId="12874" xr:uid="{91334C96-A7BF-4C2E-B9A9-88614A18168B}"/>
    <cellStyle name="Comma 10 4 4 2" xfId="12875" xr:uid="{3ABE9E34-F8FE-4BE2-AFD9-1C8F1FB2DF8C}"/>
    <cellStyle name="Comma 10 4 5" xfId="12876" xr:uid="{3CC48CCF-DB06-463F-BD43-694A1429D8F9}"/>
    <cellStyle name="Comma 10 4 6" xfId="12877" xr:uid="{479DB5CA-8DA9-482A-BDFE-41EA8A1F7050}"/>
    <cellStyle name="Comma 10 5" xfId="12878" xr:uid="{2F78324E-516C-4598-9640-4985E88C9E11}"/>
    <cellStyle name="Comma 10 5 2" xfId="12879" xr:uid="{5CF0A671-322E-4E87-A3BA-3821A1EF9978}"/>
    <cellStyle name="Comma 10 5 2 2" xfId="12880" xr:uid="{BA202012-8CC6-4880-913F-E7273E7D215D}"/>
    <cellStyle name="Comma 10 5 3" xfId="12881" xr:uid="{BA3D1961-5AFD-43BC-B2E5-789EAA7A47C8}"/>
    <cellStyle name="Comma 10 6" xfId="12882" xr:uid="{A22DF7A2-FCB1-48C3-9332-4863B629F11F}"/>
    <cellStyle name="Comma 10 6 2" xfId="12883" xr:uid="{56D26F3D-B42B-485C-ACD6-04EBF275D9C9}"/>
    <cellStyle name="Comma 10 6 3" xfId="12884" xr:uid="{06094086-98F6-475F-B9D4-9B13A2063186}"/>
    <cellStyle name="Comma 10 7" xfId="12885" xr:uid="{CC60D941-364A-4ED3-A5FE-05523D04287D}"/>
    <cellStyle name="Comma 10 7 2" xfId="12886" xr:uid="{EACEF99E-5100-44E6-8B04-26EC26DFF392}"/>
    <cellStyle name="Comma 10 8" xfId="12887" xr:uid="{57EA6CB4-89D3-4967-A7D3-B97E01E013B0}"/>
    <cellStyle name="Comma 10 9" xfId="12888" xr:uid="{4674E82C-C843-4433-9C22-40FCDFF23CC5}"/>
    <cellStyle name="Comma 100" xfId="53015" xr:uid="{5010C39A-8B09-4C84-A64B-37C9EAA96014}"/>
    <cellStyle name="Comma 100 2" xfId="53016" xr:uid="{D59C5487-43A8-4716-AFF9-3918D9DB90A5}"/>
    <cellStyle name="Comma 100 2 2" xfId="53017" xr:uid="{DC5D6634-C344-4AB1-96D1-1CC9F65E0F58}"/>
    <cellStyle name="Comma 100 3" xfId="53018" xr:uid="{7D80DC88-2174-43E7-B668-425718109AF9}"/>
    <cellStyle name="Comma 101" xfId="53019" xr:uid="{F37BE614-6199-448E-A45E-9F50B66C6DF8}"/>
    <cellStyle name="Comma 101 2" xfId="53020" xr:uid="{B9C884D8-4737-4972-A204-953222B6B412}"/>
    <cellStyle name="Comma 101 2 2" xfId="53021" xr:uid="{9D5A11BD-4828-4173-A4F7-72489ECE7196}"/>
    <cellStyle name="Comma 101 3" xfId="53022" xr:uid="{1D2D3651-6630-42B7-AC96-F84F7F459FBD}"/>
    <cellStyle name="Comma 102" xfId="53023" xr:uid="{94DAD3C3-7D6A-402A-B370-949EA3CC7C3D}"/>
    <cellStyle name="Comma 102 2" xfId="53024" xr:uid="{B3AEEB21-CE50-44E8-89CD-7739471E9D5E}"/>
    <cellStyle name="Comma 102 2 2" xfId="53025" xr:uid="{635EFA20-E0CE-42E9-B2E9-19D72F337679}"/>
    <cellStyle name="Comma 102 3" xfId="53026" xr:uid="{97DF5DD6-270E-4157-9F32-F5D7551AECC7}"/>
    <cellStyle name="Comma 103" xfId="53027" xr:uid="{75254A29-8126-4018-A8A7-BAA4C07B020C}"/>
    <cellStyle name="Comma 103 2" xfId="53028" xr:uid="{E7FF7859-6443-4493-B367-434A66BDC016}"/>
    <cellStyle name="Comma 103 2 2" xfId="53029" xr:uid="{0BDAF038-1131-44FB-A1B4-A44AFC5822D8}"/>
    <cellStyle name="Comma 103 3" xfId="53030" xr:uid="{5BA30A55-7C46-4AFE-AF95-197464F43E9B}"/>
    <cellStyle name="Comma 104" xfId="53031" xr:uid="{1B124060-1DBF-44B9-BA02-03AC54A176A3}"/>
    <cellStyle name="Comma 104 2" xfId="53032" xr:uid="{E261D1E4-55DB-4E8E-BBBF-B2D78BFCE4A6}"/>
    <cellStyle name="Comma 104 2 2" xfId="53033" xr:uid="{9E1BF0EA-C54A-4A88-A64F-0C8070FF6E9E}"/>
    <cellStyle name="Comma 104 3" xfId="53034" xr:uid="{A6BCC0A1-D524-4642-8D72-D4356A42B7D4}"/>
    <cellStyle name="Comma 105" xfId="53035" xr:uid="{603FA114-2F6B-4849-8D04-2E9540F0F6E7}"/>
    <cellStyle name="Comma 105 2" xfId="53036" xr:uid="{BAE8CCC7-4D63-41C0-B734-3547353A07FA}"/>
    <cellStyle name="Comma 105 2 2" xfId="53037" xr:uid="{38533C50-8232-44B7-A37C-807FCD3497D0}"/>
    <cellStyle name="Comma 105 3" xfId="53038" xr:uid="{D461B036-1F93-4FFC-AEBE-893522E07B99}"/>
    <cellStyle name="Comma 106" xfId="53039" xr:uid="{23E32224-79D4-4F26-BE34-606D052D6D6E}"/>
    <cellStyle name="Comma 106 2" xfId="53040" xr:uid="{C6B5F9A7-BAAC-4FBC-A544-4DFBBA1E79BF}"/>
    <cellStyle name="Comma 106 2 2" xfId="53041" xr:uid="{025A64EB-7715-4C8D-ACA5-25C342CC5ED6}"/>
    <cellStyle name="Comma 106 3" xfId="53042" xr:uid="{7EF11790-B3DB-44DF-B97D-F9739E0F5A9B}"/>
    <cellStyle name="Comma 107" xfId="53043" xr:uid="{9BE3A801-2968-4AC9-99DA-6674AD5A236B}"/>
    <cellStyle name="Comma 107 2" xfId="53044" xr:uid="{465C6532-24AB-475B-B892-322AA964FA22}"/>
    <cellStyle name="Comma 107 2 2" xfId="53045" xr:uid="{6AFA9699-D3C6-4449-AA21-B985B6B19EFD}"/>
    <cellStyle name="Comma 107 3" xfId="53046" xr:uid="{0C938094-4EA6-4A64-B9BA-57F4DD158087}"/>
    <cellStyle name="Comma 108" xfId="53047" xr:uid="{3550105F-0A98-4F54-8D8C-7CD332A5059C}"/>
    <cellStyle name="Comma 108 2" xfId="53048" xr:uid="{396B8F48-723E-473D-8F03-ACE38698C3EC}"/>
    <cellStyle name="Comma 108 2 2" xfId="53049" xr:uid="{DD0E4AE4-E11E-4D85-81FC-5256B450AC01}"/>
    <cellStyle name="Comma 108 3" xfId="53050" xr:uid="{09F97CF2-4A1E-4C55-8EDE-98CBA4E22407}"/>
    <cellStyle name="Comma 109" xfId="53051" xr:uid="{933FDA98-D2A9-433C-BB98-BFA792D34920}"/>
    <cellStyle name="Comma 109 2" xfId="53052" xr:uid="{74E9EACF-EAC5-4DFE-BF03-94D96509D983}"/>
    <cellStyle name="Comma 109 2 2" xfId="53053" xr:uid="{395D172C-5A35-4B07-A86F-A38A74E8874C}"/>
    <cellStyle name="Comma 109 3" xfId="53054" xr:uid="{6AB9D32A-5D60-4670-9919-60AF4EC769EB}"/>
    <cellStyle name="Comma 11" xfId="12889" xr:uid="{94208CEB-6EF3-4255-BEE7-949854F33ADB}"/>
    <cellStyle name="Comma 11 10" xfId="53441" xr:uid="{27572D52-3A28-4DCF-88C1-EEC9834B02E1}"/>
    <cellStyle name="Comma 11 2" xfId="12890" xr:uid="{CEE1357E-6B52-42F9-B0AF-2AE0C3C54C92}"/>
    <cellStyle name="Comma 11 2 2" xfId="12891" xr:uid="{B98BAA56-4B9F-430B-B8CC-76378454EE27}"/>
    <cellStyle name="Comma 11 2 2 2" xfId="12892" xr:uid="{1E6FD2FE-5278-47F9-87AF-52E70A54DB63}"/>
    <cellStyle name="Comma 11 2 2 2 2" xfId="12893" xr:uid="{7AA3C369-A6E9-4ED9-B797-1363E37905B8}"/>
    <cellStyle name="Comma 11 2 2 2 3" xfId="12894" xr:uid="{83FA2296-B3F0-457C-8B6D-8C598E37D25C}"/>
    <cellStyle name="Comma 11 2 2 3" xfId="12895" xr:uid="{33C89A86-A313-4814-9054-86CD62208C34}"/>
    <cellStyle name="Comma 11 2 2 4" xfId="12896" xr:uid="{1FCACDB4-E1F2-4047-AEAB-9C770CA38BA5}"/>
    <cellStyle name="Comma 11 2 3" xfId="12897" xr:uid="{87BDC4D6-D9BB-4236-B48A-6CD7B2FEA0F0}"/>
    <cellStyle name="Comma 11 2 3 2" xfId="12898" xr:uid="{B76C8BFF-E6C2-40E9-A343-C4F44C6847D4}"/>
    <cellStyle name="Comma 11 2 3 2 2" xfId="12899" xr:uid="{FA09764A-C8DE-4C78-B2D1-9E0FF2CD6B28}"/>
    <cellStyle name="Comma 11 2 3 2 2 2" xfId="12900" xr:uid="{2E70554B-3BA6-4A78-97D1-78C41D401309}"/>
    <cellStyle name="Comma 11 2 3 2 3" xfId="12901" xr:uid="{CCE8082A-AC3D-4562-A768-E73FE7D5E6EE}"/>
    <cellStyle name="Comma 11 2 3 2 4" xfId="12902" xr:uid="{01F5E07E-76E7-4C4F-B882-3D72EF5D1167}"/>
    <cellStyle name="Comma 11 2 3 3" xfId="12903" xr:uid="{BBDCA332-BB5E-4A8C-9EF8-47E287DA7AFF}"/>
    <cellStyle name="Comma 11 2 3 3 2" xfId="12904" xr:uid="{C70782F2-58F7-4639-A676-28C4EEA0A318}"/>
    <cellStyle name="Comma 11 2 3 4" xfId="12905" xr:uid="{02697318-8712-4023-8455-E0B491C23845}"/>
    <cellStyle name="Comma 11 2 3 4 2" xfId="12906" xr:uid="{33D6C709-FD61-47F3-AB33-0B089F25A90A}"/>
    <cellStyle name="Comma 11 2 3 5" xfId="12907" xr:uid="{3655C530-82C9-4417-B2B2-7721CA5140D0}"/>
    <cellStyle name="Comma 11 2 3 6" xfId="12908" xr:uid="{DF6105C5-2199-4F72-8145-69B84C7A25A0}"/>
    <cellStyle name="Comma 11 2 4" xfId="12909" xr:uid="{249A333A-6152-4E43-8DD2-0C0D55800143}"/>
    <cellStyle name="Comma 11 2 4 2" xfId="12910" xr:uid="{D9356EED-C2BC-43CD-83E7-D593C08B2B09}"/>
    <cellStyle name="Comma 11 2 4 2 2" xfId="12911" xr:uid="{8BDAFC4F-B717-46DD-9D94-CDB5D327C4FC}"/>
    <cellStyle name="Comma 11 2 4 2 3" xfId="12912" xr:uid="{79135641-A546-4981-9FC0-3B418A998344}"/>
    <cellStyle name="Comma 11 2 4 3" xfId="12913" xr:uid="{0630BEA6-BD6D-4C73-A067-97BE7293443B}"/>
    <cellStyle name="Comma 11 2 4 4" xfId="12914" xr:uid="{4CDB5234-C443-41CF-BDE7-F9C211340E85}"/>
    <cellStyle name="Comma 11 2 5" xfId="12915" xr:uid="{59C3A41A-B2DB-4AE1-B839-3D108D200C5C}"/>
    <cellStyle name="Comma 11 2 5 2" xfId="12916" xr:uid="{6CBA3F7B-AF0C-4D64-ADCF-3D1D1EBB2154}"/>
    <cellStyle name="Comma 11 2 5 3" xfId="12917" xr:uid="{7FE0CF26-DD50-4B24-8FDC-EAF84C4DA135}"/>
    <cellStyle name="Comma 11 2 6" xfId="12918" xr:uid="{9ADEB594-03B0-425F-ADAE-EC829DCA6744}"/>
    <cellStyle name="Comma 11 2 7" xfId="12919" xr:uid="{4174C08E-3A6D-4FE1-AEB8-1E0E7FC70DE3}"/>
    <cellStyle name="Comma 11 3" xfId="12920" xr:uid="{6B1DB9CD-FFA5-4F9B-B824-6764049F365C}"/>
    <cellStyle name="Comma 11 3 2" xfId="12921" xr:uid="{D1ED712B-CEEE-447C-9D63-94EFE07EFEEF}"/>
    <cellStyle name="Comma 11 3 2 2" xfId="12922" xr:uid="{ED752D15-3B0C-4F71-9EBC-D6026AE2954B}"/>
    <cellStyle name="Comma 11 3 2 2 2" xfId="12923" xr:uid="{BE5D9491-8B0B-4FA7-9B0D-F596504208DF}"/>
    <cellStyle name="Comma 11 3 2 3" xfId="12924" xr:uid="{EFD2D06E-06CB-4C60-A62C-AC953F3C5894}"/>
    <cellStyle name="Comma 11 3 3" xfId="12925" xr:uid="{9F2AFED8-EBA5-4139-93BA-2FD94F08D353}"/>
    <cellStyle name="Comma 11 3 3 2" xfId="12926" xr:uid="{534682BD-4ADB-414B-AE73-0BFABC3E15A0}"/>
    <cellStyle name="Comma 11 3 3 3" xfId="12927" xr:uid="{62437B70-BFB3-4835-A384-644FDF09A7AD}"/>
    <cellStyle name="Comma 11 3 4" xfId="12928" xr:uid="{A750D617-D8D4-4072-BE46-3CAFF2723C78}"/>
    <cellStyle name="Comma 11 3 4 2" xfId="12929" xr:uid="{FEBDC48A-46BA-41B7-A74A-32DF19A10E93}"/>
    <cellStyle name="Comma 11 3 5" xfId="12930" xr:uid="{02A3D9C4-751A-47EE-A937-9218AE96597D}"/>
    <cellStyle name="Comma 11 3 5 2" xfId="12931" xr:uid="{7E30CD56-0D12-40C0-B215-B6EA1CF02EDD}"/>
    <cellStyle name="Comma 11 3 6" xfId="12932" xr:uid="{4B9864F7-74C3-498E-ADBA-0D08221A645D}"/>
    <cellStyle name="Comma 11 3 7" xfId="12933" xr:uid="{42501E5C-0255-4C74-B483-E780E1B6F7C1}"/>
    <cellStyle name="Comma 11 3 8" xfId="53442" xr:uid="{1EC1AA5E-C1A8-4E70-BFAB-34040D7EB90F}"/>
    <cellStyle name="Comma 11 4" xfId="12934" xr:uid="{CB86B257-7194-45EC-84E7-4E457E9E59E9}"/>
    <cellStyle name="Comma 11 4 2" xfId="12935" xr:uid="{2D24B6CC-8EAC-47A0-8753-28C5DDBEA780}"/>
    <cellStyle name="Comma 11 4 2 2" xfId="12936" xr:uid="{98590AF0-00AF-419B-833C-830623D3C764}"/>
    <cellStyle name="Comma 11 4 2 2 2" xfId="12937" xr:uid="{B9EBD14F-07DA-45AE-866E-1AB9567B47DA}"/>
    <cellStyle name="Comma 11 4 2 3" xfId="12938" xr:uid="{690A5259-7837-4632-B998-41EFDC12A9E5}"/>
    <cellStyle name="Comma 11 4 2 4" xfId="12939" xr:uid="{CA3F4EBA-1953-4799-8D4A-57294763ECBD}"/>
    <cellStyle name="Comma 11 4 3" xfId="12940" xr:uid="{21D2126C-32C4-45FF-8428-AFF8DADEF61B}"/>
    <cellStyle name="Comma 11 4 3 2" xfId="12941" xr:uid="{27CF8571-6AD3-4288-83A7-E6CD55FFA4A2}"/>
    <cellStyle name="Comma 11 4 4" xfId="12942" xr:uid="{361D6BEB-CC14-407C-AEA2-B3CB2E0FC1F6}"/>
    <cellStyle name="Comma 11 4 4 2" xfId="12943" xr:uid="{A582BDDB-3493-49B9-818C-483AECCB8EE5}"/>
    <cellStyle name="Comma 11 4 5" xfId="12944" xr:uid="{BE529F64-DB54-4F77-A2D1-A154AAF01098}"/>
    <cellStyle name="Comma 11 4 6" xfId="12945" xr:uid="{0CF915D2-80EB-4AD1-9667-221C08E43A5F}"/>
    <cellStyle name="Comma 11 5" xfId="12946" xr:uid="{A65B48BF-5AFF-489E-AAD8-2C37141CCFF6}"/>
    <cellStyle name="Comma 11 5 2" xfId="12947" xr:uid="{19724144-BDBB-4DFD-858B-D4E697921F34}"/>
    <cellStyle name="Comma 11 5 2 2" xfId="12948" xr:uid="{850A083D-33F3-4105-916E-68B501206D0C}"/>
    <cellStyle name="Comma 11 5 3" xfId="12949" xr:uid="{5358C6E1-19DF-4C9F-ABDD-BEDABCC47DC5}"/>
    <cellStyle name="Comma 11 6" xfId="12950" xr:uid="{7B979F3A-DAE6-4D41-8339-4814FE829709}"/>
    <cellStyle name="Comma 11 6 2" xfId="12951" xr:uid="{8AA966DC-0C52-4F19-9301-4AF80BB46160}"/>
    <cellStyle name="Comma 11 6 3" xfId="12952" xr:uid="{946DF22A-EA84-47E6-BA46-CD04886BBBDE}"/>
    <cellStyle name="Comma 11 7" xfId="12953" xr:uid="{706FE5E4-4E16-48E6-95BA-EE7CC575F538}"/>
    <cellStyle name="Comma 11 7 2" xfId="12954" xr:uid="{31E6A9BD-8FA3-4369-890A-F02D1810A64A}"/>
    <cellStyle name="Comma 11 8" xfId="12955" xr:uid="{57C4231F-6955-4D42-ADFC-723ADE793C01}"/>
    <cellStyle name="Comma 11 9" xfId="12956" xr:uid="{6D8FE05E-8624-462C-8AD7-DF1128F12286}"/>
    <cellStyle name="Comma 110" xfId="53055" xr:uid="{ADFCFF91-CEAF-4262-B34D-3BC7AC507D44}"/>
    <cellStyle name="Comma 110 2" xfId="53056" xr:uid="{9F55A641-91C3-41E7-8950-C96363C9DDA8}"/>
    <cellStyle name="Comma 110 2 2" xfId="53057" xr:uid="{84C3A2FB-F56E-4545-81F3-32C88C0B9827}"/>
    <cellStyle name="Comma 110 3" xfId="53058" xr:uid="{37D27675-F5C7-4EC8-8A64-ABA0466523D4}"/>
    <cellStyle name="Comma 111" xfId="53059" xr:uid="{F0B112FA-47A1-457C-9D5B-F2B5A2373D58}"/>
    <cellStyle name="Comma 111 2" xfId="53060" xr:uid="{E93B4DD1-6A3A-4004-A7EA-C6E8B93BED01}"/>
    <cellStyle name="Comma 111 2 2" xfId="53061" xr:uid="{1725BF1F-0D2C-42EA-B258-4FCE9B437F7F}"/>
    <cellStyle name="Comma 111 3" xfId="53062" xr:uid="{490A44B0-FDA3-4AC6-836F-14F37AD2410B}"/>
    <cellStyle name="Comma 112" xfId="53063" xr:uid="{8B313ADE-4FD1-4E2F-BB16-6D3C1A314842}"/>
    <cellStyle name="Comma 112 2" xfId="52962" xr:uid="{841010A5-782D-406F-85CA-3F48EB9FCE22}"/>
    <cellStyle name="Comma 112 2 2" xfId="53064" xr:uid="{0B54FEA5-FDBD-4F09-AE20-423B59C19A83}"/>
    <cellStyle name="Comma 112 2 3" xfId="53065" xr:uid="{162F3E84-EA49-4BB0-B0F1-1569DD9C2458}"/>
    <cellStyle name="Comma 112 3" xfId="53066" xr:uid="{9BDD1E0E-23CA-4359-BF9D-01348762121A}"/>
    <cellStyle name="Comma 112 4" xfId="53067" xr:uid="{939387D1-824A-4707-A203-D2CAD2C3A55B}"/>
    <cellStyle name="Comma 113" xfId="53068" xr:uid="{A53AE5E8-AED0-480D-AC8B-C6A6CB44CA4B}"/>
    <cellStyle name="Comma 113 2" xfId="53069" xr:uid="{3ED5A9DC-29FD-4790-901C-C7B1E1FA73A6}"/>
    <cellStyle name="Comma 113 2 2" xfId="53070" xr:uid="{33E06469-D7E6-4F2D-BB99-F8E5D48071DB}"/>
    <cellStyle name="Comma 113 2 3" xfId="53071" xr:uid="{6D51CCBE-DCA5-4EF5-B950-D98E9C49170E}"/>
    <cellStyle name="Comma 113 3" xfId="53072" xr:uid="{F012CF18-DC22-4949-B70E-2EDB8AB1D89D}"/>
    <cellStyle name="Comma 113 4" xfId="53073" xr:uid="{9D025902-8ADD-434C-8F89-B9DD80368EC1}"/>
    <cellStyle name="Comma 114" xfId="53074" xr:uid="{DFD48F96-1B2A-4C70-A70D-5053B0CC354D}"/>
    <cellStyle name="Comma 114 2" xfId="53075" xr:uid="{85FE3113-C846-49D3-AA8E-4C17BF319F8A}"/>
    <cellStyle name="Comma 114 2 2" xfId="53076" xr:uid="{F28ECA8F-3673-48F6-95C5-0C954A56D1EA}"/>
    <cellStyle name="Comma 114 2 3" xfId="53077" xr:uid="{59761BAF-22B0-40BC-A96C-2980ED2619CE}"/>
    <cellStyle name="Comma 114 3" xfId="53078" xr:uid="{5D7386C6-C72E-4D7F-81D5-C8F9E86C5206}"/>
    <cellStyle name="Comma 114 4" xfId="53079" xr:uid="{89971578-0713-4A09-ABF4-8E20764AC66F}"/>
    <cellStyle name="Comma 115" xfId="53080" xr:uid="{9596DB42-B1AF-4867-9A19-34EF873CAFB4}"/>
    <cellStyle name="Comma 115 2" xfId="53081" xr:uid="{BADEEFAC-878B-4763-B47D-0A55B7F56544}"/>
    <cellStyle name="Comma 115 2 2" xfId="53082" xr:uid="{F8D9E567-4812-430F-BD2D-62514521F0C4}"/>
    <cellStyle name="Comma 115 3" xfId="53083" xr:uid="{11F5A548-1CCD-4ED6-9A8C-1E42B907E1BE}"/>
    <cellStyle name="Comma 116" xfId="53084" xr:uid="{CCB2286E-25B4-4EA7-9BB1-214453CED909}"/>
    <cellStyle name="Comma 116 2" xfId="53085" xr:uid="{F90318C0-D22A-44D0-BD07-08334C096F6D}"/>
    <cellStyle name="Comma 116 2 2" xfId="53086" xr:uid="{D818E6CF-4350-47F5-AA65-DA2BD40BE5E5}"/>
    <cellStyle name="Comma 116 2 3" xfId="53087" xr:uid="{38EA6D7C-BBA8-4D34-9D90-EBBCD82F4633}"/>
    <cellStyle name="Comma 116 3" xfId="53088" xr:uid="{1BBADD69-E0F5-4DE3-958F-60974D58F7EB}"/>
    <cellStyle name="Comma 116 4" xfId="53089" xr:uid="{EA9887D4-1F77-43E4-85B6-872A71406F19}"/>
    <cellStyle name="Comma 117" xfId="53090" xr:uid="{3BA48621-3DED-480F-BBB2-D04C8F7475E6}"/>
    <cellStyle name="Comma 117 2" xfId="53091" xr:uid="{2555CCDE-EE41-4F9B-AE9B-63685D000029}"/>
    <cellStyle name="Comma 117 2 2" xfId="53092" xr:uid="{9A5885FB-0DB2-4B51-A667-7E50CA7058DF}"/>
    <cellStyle name="Comma 117 3" xfId="53093" xr:uid="{1E761681-F079-4918-92BB-A83EE528344E}"/>
    <cellStyle name="Comma 118" xfId="53094" xr:uid="{1CA75518-CF16-4AFE-9DEA-15399BB02D00}"/>
    <cellStyle name="Comma 118 2" xfId="53095" xr:uid="{C919F722-42AD-4CE3-9F03-215AA4C94962}"/>
    <cellStyle name="Comma 118 2 2" xfId="53096" xr:uid="{E872F2D6-0318-4A48-A153-338DA88417AA}"/>
    <cellStyle name="Comma 118 2 3" xfId="53097" xr:uid="{AC6F72E3-9725-467D-A933-EC1DF57A0151}"/>
    <cellStyle name="Comma 118 3" xfId="53098" xr:uid="{82CD7691-972A-4395-833E-096D0B029005}"/>
    <cellStyle name="Comma 118 4" xfId="53099" xr:uid="{2901D9FB-1BDD-44FC-A109-4AF226F01D7C}"/>
    <cellStyle name="Comma 119" xfId="53100" xr:uid="{15425993-4745-434A-A0DB-3FC6918462F6}"/>
    <cellStyle name="Comma 119 2" xfId="53101" xr:uid="{19C363C3-C157-4C13-AF84-575869B12D7E}"/>
    <cellStyle name="Comma 119 2 2" xfId="53102" xr:uid="{BFF67604-111A-498D-892F-D2BF6FD0A341}"/>
    <cellStyle name="Comma 119 3" xfId="53103" xr:uid="{189F05C4-2F08-4F31-9208-ACF7B1677F79}"/>
    <cellStyle name="Comma 12" xfId="12957" xr:uid="{82ACA86D-D63B-42B0-B1CC-345663E7F4D5}"/>
    <cellStyle name="Comma 12 10" xfId="53443" xr:uid="{76A4E646-EE51-4421-BB85-7AB72D31057E}"/>
    <cellStyle name="Comma 12 2" xfId="12958" xr:uid="{2F1FB1A4-406D-4C1E-A502-59BAF071180B}"/>
    <cellStyle name="Comma 12 2 2" xfId="12959" xr:uid="{95C4F215-447E-4AED-BB08-2DD9B49FEA1E}"/>
    <cellStyle name="Comma 12 2 2 2" xfId="12960" xr:uid="{67AEF66E-6BDE-4CF6-B798-8D95D4533CAB}"/>
    <cellStyle name="Comma 12 2 2 2 2" xfId="12961" xr:uid="{E27D747A-DDD2-4EB9-9482-0630B772D6B2}"/>
    <cellStyle name="Comma 12 2 2 2 3" xfId="12962" xr:uid="{0F38965B-A1F6-45B2-9715-E0FF18EEB17F}"/>
    <cellStyle name="Comma 12 2 2 3" xfId="12963" xr:uid="{0DD527BD-6434-4EA7-9440-D592CCACBEB8}"/>
    <cellStyle name="Comma 12 2 2 4" xfId="12964" xr:uid="{A1A7562B-E7B2-47E4-B5F3-C9E85CA277D4}"/>
    <cellStyle name="Comma 12 2 3" xfId="12965" xr:uid="{870D4D4F-95D9-43BF-B3B2-21CF9210F3C6}"/>
    <cellStyle name="Comma 12 2 3 2" xfId="12966" xr:uid="{C04D93FE-894D-4FCE-8187-D12C7C1641A4}"/>
    <cellStyle name="Comma 12 2 3 2 2" xfId="12967" xr:uid="{66F0D00C-7DB9-40B8-9D98-AB95FA124DFC}"/>
    <cellStyle name="Comma 12 2 3 2 2 2" xfId="12968" xr:uid="{7CD11283-5186-44B8-B069-062058432030}"/>
    <cellStyle name="Comma 12 2 3 2 3" xfId="12969" xr:uid="{59F2FF4E-D7C6-4972-A4E8-52B736B632D4}"/>
    <cellStyle name="Comma 12 2 3 2 4" xfId="12970" xr:uid="{4F678136-94A0-4DB2-8A7F-2E6349DAD093}"/>
    <cellStyle name="Comma 12 2 3 3" xfId="12971" xr:uid="{65F5362A-8BA4-4214-B4F0-2154C6D9380C}"/>
    <cellStyle name="Comma 12 2 3 3 2" xfId="12972" xr:uid="{3BC9C4A7-BDDB-4086-B1A9-751E6FF79494}"/>
    <cellStyle name="Comma 12 2 3 4" xfId="12973" xr:uid="{49B910C1-7D9B-4A00-B3CF-D6077663A5EB}"/>
    <cellStyle name="Comma 12 2 3 4 2" xfId="12974" xr:uid="{E289A941-DCBA-4D05-8383-C2E429F39F9E}"/>
    <cellStyle name="Comma 12 2 3 5" xfId="12975" xr:uid="{39091518-53B6-4963-92B2-FEDE2FEA59BB}"/>
    <cellStyle name="Comma 12 2 3 6" xfId="12976" xr:uid="{5B8E6565-C6E0-42CC-B786-C7F9B9FC4438}"/>
    <cellStyle name="Comma 12 2 4" xfId="12977" xr:uid="{77392169-62AD-4B3B-8AF4-978A792078DA}"/>
    <cellStyle name="Comma 12 2 4 2" xfId="12978" xr:uid="{89BDB223-EFCB-477A-BE9F-0925142DC163}"/>
    <cellStyle name="Comma 12 2 4 2 2" xfId="12979" xr:uid="{52B15CEF-FA19-49C0-AF26-4C333EF48C1D}"/>
    <cellStyle name="Comma 12 2 4 2 3" xfId="12980" xr:uid="{65FADAA1-8746-4E1D-832D-BAA0648C25F1}"/>
    <cellStyle name="Comma 12 2 4 3" xfId="12981" xr:uid="{04A2989F-AF36-41FA-8339-FCD0792E513E}"/>
    <cellStyle name="Comma 12 2 4 4" xfId="12982" xr:uid="{42C84C5F-A1E1-448E-AFF0-E309F06AEC35}"/>
    <cellStyle name="Comma 12 2 5" xfId="12983" xr:uid="{78307CED-CBCF-409E-AC5E-D9F56CAB9A51}"/>
    <cellStyle name="Comma 12 2 5 2" xfId="12984" xr:uid="{ADD76D12-801F-475E-A956-09D76C7B7B6C}"/>
    <cellStyle name="Comma 12 2 5 3" xfId="12985" xr:uid="{7A43190C-45F7-453B-9B84-C53C6005AFE9}"/>
    <cellStyle name="Comma 12 2 6" xfId="12986" xr:uid="{CA7AF810-F3C9-41DC-9C2D-2402311CA095}"/>
    <cellStyle name="Comma 12 2 7" xfId="12987" xr:uid="{EBBC5576-F7FB-410D-A28C-D9C701DEFD7E}"/>
    <cellStyle name="Comma 12 3" xfId="12988" xr:uid="{E032418C-B0AE-4DDB-9EC4-4A1448FE2B74}"/>
    <cellStyle name="Comma 12 3 2" xfId="12989" xr:uid="{0302C2EB-7E1C-4E32-B9C4-ADF3E723B774}"/>
    <cellStyle name="Comma 12 3 2 2" xfId="12990" xr:uid="{AE8B7FD9-3D55-4728-8ECB-5B639B9D5CAB}"/>
    <cellStyle name="Comma 12 3 2 2 2" xfId="12991" xr:uid="{2CDA57E8-E9A2-4E98-B14E-B3436C6CB71D}"/>
    <cellStyle name="Comma 12 3 2 3" xfId="12992" xr:uid="{B436BD7F-CA6A-4D8F-860D-02BF2FAC741C}"/>
    <cellStyle name="Comma 12 3 3" xfId="12993" xr:uid="{AE312B06-AD47-413C-BD7A-2F4A80FCD6C4}"/>
    <cellStyle name="Comma 12 3 3 2" xfId="12994" xr:uid="{4243956D-03CC-4D0D-A792-252217C0F96A}"/>
    <cellStyle name="Comma 12 3 3 3" xfId="12995" xr:uid="{15478B77-4CB7-4299-8192-6BE956CD1B5F}"/>
    <cellStyle name="Comma 12 3 4" xfId="12996" xr:uid="{0AE1FB9D-A83B-49BA-A046-511E6D62D04A}"/>
    <cellStyle name="Comma 12 3 4 2" xfId="12997" xr:uid="{89C879D9-6D35-4663-99DD-A52C466BF630}"/>
    <cellStyle name="Comma 12 3 5" xfId="12998" xr:uid="{C6570BD7-05AF-4E61-83B7-B90E93519A5E}"/>
    <cellStyle name="Comma 12 3 5 2" xfId="12999" xr:uid="{B45AB34A-0B88-4B0E-9219-183A2C67E057}"/>
    <cellStyle name="Comma 12 3 6" xfId="13000" xr:uid="{B4DD9961-FE7D-4869-B225-95756ED64CDD}"/>
    <cellStyle name="Comma 12 3 7" xfId="13001" xr:uid="{49EE4A3B-68FE-4335-A0B1-69A0BBD061E2}"/>
    <cellStyle name="Comma 12 3 8" xfId="53444" xr:uid="{E876B4BC-2065-4E73-BE4A-ADC1153F015D}"/>
    <cellStyle name="Comma 12 4" xfId="13002" xr:uid="{AD5B16BA-86B3-422E-BBB0-1E7FA2F36429}"/>
    <cellStyle name="Comma 12 4 2" xfId="13003" xr:uid="{2E3D1945-70F6-4117-8FD1-F46322783910}"/>
    <cellStyle name="Comma 12 4 2 2" xfId="13004" xr:uid="{01B4B71F-3991-4F03-99D9-ABAED8F76A4E}"/>
    <cellStyle name="Comma 12 4 2 2 2" xfId="13005" xr:uid="{4D0A8AD2-01ED-4B43-9EDA-B9C810DF111E}"/>
    <cellStyle name="Comma 12 4 2 3" xfId="13006" xr:uid="{C8BC39F2-03DB-415E-A5CA-E0F74DD1ADA4}"/>
    <cellStyle name="Comma 12 4 2 4" xfId="13007" xr:uid="{6309E679-49F4-454B-95ED-4C916EB8620C}"/>
    <cellStyle name="Comma 12 4 3" xfId="13008" xr:uid="{71E6FFDD-55AB-41F0-A184-8EEF8A887F1E}"/>
    <cellStyle name="Comma 12 4 3 2" xfId="13009" xr:uid="{CC6451AC-88B3-43FE-9DE9-326A8C1510CC}"/>
    <cellStyle name="Comma 12 4 4" xfId="13010" xr:uid="{74C5ED84-5B6D-4713-9A3A-BA8E63775EB6}"/>
    <cellStyle name="Comma 12 4 4 2" xfId="13011" xr:uid="{F42ABAA7-C05D-4EDD-AA5D-C07633E8AADD}"/>
    <cellStyle name="Comma 12 4 5" xfId="13012" xr:uid="{BED11883-22A9-4625-9DCD-10A390BB0D37}"/>
    <cellStyle name="Comma 12 4 6" xfId="13013" xr:uid="{6A00EE46-BFCE-4D78-A861-281133999DC6}"/>
    <cellStyle name="Comma 12 5" xfId="13014" xr:uid="{0F6EBEAE-73E1-4288-A741-AB1ABD49867C}"/>
    <cellStyle name="Comma 12 5 2" xfId="13015" xr:uid="{85C678C7-DEF5-423B-9C3B-A2AB27109503}"/>
    <cellStyle name="Comma 12 5 2 2" xfId="13016" xr:uid="{ED9C459E-7D7B-4EF9-B4C1-40A7E085B989}"/>
    <cellStyle name="Comma 12 5 3" xfId="13017" xr:uid="{9163A7E3-00A6-42FD-9BF5-DD4195B07099}"/>
    <cellStyle name="Comma 12 6" xfId="13018" xr:uid="{0AF6FF07-FF62-4B80-8392-144E47294DDE}"/>
    <cellStyle name="Comma 12 6 2" xfId="13019" xr:uid="{952916E3-BAE6-4C60-BA5F-80A83E40EC78}"/>
    <cellStyle name="Comma 12 6 3" xfId="13020" xr:uid="{6D2DCB53-6881-4391-B8BC-3B4113929E6E}"/>
    <cellStyle name="Comma 12 7" xfId="13021" xr:uid="{CF774F92-0054-4BA3-858A-5E2A7977208E}"/>
    <cellStyle name="Comma 12 7 2" xfId="13022" xr:uid="{5ED4C509-2E99-45E7-8E7D-C61DFF632C6A}"/>
    <cellStyle name="Comma 12 8" xfId="13023" xr:uid="{F2705D80-D2F1-43FB-9F04-DB1005C6B1EC}"/>
    <cellStyle name="Comma 12 9" xfId="13024" xr:uid="{02361A66-7871-4D78-BF61-D023F1483082}"/>
    <cellStyle name="Comma 120" xfId="53104" xr:uid="{9F7F9794-ABD0-419E-8394-193389482274}"/>
    <cellStyle name="Comma 120 2" xfId="53105" xr:uid="{73B5C367-6353-4EA3-A4FC-498284EB13A6}"/>
    <cellStyle name="Comma 120 2 2" xfId="53106" xr:uid="{4FA1DE9A-4265-4B24-8755-4C26AEA15C85}"/>
    <cellStyle name="Comma 120 3" xfId="53107" xr:uid="{B92539CF-8645-4B1C-807F-02DD47B56269}"/>
    <cellStyle name="Comma 121" xfId="53108" xr:uid="{CC3555CC-251A-4C86-B78C-EF6D70A90398}"/>
    <cellStyle name="Comma 121 2" xfId="53109" xr:uid="{D4731BDF-3AD3-4A8A-9A0E-D0D8DE8FD3DC}"/>
    <cellStyle name="Comma 121 2 2" xfId="53110" xr:uid="{56F37AB8-8D6D-4E51-8D00-DAAC5AE41673}"/>
    <cellStyle name="Comma 121 3" xfId="53111" xr:uid="{CF351531-A449-4757-BB40-7254748FBB06}"/>
    <cellStyle name="Comma 122" xfId="53112" xr:uid="{267CD90E-3F3D-45B7-8EED-9525BEFED5D4}"/>
    <cellStyle name="Comma 122 2" xfId="53113" xr:uid="{8C96BEFC-CA42-4AF6-BF09-2E51A1F7EB2D}"/>
    <cellStyle name="Comma 122 2 2" xfId="53114" xr:uid="{23836471-1753-4875-9EEE-FDE5A2B671B9}"/>
    <cellStyle name="Comma 122 2 3" xfId="53115" xr:uid="{D7729DF9-676A-4559-A080-B22BEE180B48}"/>
    <cellStyle name="Comma 122 3" xfId="53116" xr:uid="{CC9D9B23-5C67-4B13-A681-63A21A8FC074}"/>
    <cellStyle name="Comma 122 4" xfId="53117" xr:uid="{3BF4D515-C5FA-4CB2-98CC-8DFF5402DD7D}"/>
    <cellStyle name="Comma 123" xfId="53118" xr:uid="{581B7984-376F-4D3F-BCD7-88494043AF1A}"/>
    <cellStyle name="Comma 123 2" xfId="53119" xr:uid="{9119F1C0-E46C-4CF7-A1E2-5A8D030D28E6}"/>
    <cellStyle name="Comma 123 2 2" xfId="53120" xr:uid="{B03AFA58-FC49-4451-AB67-C02F59E1BB7B}"/>
    <cellStyle name="Comma 123 3" xfId="53121" xr:uid="{CF1769E9-5A51-4028-A154-E2A59A07FCA1}"/>
    <cellStyle name="Comma 124" xfId="53122" xr:uid="{9288408C-B5E7-4AB3-9B55-C29F7C8868E5}"/>
    <cellStyle name="Comma 124 2" xfId="53123" xr:uid="{6AD343C2-25EA-4653-99FA-DDEFBF6EE810}"/>
    <cellStyle name="Comma 124 2 2" xfId="53124" xr:uid="{146D797C-91D0-4A48-9DFC-EE81049A6089}"/>
    <cellStyle name="Comma 124 2 3" xfId="53125" xr:uid="{79BA4AD7-C42C-4241-B781-5E669C64D327}"/>
    <cellStyle name="Comma 124 3" xfId="53126" xr:uid="{F56558F7-F56A-4978-89F9-C567D7913CDD}"/>
    <cellStyle name="Comma 124 4" xfId="53127" xr:uid="{269CE4EC-B1BC-4E43-A48D-1EC18EE39D71}"/>
    <cellStyle name="Comma 125" xfId="53128" xr:uid="{FFD836CF-654B-49AA-9104-2120C7633F1C}"/>
    <cellStyle name="Comma 125 2" xfId="53129" xr:uid="{646D7277-AE69-4073-8979-FBFFD835B75D}"/>
    <cellStyle name="Comma 125 2 2" xfId="53130" xr:uid="{9FCE7617-15DF-4650-B87D-342891FAC65B}"/>
    <cellStyle name="Comma 125 3" xfId="53131" xr:uid="{7D1CC6DD-31A6-4C3C-94FB-A9F0B55182FE}"/>
    <cellStyle name="Comma 126" xfId="53132" xr:uid="{7DCACAD9-CBCA-4DFD-8649-EE818805F8B9}"/>
    <cellStyle name="Comma 126 2" xfId="53133" xr:uid="{9E3070BB-A118-46B9-BB9F-CB535A1AFB82}"/>
    <cellStyle name="Comma 126 2 2" xfId="53134" xr:uid="{FBF03729-5336-48F2-826B-76DA725670C3}"/>
    <cellStyle name="Comma 126 2 3" xfId="53135" xr:uid="{B71E46C3-5A5E-468F-932E-521EF4449A02}"/>
    <cellStyle name="Comma 126 3" xfId="53136" xr:uid="{383CF675-4EE1-47A3-94A6-ED3BA40D51AE}"/>
    <cellStyle name="Comma 126 4" xfId="53137" xr:uid="{56CF90A3-7FA3-4247-B612-F1DFA0035481}"/>
    <cellStyle name="Comma 127" xfId="53138" xr:uid="{E3CD467E-94E8-45C9-9342-5D22154EE8AB}"/>
    <cellStyle name="Comma 127 2" xfId="53139" xr:uid="{ADACC7B5-6F80-4FEA-BC50-F06A212B894C}"/>
    <cellStyle name="Comma 127 2 2" xfId="53140" xr:uid="{C72FF702-409F-4146-A6A7-41ACEA330F64}"/>
    <cellStyle name="Comma 127 2 3" xfId="53141" xr:uid="{058F77DA-C2C8-424C-927A-0D93C81BF9C3}"/>
    <cellStyle name="Comma 127 3" xfId="53142" xr:uid="{4C4F3C50-307E-41EB-AC3D-80C7146AD95D}"/>
    <cellStyle name="Comma 127 4" xfId="53143" xr:uid="{C0021542-E137-4702-8E4E-D278BE5CFFD2}"/>
    <cellStyle name="Comma 128" xfId="53144" xr:uid="{2115822C-EDBE-4C89-85EF-491745E12772}"/>
    <cellStyle name="Comma 128 2" xfId="53145" xr:uid="{6B8F641F-C543-4E1B-9153-553D9BDA98DB}"/>
    <cellStyle name="Comma 128 2 2" xfId="53146" xr:uid="{4ED8223F-0CEC-4FEF-90D5-C9C2BA135500}"/>
    <cellStyle name="Comma 128 3" xfId="53147" xr:uid="{AFDA8F83-3723-44AC-AE38-B712736D5619}"/>
    <cellStyle name="Comma 129" xfId="53148" xr:uid="{F2FBE126-1601-458B-96F9-20F061602C6B}"/>
    <cellStyle name="Comma 129 2" xfId="52959" xr:uid="{CFA1799D-0247-48A5-A493-B88AB7F4F8BF}"/>
    <cellStyle name="Comma 129 3" xfId="53149" xr:uid="{28F54DE0-7CA0-4CAF-A684-2185BEEB78B1}"/>
    <cellStyle name="Comma 13" xfId="13025" xr:uid="{980AD195-E2A2-4BB1-96CD-CA3C1CAE9E9B}"/>
    <cellStyle name="Comma 13 10" xfId="53445" xr:uid="{CF6D2C6E-16CD-4E28-B275-F947A81E5EDF}"/>
    <cellStyle name="Comma 13 2" xfId="13026" xr:uid="{0696C769-E4E0-4608-B838-50276FE1DD29}"/>
    <cellStyle name="Comma 13 2 2" xfId="13027" xr:uid="{96934710-D92B-4055-9724-E65448EE8D6F}"/>
    <cellStyle name="Comma 13 2 2 2" xfId="13028" xr:uid="{39CBDC95-18CD-421D-A07C-A93250395053}"/>
    <cellStyle name="Comma 13 2 2 2 2" xfId="13029" xr:uid="{BF11B37E-10C6-4E49-BB61-E368C51EF91A}"/>
    <cellStyle name="Comma 13 2 2 2 3" xfId="13030" xr:uid="{DAD09046-627F-4171-998A-EE0255863E4C}"/>
    <cellStyle name="Comma 13 2 2 3" xfId="13031" xr:uid="{AAEF9F6B-63F0-41A4-A919-A7C96AE97436}"/>
    <cellStyle name="Comma 13 2 2 4" xfId="13032" xr:uid="{7B139A37-3963-4CA7-8EC4-5FE164A33D32}"/>
    <cellStyle name="Comma 13 2 3" xfId="13033" xr:uid="{EB3C3E9A-A5A9-49F2-B469-1300A2EC9689}"/>
    <cellStyle name="Comma 13 2 3 2" xfId="13034" xr:uid="{60984050-1B17-492E-BFC5-A465390A5682}"/>
    <cellStyle name="Comma 13 2 3 2 2" xfId="13035" xr:uid="{37D7D013-BAD2-4D19-BF3C-9D0D77A7E1EC}"/>
    <cellStyle name="Comma 13 2 3 3" xfId="13036" xr:uid="{B9E59BD1-07DA-46C8-AAD9-AC9112B8D4D1}"/>
    <cellStyle name="Comma 13 2 4" xfId="13037" xr:uid="{C0C29375-5202-4AA1-AE51-B0B33FD14CB3}"/>
    <cellStyle name="Comma 13 2 4 2" xfId="13038" xr:uid="{2D0E37DB-EB17-4050-A924-4D8C23D68914}"/>
    <cellStyle name="Comma 13 2 4 2 2" xfId="13039" xr:uid="{3605B0CE-F30D-49E7-A031-9C0F5BC33114}"/>
    <cellStyle name="Comma 13 2 4 3" xfId="13040" xr:uid="{CE94EB21-EF71-4E27-8370-808D680A7CC3}"/>
    <cellStyle name="Comma 13 2 5" xfId="13041" xr:uid="{925E14BE-E4FC-4FB9-9D0B-10C833759812}"/>
    <cellStyle name="Comma 13 2 5 2" xfId="13042" xr:uid="{98C350AB-CB67-4F50-A816-EB5CBDE1C659}"/>
    <cellStyle name="Comma 13 2 5 3" xfId="13043" xr:uid="{9B832F29-1863-4BC1-9258-AE984B735A39}"/>
    <cellStyle name="Comma 13 2 6" xfId="13044" xr:uid="{F16D59DC-19C8-410D-9644-0ACDCABEEBDD}"/>
    <cellStyle name="Comma 13 2 7" xfId="13045" xr:uid="{97081FF8-02FB-4A05-A07C-42A846A71814}"/>
    <cellStyle name="Comma 13 2 8" xfId="53446" xr:uid="{738D27B3-D42F-425E-9002-27D95C9B712F}"/>
    <cellStyle name="Comma 13 3" xfId="13046" xr:uid="{BEFD261E-3824-4EC6-83E7-FF712F2CB7B6}"/>
    <cellStyle name="Comma 13 3 2" xfId="13047" xr:uid="{81111F23-AEF1-4BB8-85CE-BA280EEBD93D}"/>
    <cellStyle name="Comma 13 3 2 2" xfId="13048" xr:uid="{46535B17-2B6E-45BA-8F44-FF830C0A10DA}"/>
    <cellStyle name="Comma 13 3 2 3" xfId="13049" xr:uid="{3E4F8511-5DFD-43BD-9EE6-241BD444DEF8}"/>
    <cellStyle name="Comma 13 3 3" xfId="13050" xr:uid="{5FB09FE1-23AC-43EF-8A6D-1C5D1F64EE16}"/>
    <cellStyle name="Comma 13 3 3 2" xfId="13051" xr:uid="{64D9162F-725C-449C-A279-E7948CAC5059}"/>
    <cellStyle name="Comma 13 3 4" xfId="13052" xr:uid="{16B9EC0F-1365-499F-832A-5571AA412987}"/>
    <cellStyle name="Comma 13 3 4 2" xfId="13053" xr:uid="{C3E29CA4-5347-4D69-B04F-F66D45BCE9BB}"/>
    <cellStyle name="Comma 13 3 5" xfId="13054" xr:uid="{DF450D21-26E4-4EEB-B129-2EBE31ADF97F}"/>
    <cellStyle name="Comma 13 3 5 2" xfId="13055" xr:uid="{461C7318-855E-4800-90E8-B0556809D7DB}"/>
    <cellStyle name="Comma 13 3 6" xfId="13056" xr:uid="{4C276484-EC79-484B-972E-7F20AFEE4E54}"/>
    <cellStyle name="Comma 13 3 7" xfId="13057" xr:uid="{9503AF66-403B-4D2F-9C1C-76E73405953D}"/>
    <cellStyle name="Comma 13 4" xfId="13058" xr:uid="{E23FF767-67C2-4609-945C-5C93572F3974}"/>
    <cellStyle name="Comma 13 4 2" xfId="13059" xr:uid="{D66BFE44-E271-4128-844F-781910F3C40D}"/>
    <cellStyle name="Comma 13 4 3" xfId="13060" xr:uid="{0C1142C9-429E-429B-8F48-76F57B3F76F8}"/>
    <cellStyle name="Comma 13 5" xfId="13061" xr:uid="{2BFED931-5B5E-4C52-9A27-084B974F011C}"/>
    <cellStyle name="Comma 13 5 2" xfId="13062" xr:uid="{22CBD57D-3DBF-4C9C-984E-1EC4630E9E0A}"/>
    <cellStyle name="Comma 13 6" xfId="13063" xr:uid="{1DBA2F03-5593-4AA2-BAE6-ABFD87603E5F}"/>
    <cellStyle name="Comma 13 6 2" xfId="13064" xr:uid="{D8B197E1-6E15-4052-95CA-00D859CAF95D}"/>
    <cellStyle name="Comma 13 7" xfId="13065" xr:uid="{17D860BD-C351-49AE-B374-CBFA4F675D91}"/>
    <cellStyle name="Comma 13 7 2" xfId="13066" xr:uid="{3C689D44-6DEE-429E-98F3-429FAA8A0A87}"/>
    <cellStyle name="Comma 13 8" xfId="13067" xr:uid="{E9AC1056-145F-4290-9AEC-1C6912FF7DC5}"/>
    <cellStyle name="Comma 13 9" xfId="13068" xr:uid="{8119C9CF-BD3F-493B-A401-B577EAB27FBD}"/>
    <cellStyle name="Comma 130" xfId="53150" xr:uid="{D54805FF-42D8-4D89-A520-308FAB911712}"/>
    <cellStyle name="Comma 130 2" xfId="53151" xr:uid="{76AF56DA-D09A-4B6E-BE39-166479E3C51C}"/>
    <cellStyle name="Comma 130 3" xfId="53152" xr:uid="{C159D984-09E0-4B6D-AFB4-3EC39A2F5B53}"/>
    <cellStyle name="Comma 131" xfId="53153" xr:uid="{9093D9FB-5E8C-47E1-B88A-D651EE6B584B}"/>
    <cellStyle name="Comma 131 2" xfId="53154" xr:uid="{8C0D90EA-660D-4BC1-945F-8EFD84BFF81B}"/>
    <cellStyle name="Comma 132" xfId="53155" xr:uid="{BED61F02-905B-4ED3-ABCF-C11A0EBF6774}"/>
    <cellStyle name="Comma 132 2" xfId="53156" xr:uid="{1D7DBE12-84A4-4527-9E41-16A8F99FD67C}"/>
    <cellStyle name="Comma 133" xfId="53157" xr:uid="{2CBC23DF-395E-4E98-83C7-A4FF0D103736}"/>
    <cellStyle name="Comma 134" xfId="52958" xr:uid="{434D1F43-2B47-47D6-AAD3-0E18F580F097}"/>
    <cellStyle name="Comma 135" xfId="53732" xr:uid="{24CE3B72-B767-448E-9838-64A1BD1A54B1}"/>
    <cellStyle name="Comma 14" xfId="13069" xr:uid="{011291B9-4D19-4608-BD23-0755EDB9A88C}"/>
    <cellStyle name="Comma 14 10" xfId="53447" xr:uid="{E5BC8F2A-FEC7-4B05-B834-7FFAA30944F7}"/>
    <cellStyle name="Comma 14 2" xfId="13070" xr:uid="{EAA31B51-175C-494E-8E57-D1AE2D8EE393}"/>
    <cellStyle name="Comma 14 2 2" xfId="13071" xr:uid="{64E42C94-7C8D-4F9B-A7B1-E985ABC5F2FA}"/>
    <cellStyle name="Comma 14 2 2 2" xfId="13072" xr:uid="{D15BDB47-059D-428D-99F2-97EFA07C1815}"/>
    <cellStyle name="Comma 14 2 2 2 2" xfId="13073" xr:uid="{48E27146-6C47-4B60-A1B3-AC77AA4BAD9A}"/>
    <cellStyle name="Comma 14 2 2 3" xfId="13074" xr:uid="{68A3191C-7759-42E4-B6F8-1176DF590F1A}"/>
    <cellStyle name="Comma 14 2 3" xfId="13075" xr:uid="{DF3BA008-62CD-4059-9B6C-6C2AAA919984}"/>
    <cellStyle name="Comma 14 2 3 2" xfId="13076" xr:uid="{0C1DD463-E2AB-4014-A3A7-F6E3E1D730D8}"/>
    <cellStyle name="Comma 14 2 3 3" xfId="13077" xr:uid="{E18B3FB8-FBA6-4527-B043-5CFA4A8B12FE}"/>
    <cellStyle name="Comma 14 2 4" xfId="13078" xr:uid="{0D91FC5F-7720-4427-8CF3-878DF8CD8D33}"/>
    <cellStyle name="Comma 14 2 4 2" xfId="13079" xr:uid="{BBC2A06B-EBA4-4EC4-B5FF-BA42C8F4DF35}"/>
    <cellStyle name="Comma 14 2 5" xfId="13080" xr:uid="{94883621-B81C-44D0-B39A-9BF17022DDFD}"/>
    <cellStyle name="Comma 14 2 5 2" xfId="13081" xr:uid="{DF77398C-99A0-45BB-A11F-8685914065CD}"/>
    <cellStyle name="Comma 14 2 6" xfId="13082" xr:uid="{014BD23B-FD65-44AA-A341-C431CFF465E8}"/>
    <cellStyle name="Comma 14 2 7" xfId="13083" xr:uid="{37AC1030-B382-47A8-BA28-D7795A973F7C}"/>
    <cellStyle name="Comma 14 3" xfId="13084" xr:uid="{D5045143-A394-40D3-AE06-F32C1E4DBCB2}"/>
    <cellStyle name="Comma 14 3 2" xfId="13085" xr:uid="{4868351F-AAB5-4A23-A4D1-398176E22D08}"/>
    <cellStyle name="Comma 14 3 2 2" xfId="13086" xr:uid="{2E406FE6-DE72-432B-98AF-14033AE882A4}"/>
    <cellStyle name="Comma 14 3 2 3" xfId="13087" xr:uid="{B598C87B-3100-41AF-810B-09BC26FE2B1B}"/>
    <cellStyle name="Comma 14 3 3" xfId="13088" xr:uid="{023E8D20-1465-494D-81C8-B3EDAAD3D876}"/>
    <cellStyle name="Comma 14 3 3 2" xfId="13089" xr:uid="{04BCB0AA-A80A-4DF5-89AC-09148B3C861D}"/>
    <cellStyle name="Comma 14 3 4" xfId="13090" xr:uid="{E7B062A8-CCBE-4168-923E-FC46D5FF72DB}"/>
    <cellStyle name="Comma 14 3 4 2" xfId="13091" xr:uid="{B00CEAD1-145C-4D61-916C-77D4399F3523}"/>
    <cellStyle name="Comma 14 3 5" xfId="13092" xr:uid="{B9529709-DBEC-465E-82EE-A5530FB37184}"/>
    <cellStyle name="Comma 14 3 5 2" xfId="13093" xr:uid="{01851EA4-0E22-4C9A-913F-CF9B0E473171}"/>
    <cellStyle name="Comma 14 3 6" xfId="13094" xr:uid="{04605FFB-5ED8-46D9-BA7F-63EC709AA44A}"/>
    <cellStyle name="Comma 14 3 7" xfId="13095" xr:uid="{3031A2B8-DE7A-4BAA-925E-70AA8BAA61FD}"/>
    <cellStyle name="Comma 14 4" xfId="13096" xr:uid="{93023796-11E6-4411-B2FB-02734B9AFE9A}"/>
    <cellStyle name="Comma 14 4 2" xfId="13097" xr:uid="{2109CB9E-D9DD-49CD-8B7E-1D0A72278C32}"/>
    <cellStyle name="Comma 14 4 2 2" xfId="13098" xr:uid="{D2CA6700-54EE-42A0-A1C4-553CF5B83DDC}"/>
    <cellStyle name="Comma 14 4 3" xfId="13099" xr:uid="{5BADA629-CAC9-4A51-9F1C-9EB3C25BEBE3}"/>
    <cellStyle name="Comma 14 5" xfId="13100" xr:uid="{C990CD41-22AF-4A1B-940B-BCB95FBB412C}"/>
    <cellStyle name="Comma 14 5 2" xfId="13101" xr:uid="{DF9AC1E9-0883-4C3B-A4D7-9638AEDC00AA}"/>
    <cellStyle name="Comma 14 5 3" xfId="13102" xr:uid="{73D7A354-E30D-429F-859E-465C02A41EF3}"/>
    <cellStyle name="Comma 14 6" xfId="13103" xr:uid="{EAF411C6-C201-4EC0-B55C-13553B3519AB}"/>
    <cellStyle name="Comma 14 6 2" xfId="13104" xr:uid="{B95E6BF1-C360-49DF-8664-FD4D09380690}"/>
    <cellStyle name="Comma 14 7" xfId="13105" xr:uid="{4F833FFA-C070-40CC-8B5C-38CE5AF47F70}"/>
    <cellStyle name="Comma 14 7 2" xfId="13106" xr:uid="{81F52BA1-1821-47DF-B479-AF0DFBBA2EBC}"/>
    <cellStyle name="Comma 14 8" xfId="13107" xr:uid="{D770B5CE-B426-4418-95E5-B8EE59CB251B}"/>
    <cellStyle name="Comma 14 9" xfId="13108" xr:uid="{02750CEE-0E18-4FDC-B24C-56504D4D2771}"/>
    <cellStyle name="Comma 15" xfId="13109" xr:uid="{DDA28DF5-DDB6-4AB4-B2C0-41A4B471650A}"/>
    <cellStyle name="Comma 15 2" xfId="13110" xr:uid="{A33A356C-C388-4DB5-A757-81172E578E5D}"/>
    <cellStyle name="Comma 15 2 2" xfId="13111" xr:uid="{F6F88A6B-2D0E-4DCB-88B0-7D357BDBA52B}"/>
    <cellStyle name="Comma 15 2 2 2" xfId="13112" xr:uid="{71A53E19-6CDE-49A2-894B-C5FDBD8C0E2A}"/>
    <cellStyle name="Comma 15 2 2 3" xfId="13113" xr:uid="{EA57A4FD-B251-44D0-9144-5E378DB9CDCA}"/>
    <cellStyle name="Comma 15 2 3" xfId="13114" xr:uid="{7C2E0906-88AA-469B-B647-55B528B91DDD}"/>
    <cellStyle name="Comma 15 2 3 2" xfId="13115" xr:uid="{4B727EC6-C437-416E-9F0B-A2D2A5D56C68}"/>
    <cellStyle name="Comma 15 2 4" xfId="13116" xr:uid="{64FCDB2E-5688-4D56-B84E-7A20E3F8815F}"/>
    <cellStyle name="Comma 15 2 4 2" xfId="13117" xr:uid="{4F78B9E3-DB11-425F-9965-285B557960A1}"/>
    <cellStyle name="Comma 15 2 5" xfId="13118" xr:uid="{F1475A20-8AA3-426A-B9EE-F876F696FE85}"/>
    <cellStyle name="Comma 15 2 5 2" xfId="13119" xr:uid="{C1C0BBAB-20E0-4341-8424-E2AA9FE0CFD1}"/>
    <cellStyle name="Comma 15 2 6" xfId="13120" xr:uid="{2C8CBF01-2355-4E69-A14D-349848A968F7}"/>
    <cellStyle name="Comma 15 2 7" xfId="13121" xr:uid="{086EAA89-D488-4FCF-8E36-3874FC6ABE11}"/>
    <cellStyle name="Comma 15 3" xfId="13122" xr:uid="{5030A225-3201-4893-8ECA-2A713B4C9412}"/>
    <cellStyle name="Comma 15 3 2" xfId="13123" xr:uid="{16E9F50C-8927-4D47-A668-E7B42CE08B53}"/>
    <cellStyle name="Comma 15 3 2 2" xfId="13124" xr:uid="{748C3FEE-423D-45D7-BF2D-AD09D5E9F729}"/>
    <cellStyle name="Comma 15 3 3" xfId="13125" xr:uid="{A858527F-79B1-48C1-BAFA-AF7122373ADE}"/>
    <cellStyle name="Comma 15 3 3 2" xfId="13126" xr:uid="{067A3C77-6273-4A8A-B37F-E96586D2C423}"/>
    <cellStyle name="Comma 15 3 4" xfId="13127" xr:uid="{1CF03DE0-567C-4E13-B377-9CCACE9C48AE}"/>
    <cellStyle name="Comma 15 3 4 2" xfId="13128" xr:uid="{2707C16D-F51B-4A85-8381-58EAD986B3F2}"/>
    <cellStyle name="Comma 15 3 5" xfId="13129" xr:uid="{DCFDD2FB-2142-4838-AA23-74E33F6C5AB9}"/>
    <cellStyle name="Comma 15 3 5 2" xfId="13130" xr:uid="{B303B09B-32D8-4104-B7E2-8CEBCBA7A736}"/>
    <cellStyle name="Comma 15 3 6" xfId="13131" xr:uid="{4232B663-D53E-4DFD-8238-2325C26643A5}"/>
    <cellStyle name="Comma 15 3 7" xfId="13132" xr:uid="{CACB31E2-5CF0-4B88-8CD1-BCF7715637FC}"/>
    <cellStyle name="Comma 15 4" xfId="13133" xr:uid="{CF1B721F-C1E7-4A0A-8263-7385DEBF05D8}"/>
    <cellStyle name="Comma 15 4 2" xfId="13134" xr:uid="{C51BA5A9-25F5-4E44-9B4A-EB9AAA0FF7A1}"/>
    <cellStyle name="Comma 15 5" xfId="13135" xr:uid="{3F13C571-259F-40B4-8899-336FC9436EED}"/>
    <cellStyle name="Comma 15 5 2" xfId="13136" xr:uid="{96935F4B-C9FC-4B7C-9E54-518EC3B4178F}"/>
    <cellStyle name="Comma 15 6" xfId="13137" xr:uid="{E7ABA842-CA5A-46B6-AE8D-3584A8CDA66D}"/>
    <cellStyle name="Comma 15 6 2" xfId="13138" xr:uid="{D2FE9EE9-94DD-43E9-A8E4-D5B06E2AF9B6}"/>
    <cellStyle name="Comma 15 7" xfId="13139" xr:uid="{3BCF62A1-C104-41B9-890C-F8367B4CC081}"/>
    <cellStyle name="Comma 15 7 2" xfId="13140" xr:uid="{E715330B-5C5C-4837-AD65-317A258952F9}"/>
    <cellStyle name="Comma 15 8" xfId="13141" xr:uid="{2A035FD0-99D3-4643-BD2C-A453F3968DB2}"/>
    <cellStyle name="Comma 15 9" xfId="13142" xr:uid="{0714A2AB-99E3-43E7-A8F4-8E11BCBB74ED}"/>
    <cellStyle name="Comma 16" xfId="13143" xr:uid="{EFE6522B-9E35-4512-BB41-3B51B190613F}"/>
    <cellStyle name="Comma 16 2" xfId="13144" xr:uid="{3FDC677C-8D75-4E31-9376-06A01DEC02F0}"/>
    <cellStyle name="Comma 16 2 2" xfId="13145" xr:uid="{6929FB29-F76F-4FA3-9C76-975D3F06F8BE}"/>
    <cellStyle name="Comma 16 2 2 2" xfId="13146" xr:uid="{848D8993-8E48-4077-B171-C6F987BE208E}"/>
    <cellStyle name="Comma 16 2 2 3" xfId="13147" xr:uid="{0A6FA4B9-AE5A-40A7-93CD-7E1D44C24EE2}"/>
    <cellStyle name="Comma 16 2 3" xfId="13148" xr:uid="{E77E3891-B4F1-4B66-8C37-9F4E6C8936FA}"/>
    <cellStyle name="Comma 16 2 3 2" xfId="13149" xr:uid="{03415EC7-FF78-4065-A870-F21AC0E0F027}"/>
    <cellStyle name="Comma 16 2 4" xfId="13150" xr:uid="{32585470-D1A7-4AC5-A29C-72BEDF936B4E}"/>
    <cellStyle name="Comma 16 2 4 2" xfId="13151" xr:uid="{18610A94-7D5F-4F22-A2D9-101384208FD7}"/>
    <cellStyle name="Comma 16 2 5" xfId="13152" xr:uid="{B0FA0ECB-70F5-4373-BF08-85E56165015C}"/>
    <cellStyle name="Comma 16 2 5 2" xfId="13153" xr:uid="{213C395E-55F4-4736-A668-4B09F3B059DC}"/>
    <cellStyle name="Comma 16 2 6" xfId="13154" xr:uid="{A2072068-63E1-422D-8309-75AB66F3344A}"/>
    <cellStyle name="Comma 16 2 7" xfId="13155" xr:uid="{6AA5F893-DB11-4080-AF4C-1A82E32638D1}"/>
    <cellStyle name="Comma 16 3" xfId="13156" xr:uid="{81517FF5-2AE1-4E89-BAEC-99733F13EB09}"/>
    <cellStyle name="Comma 16 3 2" xfId="13157" xr:uid="{20BDB686-091E-45BC-A8F5-4EC68D4E45EE}"/>
    <cellStyle name="Comma 16 3 2 2" xfId="13158" xr:uid="{706D25C7-39C2-4344-9BEC-57C8845BBEDC}"/>
    <cellStyle name="Comma 16 3 3" xfId="13159" xr:uid="{898E67C8-A569-40FA-80FF-5CC7306A63FD}"/>
    <cellStyle name="Comma 16 3 3 2" xfId="13160" xr:uid="{DA322997-4E6E-49C6-831A-2D1DB5FC8747}"/>
    <cellStyle name="Comma 16 3 4" xfId="13161" xr:uid="{F9A94BDE-59F1-41E9-9968-224BA747F990}"/>
    <cellStyle name="Comma 16 3 4 2" xfId="13162" xr:uid="{0FA7A919-2434-489A-ADAA-9365EDB7D558}"/>
    <cellStyle name="Comma 16 3 5" xfId="13163" xr:uid="{85D3EBC8-4499-49B7-87DB-0A23640AB54C}"/>
    <cellStyle name="Comma 16 3 5 2" xfId="13164" xr:uid="{F84362B4-24DE-4C31-9CD8-26ABC19190B0}"/>
    <cellStyle name="Comma 16 3 6" xfId="13165" xr:uid="{8C1A3D6C-C926-4CF9-986A-4ABEB0B7F9F4}"/>
    <cellStyle name="Comma 16 3 7" xfId="13166" xr:uid="{EA1C49F0-8EF7-4964-978D-4B9C711CDA19}"/>
    <cellStyle name="Comma 16 4" xfId="13167" xr:uid="{9B5F1FFF-9DB8-4AC4-9447-9C7F50520231}"/>
    <cellStyle name="Comma 16 4 2" xfId="13168" xr:uid="{54D23F42-4E78-458F-9DEB-9D03647245E3}"/>
    <cellStyle name="Comma 16 5" xfId="13169" xr:uid="{2395DBDE-6F0B-40CE-AC84-C7B1CC8DE77E}"/>
    <cellStyle name="Comma 16 5 2" xfId="13170" xr:uid="{6ABF996A-46F2-440D-9D65-CCD767E1AF35}"/>
    <cellStyle name="Comma 16 6" xfId="13171" xr:uid="{CE99485E-F0E4-4644-9A3F-E81326621632}"/>
    <cellStyle name="Comma 16 6 2" xfId="13172" xr:uid="{B3566E37-113E-44A6-831F-698438A9384E}"/>
    <cellStyle name="Comma 16 7" xfId="13173" xr:uid="{D3F10093-F6A1-4CD3-A11B-A6FC4A239B6E}"/>
    <cellStyle name="Comma 16 7 2" xfId="13174" xr:uid="{16A0ACE1-3811-474A-AEF5-8F9FDD5039B2}"/>
    <cellStyle name="Comma 16 8" xfId="13175" xr:uid="{4DB645B3-9531-4B1A-B344-DCA89DB7E760}"/>
    <cellStyle name="Comma 16 9" xfId="13176" xr:uid="{C4A5E294-EAF5-4F37-B496-C5D83E3E4131}"/>
    <cellStyle name="Comma 17" xfId="13177" xr:uid="{7B41803F-BFAA-4D36-A3F6-7494E5827002}"/>
    <cellStyle name="Comma 17 2" xfId="13178" xr:uid="{AB316BF8-6A73-4220-8F78-5FE7482A55D4}"/>
    <cellStyle name="Comma 17 2 2" xfId="13179" xr:uid="{2F233491-11ED-4433-82B4-BF45D8F9EF2B}"/>
    <cellStyle name="Comma 17 2 2 2" xfId="13180" xr:uid="{6C8C901A-E1BB-4B68-8D36-C21C7D1D295E}"/>
    <cellStyle name="Comma 17 2 2 3" xfId="13181" xr:uid="{2C1C1BF6-6D2E-4EEC-AC2F-8716F775DAB8}"/>
    <cellStyle name="Comma 17 2 3" xfId="13182" xr:uid="{5B9124E0-C313-4D88-8E1A-7AC769BA5221}"/>
    <cellStyle name="Comma 17 2 3 2" xfId="13183" xr:uid="{30E3E969-B501-473B-A18D-150422143CB7}"/>
    <cellStyle name="Comma 17 2 4" xfId="13184" xr:uid="{BA7D5EDE-CC23-4794-8791-C0EE297BF46C}"/>
    <cellStyle name="Comma 17 2 4 2" xfId="13185" xr:uid="{92BF65BA-D8C0-4DDC-9B68-5229BBC300BB}"/>
    <cellStyle name="Comma 17 2 5" xfId="13186" xr:uid="{660F795C-4CEB-4230-A2F1-1CDDC91205EC}"/>
    <cellStyle name="Comma 17 2 5 2" xfId="13187" xr:uid="{114D751A-52AA-4A1B-B2CE-BE1B818F153A}"/>
    <cellStyle name="Comma 17 2 6" xfId="13188" xr:uid="{198531DC-EC97-4B96-8BD7-DF7475B42C24}"/>
    <cellStyle name="Comma 17 2 7" xfId="13189" xr:uid="{22DCFB39-885C-4DF4-8995-34B4B8EF04D7}"/>
    <cellStyle name="Comma 17 3" xfId="13190" xr:uid="{70180C66-CF66-4B48-AA97-2474062FA1BE}"/>
    <cellStyle name="Comma 17 3 2" xfId="13191" xr:uid="{5A19F8FB-664B-4849-9AF4-9F01E3F741A9}"/>
    <cellStyle name="Comma 17 3 2 2" xfId="13192" xr:uid="{C1D12BF1-AC23-4E7F-8027-58EAB39C0D82}"/>
    <cellStyle name="Comma 17 3 3" xfId="13193" xr:uid="{20D82B54-CD66-4CB6-924B-5E9224B08F4C}"/>
    <cellStyle name="Comma 17 3 3 2" xfId="13194" xr:uid="{99B253F1-BFDF-4357-9566-7CE6D6799F16}"/>
    <cellStyle name="Comma 17 3 4" xfId="13195" xr:uid="{1CDA1420-28D3-44FD-AC05-C816725C0A32}"/>
    <cellStyle name="Comma 17 3 4 2" xfId="13196" xr:uid="{1A6994CE-218C-414D-9F45-763135A15DC4}"/>
    <cellStyle name="Comma 17 3 5" xfId="13197" xr:uid="{891B3FD1-99C9-486E-B452-05E026F7C10D}"/>
    <cellStyle name="Comma 17 3 5 2" xfId="13198" xr:uid="{DB5D425F-1E14-4015-846A-F41332E1952D}"/>
    <cellStyle name="Comma 17 3 6" xfId="13199" xr:uid="{25D1C119-CC8E-4633-9A66-B7671B6B6D3C}"/>
    <cellStyle name="Comma 17 3 7" xfId="13200" xr:uid="{2C7FFBEC-2954-45C8-8188-21756308ED1D}"/>
    <cellStyle name="Comma 17 4" xfId="13201" xr:uid="{5350FD7D-E087-4A01-AA3D-556A031FDC8D}"/>
    <cellStyle name="Comma 17 4 2" xfId="13202" xr:uid="{C00A83AC-09FA-45B3-BCBE-1B5E88424CC6}"/>
    <cellStyle name="Comma 17 5" xfId="13203" xr:uid="{E231216D-09F2-44B3-A7A8-2784258E540A}"/>
    <cellStyle name="Comma 17 5 2" xfId="13204" xr:uid="{865F4CAA-A767-45D6-97B9-4EAC5019CFB8}"/>
    <cellStyle name="Comma 17 6" xfId="13205" xr:uid="{F054BFF8-4A73-423F-A853-A1BA6CE3225E}"/>
    <cellStyle name="Comma 17 6 2" xfId="13206" xr:uid="{D7BCF24A-5868-4F9B-8108-2565D597AE86}"/>
    <cellStyle name="Comma 17 7" xfId="13207" xr:uid="{C69BCF10-F699-4EDE-B8CD-D85CA98DB8F3}"/>
    <cellStyle name="Comma 17 7 2" xfId="13208" xr:uid="{3755AF9E-E6C1-4A39-878B-5FC62AEDB250}"/>
    <cellStyle name="Comma 17 8" xfId="13209" xr:uid="{A2378BF9-35F3-4DBB-8AB6-CDC0E35E50D1}"/>
    <cellStyle name="Comma 17 9" xfId="13210" xr:uid="{AB49CF07-C7FF-4127-8A01-A976320AFC44}"/>
    <cellStyle name="Comma 18" xfId="13211" xr:uid="{36BA406F-1085-43F2-B422-C73614A1C0AA}"/>
    <cellStyle name="Comma 18 2" xfId="13212" xr:uid="{FDC9CACB-0AF2-4412-8736-A9A421AC72F0}"/>
    <cellStyle name="Comma 18 2 2" xfId="13213" xr:uid="{0C33F8E7-A1E5-472B-B137-F791CEC72624}"/>
    <cellStyle name="Comma 18 2 3" xfId="13214" xr:uid="{EF378FEA-583E-4B25-9A5E-A5BA9BA6A4DD}"/>
    <cellStyle name="Comma 18 3" xfId="13215" xr:uid="{68087724-EE04-4DBF-B88B-965A8BFE2924}"/>
    <cellStyle name="Comma 18 4" xfId="13216" xr:uid="{43C3148E-7EC9-41F0-A5A6-C993016A8DC8}"/>
    <cellStyle name="Comma 19" xfId="13217" xr:uid="{66E9F363-4CF6-4846-824A-E5E3145A18B5}"/>
    <cellStyle name="Comma 19 2" xfId="13218" xr:uid="{B711992A-81F0-438D-8508-4D8DE4C0A9D2}"/>
    <cellStyle name="Comma 19 2 2" xfId="13219" xr:uid="{DF2CFFCF-2574-45B1-B80D-E4F62580528F}"/>
    <cellStyle name="Comma 19 2 3" xfId="13220" xr:uid="{A4109244-8DA4-4A40-90C4-8DE66A24EE36}"/>
    <cellStyle name="Comma 19 3" xfId="13221" xr:uid="{E58E74FB-90BA-48D4-8DCD-E83EA124BCED}"/>
    <cellStyle name="Comma 19 4" xfId="13222" xr:uid="{0A28FCA8-C7E5-42F9-A1F0-02F9F7F16550}"/>
    <cellStyle name="Comma 2" xfId="13223" xr:uid="{21EB5F26-7868-4E20-B7D3-24F11067C26B}"/>
    <cellStyle name="Comma 2 10" xfId="13224" xr:uid="{B4039327-8495-4B3B-A15E-B0B9F6EC075A}"/>
    <cellStyle name="Comma 2 10 2" xfId="13225" xr:uid="{7DF8ED01-C4D4-4F6D-9F58-EE57221D1705}"/>
    <cellStyle name="Comma 2 10 3" xfId="13226" xr:uid="{6E4AB172-04AE-4C0A-AEF4-04615D4FAE9D}"/>
    <cellStyle name="Comma 2 11" xfId="13227" xr:uid="{215545CE-077E-4584-BB5D-53CF4FEDEA67}"/>
    <cellStyle name="Comma 2 12" xfId="13228" xr:uid="{13152F64-EBB3-4D66-A205-C897EB863725}"/>
    <cellStyle name="Comma 2 13" xfId="13229" xr:uid="{21066FE0-4E2F-4AEE-A66D-C154D49838A6}"/>
    <cellStyle name="Comma 2 2" xfId="13230" xr:uid="{2E1B08D0-4074-476A-9ACA-1999B5C3BB2D}"/>
    <cellStyle name="Comma 2 2 10" xfId="13231" xr:uid="{6246EB8E-1A13-407C-B375-0585223042FA}"/>
    <cellStyle name="Comma 2 2 11" xfId="13232" xr:uid="{422C2DFF-BCF2-4BF3-BD2C-CB8DE993188E}"/>
    <cellStyle name="Comma 2 2 2" xfId="13233" xr:uid="{9E8D22E6-7F43-444E-9435-2A5224CA53F3}"/>
    <cellStyle name="Comma 2 2 2 2" xfId="13234" xr:uid="{03A1DE0D-83C4-4E63-B736-6BB43764745B}"/>
    <cellStyle name="Comma 2 2 2 2 2" xfId="13235" xr:uid="{D6C70687-CA51-44C0-9DE3-9D671A237AB5}"/>
    <cellStyle name="Comma 2 2 2 2 3" xfId="13236" xr:uid="{7296618E-1E7F-444B-B806-D94176EA3430}"/>
    <cellStyle name="Comma 2 2 2 3" xfId="13237" xr:uid="{047C5D75-3451-48F3-A210-C9EDA9BFCCE8}"/>
    <cellStyle name="Comma 2 2 2 4" xfId="13238" xr:uid="{6FC119C4-E289-4C26-93E3-0A2488185861}"/>
    <cellStyle name="Comma 2 2 3" xfId="13239" xr:uid="{4FDE1015-78BA-465B-9AD6-373808AF1110}"/>
    <cellStyle name="Comma 2 2 3 2" xfId="13240" xr:uid="{4DC89517-65CE-426D-A4C8-4147FEF3A87D}"/>
    <cellStyle name="Comma 2 2 3 2 2" xfId="13241" xr:uid="{9D47575E-82D3-4377-84BF-81C35356DBAF}"/>
    <cellStyle name="Comma 2 2 3 2 2 2" xfId="13242" xr:uid="{5CEAAA0B-C048-45F0-A4E9-028DE89D5754}"/>
    <cellStyle name="Comma 2 2 3 2 2 2 2" xfId="13243" xr:uid="{489B327B-8477-4F54-B8E0-97E18D82EC8C}"/>
    <cellStyle name="Comma 2 2 3 2 2 2 2 2" xfId="13244" xr:uid="{58FC355E-7A9B-45B9-9CD8-E68BFD7A1B89}"/>
    <cellStyle name="Comma 2 2 3 2 2 2 3" xfId="13245" xr:uid="{D1EEEA31-E896-4FB3-92D3-C51371C73722}"/>
    <cellStyle name="Comma 2 2 3 2 2 3" xfId="13246" xr:uid="{89FF0FAC-55ED-4692-82A3-2DC95ADC0C9D}"/>
    <cellStyle name="Comma 2 2 3 2 2 3 2" xfId="13247" xr:uid="{7C4D5837-DE94-4B1E-AED5-5F35A6491565}"/>
    <cellStyle name="Comma 2 2 3 2 2 4" xfId="13248" xr:uid="{528BE237-B585-4D24-82CA-318C4BAF8B1A}"/>
    <cellStyle name="Comma 2 2 3 2 2 4 2" xfId="13249" xr:uid="{0B86CD02-E33C-46D4-8858-7F76C279927F}"/>
    <cellStyle name="Comma 2 2 3 2 2 5" xfId="13250" xr:uid="{1753338D-7975-4991-B44F-3FD2F401E810}"/>
    <cellStyle name="Comma 2 2 3 2 3" xfId="13251" xr:uid="{4F3EA7EE-3987-4B45-A292-0139C18F4930}"/>
    <cellStyle name="Comma 2 2 3 3" xfId="13252" xr:uid="{43BF3F26-B66F-4B81-AEAE-93C6204FEBED}"/>
    <cellStyle name="Comma 2 2 3 3 2" xfId="13253" xr:uid="{21C2CA88-A1E0-4E28-BA4E-230B1267F6E8}"/>
    <cellStyle name="Comma 2 2 3 3 2 2" xfId="13254" xr:uid="{4FB24688-BA82-45B2-B69D-AEA97EE38ACA}"/>
    <cellStyle name="Comma 2 2 3 3 3" xfId="13255" xr:uid="{949872D1-4F5D-4106-8201-6E1A426E9810}"/>
    <cellStyle name="Comma 2 2 3 4" xfId="13256" xr:uid="{995B40BB-E302-4491-8D3C-72164A252110}"/>
    <cellStyle name="Comma 2 2 3 4 2" xfId="13257" xr:uid="{156DCFCC-A29B-4955-B5AD-6B05163F2044}"/>
    <cellStyle name="Comma 2 2 3 4 2 2" xfId="13258" xr:uid="{43711FA5-0C31-4102-AF0E-924124B39C1E}"/>
    <cellStyle name="Comma 2 2 3 4 2 2 2" xfId="13259" xr:uid="{D0B79FEC-12B5-4557-ADC6-3EA54F8BC571}"/>
    <cellStyle name="Comma 2 2 3 4 2 3" xfId="13260" xr:uid="{C0EB2EA3-D98C-40E0-A1BB-2FFBCA49337C}"/>
    <cellStyle name="Comma 2 2 3 4 3" xfId="13261" xr:uid="{56923B2A-BA3F-42E7-A634-A3BD75074698}"/>
    <cellStyle name="Comma 2 2 3 4 3 2" xfId="13262" xr:uid="{5D67D921-2667-490C-B8CD-22F6F16F3818}"/>
    <cellStyle name="Comma 2 2 3 4 4" xfId="13263" xr:uid="{0CF6722C-5F88-42CA-BBC0-EE9CB200E5FF}"/>
    <cellStyle name="Comma 2 2 3 4 4 2" xfId="13264" xr:uid="{65716D3D-579F-4F40-AEAF-33E1BC33C6B1}"/>
    <cellStyle name="Comma 2 2 3 4 5" xfId="13265" xr:uid="{7E0C82C5-5340-46DA-89CB-B8CFBAC09124}"/>
    <cellStyle name="Comma 2 2 3 5" xfId="13266" xr:uid="{A694E359-3C1C-4940-8C81-41BA441FF3C8}"/>
    <cellStyle name="Comma 2 2 3 5 2" xfId="13267" xr:uid="{08555CED-AB51-4923-8AA3-DA9F6378B0CC}"/>
    <cellStyle name="Comma 2 2 3 5 2 2" xfId="13268" xr:uid="{29372A8F-BD1D-4BEC-B6C8-AAAB591E65B1}"/>
    <cellStyle name="Comma 2 2 3 5 3" xfId="13269" xr:uid="{78DB1901-A3D2-4A7D-9E54-A2CB47CDAE77}"/>
    <cellStyle name="Comma 2 2 3 6" xfId="13270" xr:uid="{5249EC17-6E0F-47E9-A460-2AA7145BDB1D}"/>
    <cellStyle name="Comma 2 2 3 7" xfId="13271" xr:uid="{6C324FBA-1B81-4531-B756-012711067C19}"/>
    <cellStyle name="Comma 2 2 3 8" xfId="53448" xr:uid="{F72B95AA-0441-4617-9756-E1DB3ABB01A1}"/>
    <cellStyle name="Comma 2 2 4" xfId="13272" xr:uid="{9D3122D7-A72E-435F-813F-9BBF4ACE595A}"/>
    <cellStyle name="Comma 2 2 4 2" xfId="13273" xr:uid="{05026D3A-844C-457D-B400-C2A927330109}"/>
    <cellStyle name="Comma 2 2 4 2 2" xfId="13274" xr:uid="{CAEF1663-DC23-4316-90ED-2539140C71E5}"/>
    <cellStyle name="Comma 2 2 4 2 2 2" xfId="13275" xr:uid="{88CF3AAA-C2F2-41BA-BD85-C743D33569DD}"/>
    <cellStyle name="Comma 2 2 4 2 2 2 2" xfId="13276" xr:uid="{A53C1AF1-E0BA-4A2B-BA81-B98AD29A0C8A}"/>
    <cellStyle name="Comma 2 2 4 2 2 2 2 2" xfId="13277" xr:uid="{1986DE5D-1A1B-4AF7-B4CD-0140771BA748}"/>
    <cellStyle name="Comma 2 2 4 2 2 2 3" xfId="13278" xr:uid="{E89FCCAD-32E2-40D5-97EE-2E0B762CE6DD}"/>
    <cellStyle name="Comma 2 2 4 2 2 3" xfId="13279" xr:uid="{B046BF98-DCAB-4310-8426-29673921A935}"/>
    <cellStyle name="Comma 2 2 4 2 2 3 2" xfId="13280" xr:uid="{2A598A58-ADE1-41F3-9762-F677EB528F86}"/>
    <cellStyle name="Comma 2 2 4 2 2 4" xfId="13281" xr:uid="{1368F2AF-9FA0-42B9-A6F7-C3E9065D7F66}"/>
    <cellStyle name="Comma 2 2 4 2 2 4 2" xfId="13282" xr:uid="{5482072B-EE63-4FA8-9825-22C66B626B00}"/>
    <cellStyle name="Comma 2 2 4 2 2 5" xfId="13283" xr:uid="{A963CC24-B496-4CF5-8FDA-473C5F9F2300}"/>
    <cellStyle name="Comma 2 2 4 2 3" xfId="13284" xr:uid="{B8465BBA-B16B-4B2C-A3B2-BC52865DE809}"/>
    <cellStyle name="Comma 2 2 4 3" xfId="13285" xr:uid="{8F101228-F86C-47EB-B91F-86CF4E46CF1B}"/>
    <cellStyle name="Comma 2 2 4 3 2" xfId="13286" xr:uid="{3D88D285-5734-4F02-9285-676A3B61002A}"/>
    <cellStyle name="Comma 2 2 4 3 2 2" xfId="13287" xr:uid="{FF7F0F26-240E-4242-9C5E-2AE31AF7A96D}"/>
    <cellStyle name="Comma 2 2 4 3 3" xfId="13288" xr:uid="{C8961DEE-03AA-4861-89FE-25A8FA26E17B}"/>
    <cellStyle name="Comma 2 2 4 4" xfId="13289" xr:uid="{A489B8B0-F565-4EAD-8BEB-86BF13F50325}"/>
    <cellStyle name="Comma 2 2 4 4 2" xfId="13290" xr:uid="{B45035D6-1267-408E-BD39-B31D597CC632}"/>
    <cellStyle name="Comma 2 2 4 4 2 2" xfId="13291" xr:uid="{8A8042DD-A56E-4504-A6CD-B36B931AC6F7}"/>
    <cellStyle name="Comma 2 2 4 4 2 2 2" xfId="13292" xr:uid="{B5A619D5-9C1E-4AC1-9CB8-81ACEEBA2AD9}"/>
    <cellStyle name="Comma 2 2 4 4 2 3" xfId="13293" xr:uid="{DC054E08-B35D-404F-A4CB-24CF8D7CC734}"/>
    <cellStyle name="Comma 2 2 4 4 3" xfId="13294" xr:uid="{B57239A4-3E3A-4B79-972B-CD381B10C06B}"/>
    <cellStyle name="Comma 2 2 4 4 3 2" xfId="13295" xr:uid="{0590969A-5C56-44D9-B573-4DABAD0705F4}"/>
    <cellStyle name="Comma 2 2 4 4 4" xfId="13296" xr:uid="{0EE60636-938B-454F-8E6F-7EA4FFE3377C}"/>
    <cellStyle name="Comma 2 2 4 4 4 2" xfId="13297" xr:uid="{313EFB5F-E815-4F35-97BD-4125DCD091C7}"/>
    <cellStyle name="Comma 2 2 4 4 5" xfId="13298" xr:uid="{4FF13591-ABE1-49B5-A75B-40668EAC2E19}"/>
    <cellStyle name="Comma 2 2 4 5" xfId="13299" xr:uid="{19DC2CBD-8AB4-4E17-ACC0-62370A1FC684}"/>
    <cellStyle name="Comma 2 2 4 5 2" xfId="13300" xr:uid="{CDA6399B-8FE6-486F-86D2-0AD4E2AE6B64}"/>
    <cellStyle name="Comma 2 2 4 5 2 2" xfId="13301" xr:uid="{9025B587-C54C-46AB-96FA-DCE2FEEC117E}"/>
    <cellStyle name="Comma 2 2 4 5 3" xfId="13302" xr:uid="{FF53F37F-39DA-4E32-B791-3111A81D1A1F}"/>
    <cellStyle name="Comma 2 2 4 6" xfId="13303" xr:uid="{0372C567-B623-44EE-B3B7-B3DFBBAE652C}"/>
    <cellStyle name="Comma 2 2 4 7" xfId="13304" xr:uid="{230B3132-B671-4B95-949E-78C15A0C882F}"/>
    <cellStyle name="Comma 2 2 4 8" xfId="53449" xr:uid="{9D0EBA7C-5450-4C96-A1A8-4FBD67394B5C}"/>
    <cellStyle name="Comma 2 2 5" xfId="13305" xr:uid="{B33AF217-5DC8-4B1F-904B-0FDFCC0D3EC3}"/>
    <cellStyle name="Comma 2 2 5 2" xfId="13306" xr:uid="{9F599BEC-BEA7-448B-910A-CD16503E082D}"/>
    <cellStyle name="Comma 2 2 5 2 2" xfId="13307" xr:uid="{82BCF773-F6E5-4519-B4B7-AC763BCF08A4}"/>
    <cellStyle name="Comma 2 2 5 3" xfId="13308" xr:uid="{9D030E5E-CB96-43EA-BB79-B9D3A6870EE3}"/>
    <cellStyle name="Comma 2 2 5 4" xfId="13309" xr:uid="{B24EFAD0-3963-4C5E-ADA2-CA25604D7CFC}"/>
    <cellStyle name="Comma 2 2 6" xfId="13310" xr:uid="{182EBC00-2795-4CD6-8DD3-A06E967F68EC}"/>
    <cellStyle name="Comma 2 2 6 2" xfId="13311" xr:uid="{1C259F44-2066-470D-974B-B748E1ED43F8}"/>
    <cellStyle name="Comma 2 2 7" xfId="13312" xr:uid="{AC882D1E-66B9-45C2-B09C-F1423ED833DE}"/>
    <cellStyle name="Comma 2 2 7 2" xfId="13313" xr:uid="{D87DB9D6-6BEF-4288-B793-C34184282290}"/>
    <cellStyle name="Comma 2 2 8" xfId="13314" xr:uid="{A8FC91E1-B199-4D9D-9772-7B87D0C8DFC2}"/>
    <cellStyle name="Comma 2 2 8 2" xfId="13315" xr:uid="{FE92BF16-0BD6-4E35-850D-4A1EF3E62D8C}"/>
    <cellStyle name="Comma 2 2 9" xfId="13316" xr:uid="{56889C49-5BC5-42B6-A407-DDDD7E4D79C1}"/>
    <cellStyle name="Comma 2 3" xfId="13317" xr:uid="{B86FF126-BF83-4391-B793-73198B4522DF}"/>
    <cellStyle name="Comma 2 3 2" xfId="13318" xr:uid="{CA3102B2-5302-41C5-8494-6FA826D363C2}"/>
    <cellStyle name="Comma 2 3 2 2" xfId="13319" xr:uid="{A02DEEA4-8002-4CD8-B5A5-CA1AF0DA970D}"/>
    <cellStyle name="Comma 2 3 2 3" xfId="13320" xr:uid="{84415C41-345B-4E34-96FB-FF2F55EEC573}"/>
    <cellStyle name="Comma 2 3 3" xfId="13321" xr:uid="{83ECE539-25D1-444F-9F62-74D1E7DF01F9}"/>
    <cellStyle name="Comma 2 3 4" xfId="13322" xr:uid="{54B4DC85-748E-4B73-90CA-81ECBDA1D0DA}"/>
    <cellStyle name="Comma 2 4" xfId="13323" xr:uid="{079A83F5-B9B0-4C29-A753-AB8542132939}"/>
    <cellStyle name="Comma 2 4 2" xfId="13324" xr:uid="{C8A18C46-2FC8-4705-85A6-D43FA30C6B6C}"/>
    <cellStyle name="Comma 2 4 2 2" xfId="13325" xr:uid="{25EF6F71-A64A-4A17-BAE0-0A94437FD880}"/>
    <cellStyle name="Comma 2 4 2 2 2" xfId="13326" xr:uid="{44D41264-1B46-4755-A462-E60C4B6EC367}"/>
    <cellStyle name="Comma 2 4 2 3" xfId="13327" xr:uid="{E8FB5410-BA26-43EA-A250-F00EC0514A83}"/>
    <cellStyle name="Comma 2 4 3" xfId="13328" xr:uid="{A7B65E66-0223-4E0C-AC7D-B3DD0D02E7F3}"/>
    <cellStyle name="Comma 2 4 3 2" xfId="13329" xr:uid="{89DFE0B2-C47F-4A69-A5B2-B222563A0B83}"/>
    <cellStyle name="Comma 2 4 3 2 2" xfId="13330" xr:uid="{83F3104B-8FC5-4F72-A977-08F84C0F347C}"/>
    <cellStyle name="Comma 2 4 3 2 2 2" xfId="13331" xr:uid="{429B7F2B-7059-4C67-8EEB-4493812F4F82}"/>
    <cellStyle name="Comma 2 4 3 2 2 2 2" xfId="13332" xr:uid="{C79B2A99-1FE9-4189-85D7-190BBFAE4ABC}"/>
    <cellStyle name="Comma 2 4 3 2 2 3" xfId="13333" xr:uid="{05D8BC92-5FF0-42DA-86C2-30947CDB918D}"/>
    <cellStyle name="Comma 2 4 3 2 3" xfId="13334" xr:uid="{B1AF5157-CB6D-472B-8571-3AD3FD66C3DD}"/>
    <cellStyle name="Comma 2 4 3 2 3 2" xfId="13335" xr:uid="{FC1B33BF-C96D-45E1-8279-588179989CE8}"/>
    <cellStyle name="Comma 2 4 3 2 4" xfId="13336" xr:uid="{2BF6DF72-7A9B-4FD3-99C6-B3B4E32257A7}"/>
    <cellStyle name="Comma 2 4 3 2 4 2" xfId="13337" xr:uid="{D31BC046-B029-4EAC-B130-A9D1856BF361}"/>
    <cellStyle name="Comma 2 4 3 2 5" xfId="13338" xr:uid="{9579F8AE-D680-4D66-82E2-DCF3F9ECE8BB}"/>
    <cellStyle name="Comma 2 4 3 2 6" xfId="13339" xr:uid="{9FE768E1-7D85-48D4-802E-0A778FEDBA42}"/>
    <cellStyle name="Comma 2 4 3 3" xfId="13340" xr:uid="{579464E5-F139-4185-B425-D6887388068B}"/>
    <cellStyle name="Comma 2 4 3 4" xfId="13341" xr:uid="{498BFC1F-BD0D-41BD-A762-F104808FA8B8}"/>
    <cellStyle name="Comma 2 4 4" xfId="13342" xr:uid="{F5F79485-D21A-438C-8781-7E8CA446306C}"/>
    <cellStyle name="Comma 2 4 4 2" xfId="13343" xr:uid="{A8177E55-1BC5-4865-8F50-A3FD8E744A15}"/>
    <cellStyle name="Comma 2 4 4 2 2" xfId="13344" xr:uid="{80EDD458-AABF-415F-B24D-DE770C6FF7AD}"/>
    <cellStyle name="Comma 2 4 4 2 3" xfId="13345" xr:uid="{13F8D74E-39ED-449B-984C-256B56CF9C54}"/>
    <cellStyle name="Comma 2 4 4 3" xfId="13346" xr:uid="{31C30787-E77F-4ADC-B5E2-72F6FC6BBDBD}"/>
    <cellStyle name="Comma 2 4 4 4" xfId="13347" xr:uid="{B06ED8B6-7E91-452D-BF49-4A107CB33B41}"/>
    <cellStyle name="Comma 2 4 5" xfId="13348" xr:uid="{99F2C42B-91E9-4C95-8B7B-B966BF5F02AE}"/>
    <cellStyle name="Comma 2 4 5 2" xfId="13349" xr:uid="{C12EF4FF-63B8-4013-80E8-8CEDCB174AD0}"/>
    <cellStyle name="Comma 2 4 5 2 2" xfId="13350" xr:uid="{4D5A5E88-43FF-479B-85C7-5BD7F02456A3}"/>
    <cellStyle name="Comma 2 4 5 2 2 2" xfId="13351" xr:uid="{6D7348FF-17DC-42B6-B544-FBC1783D6AEB}"/>
    <cellStyle name="Comma 2 4 5 2 3" xfId="13352" xr:uid="{CBDE5B23-979F-4A04-97EC-3D520281DDAF}"/>
    <cellStyle name="Comma 2 4 5 2 4" xfId="13353" xr:uid="{10AF82A6-F459-4BCB-B2A5-A10197763B43}"/>
    <cellStyle name="Comma 2 4 5 3" xfId="13354" xr:uid="{81517EE4-6626-4850-81A8-EA914BA8C369}"/>
    <cellStyle name="Comma 2 4 5 3 2" xfId="13355" xr:uid="{5E75223F-6AA8-404C-8471-B89EA1F8241A}"/>
    <cellStyle name="Comma 2 4 5 4" xfId="13356" xr:uid="{22251959-39F3-483B-AF61-8AE4764006D3}"/>
    <cellStyle name="Comma 2 4 5 4 2" xfId="13357" xr:uid="{743EC1B7-00EE-430C-91C9-90B508FC1DEF}"/>
    <cellStyle name="Comma 2 4 5 5" xfId="13358" xr:uid="{EF65A2CE-1276-460A-AFE1-EE3CD0AF3295}"/>
    <cellStyle name="Comma 2 4 5 6" xfId="13359" xr:uid="{6EA34866-4F62-4C0B-BC43-AFFD07EE2FAD}"/>
    <cellStyle name="Comma 2 4 6" xfId="13360" xr:uid="{ADA5D87B-2A10-4168-948C-69FE9DEF9319}"/>
    <cellStyle name="Comma 2 4 6 2" xfId="13361" xr:uid="{01FF636E-81DF-48CA-83A0-C50613A7131B}"/>
    <cellStyle name="Comma 2 4 6 2 2" xfId="13362" xr:uid="{0DF71EDC-61E9-4F9C-A1E2-DC389AA0B1B6}"/>
    <cellStyle name="Comma 2 4 6 3" xfId="13363" xr:uid="{DCE5B691-928E-4DD3-9027-D7F91D9CD978}"/>
    <cellStyle name="Comma 2 4 6 4" xfId="13364" xr:uid="{F027232D-B460-4CAB-BF64-C4372220A952}"/>
    <cellStyle name="Comma 2 4 7" xfId="13365" xr:uid="{CA96E3E3-136E-4027-BA7D-2176EA46C6C2}"/>
    <cellStyle name="Comma 2 4 8" xfId="13366" xr:uid="{FE8E0B91-275C-4547-934F-6AB69743EFFF}"/>
    <cellStyle name="Comma 2 5" xfId="13367" xr:uid="{EE9B2141-1E9C-4B60-BC7D-C8C418F54325}"/>
    <cellStyle name="Comma 2 5 2" xfId="13368" xr:uid="{83984B00-6AE4-4005-B35B-9A5D4EC8A5F6}"/>
    <cellStyle name="Comma 2 5 2 2" xfId="13369" xr:uid="{667E6145-10DA-4213-8DA0-B5AF310171BC}"/>
    <cellStyle name="Comma 2 5 2 2 2" xfId="13370" xr:uid="{E36CADB1-7288-43EE-BBDA-588F5A7D80CC}"/>
    <cellStyle name="Comma 2 5 2 2 2 2" xfId="13371" xr:uid="{057D4BAA-5DB5-4B60-8378-765CEB4CD0F9}"/>
    <cellStyle name="Comma 2 5 2 2 2 2 2" xfId="13372" xr:uid="{D9C4604B-ACFF-4F8D-8477-A37C1E73996A}"/>
    <cellStyle name="Comma 2 5 2 2 2 3" xfId="13373" xr:uid="{DC8D7975-76C3-40C6-858B-BA68F367C784}"/>
    <cellStyle name="Comma 2 5 2 2 3" xfId="13374" xr:uid="{0DBC67A0-57EF-4BBF-B390-79E0DE179D3B}"/>
    <cellStyle name="Comma 2 5 2 2 3 2" xfId="13375" xr:uid="{70CB6A06-655B-4D97-9F16-0881E45FDB18}"/>
    <cellStyle name="Comma 2 5 2 2 4" xfId="13376" xr:uid="{79504402-DB62-495E-835D-48FD40FD49F4}"/>
    <cellStyle name="Comma 2 5 2 2 4 2" xfId="13377" xr:uid="{09A5B9CA-708D-44BC-BCF0-08CF44BCFEA7}"/>
    <cellStyle name="Comma 2 5 2 2 5" xfId="13378" xr:uid="{EADE4C00-44CA-4060-9AF4-4867FF7774A3}"/>
    <cellStyle name="Comma 2 5 2 2 6" xfId="13379" xr:uid="{3D42BAD5-9212-410E-BBBE-C757DFC029F4}"/>
    <cellStyle name="Comma 2 5 2 3" xfId="13380" xr:uid="{CCEAF3A4-9556-4F73-BBC4-8FAA8E26AF85}"/>
    <cellStyle name="Comma 2 5 2 4" xfId="13381" xr:uid="{FC513BDC-69EF-43CD-B214-212BEAEC1F28}"/>
    <cellStyle name="Comma 2 5 3" xfId="13382" xr:uid="{442282E9-FF4E-49AB-B15E-C17275C83CE1}"/>
    <cellStyle name="Comma 2 5 3 2" xfId="13383" xr:uid="{F20879F8-57F4-4003-A31F-6B3FBD882EA7}"/>
    <cellStyle name="Comma 2 5 3 2 2" xfId="13384" xr:uid="{6AC98BF4-3385-4A3F-B7DD-42BC97B19030}"/>
    <cellStyle name="Comma 2 5 3 2 3" xfId="13385" xr:uid="{D9667912-45DA-484C-A35B-AD304F9916F2}"/>
    <cellStyle name="Comma 2 5 3 3" xfId="13386" xr:uid="{9338C594-D8CD-4982-A39A-3A039B967527}"/>
    <cellStyle name="Comma 2 5 3 4" xfId="13387" xr:uid="{D6FB4B1C-6154-4979-B14F-9F891F79A5A9}"/>
    <cellStyle name="Comma 2 5 4" xfId="13388" xr:uid="{B58F34FA-8155-4AE7-AB33-6240DD7519E9}"/>
    <cellStyle name="Comma 2 5 4 2" xfId="13389" xr:uid="{792AFE0C-E0CD-49DE-9EAD-A4BACF978372}"/>
    <cellStyle name="Comma 2 5 4 2 2" xfId="13390" xr:uid="{F907FAE6-EBBA-4E96-8246-72011CBEFE87}"/>
    <cellStyle name="Comma 2 5 4 2 2 2" xfId="13391" xr:uid="{1BF68275-880C-4AEC-A488-3E0176DB28E6}"/>
    <cellStyle name="Comma 2 5 4 2 3" xfId="13392" xr:uid="{AF5002BC-CE2B-4173-A650-27DE0AF8D789}"/>
    <cellStyle name="Comma 2 5 4 2 4" xfId="13393" xr:uid="{A08053DD-68FF-4B1A-89FA-0C5DDCEC73C3}"/>
    <cellStyle name="Comma 2 5 4 3" xfId="13394" xr:uid="{6EE97E86-61F6-4CE4-BF13-53241E32470F}"/>
    <cellStyle name="Comma 2 5 4 3 2" xfId="13395" xr:uid="{155C275B-C0A7-4B63-AFA0-845836026410}"/>
    <cellStyle name="Comma 2 5 4 4" xfId="13396" xr:uid="{F208DF42-0B91-427C-B3AE-3D7BB672D92F}"/>
    <cellStyle name="Comma 2 5 4 4 2" xfId="13397" xr:uid="{BAC3C47D-23F9-4367-BD16-772B5ED5A15B}"/>
    <cellStyle name="Comma 2 5 4 5" xfId="13398" xr:uid="{AD5827EA-A131-4F5A-A4EF-5A9393988069}"/>
    <cellStyle name="Comma 2 5 4 6" xfId="13399" xr:uid="{67F7135D-C696-4C1D-9EB9-F02DBA459EFC}"/>
    <cellStyle name="Comma 2 5 5" xfId="13400" xr:uid="{33BF6A2D-B2B4-430F-BBBC-BDA92FA8ACDF}"/>
    <cellStyle name="Comma 2 5 5 2" xfId="13401" xr:uid="{F948F798-C189-4414-8149-C29EEEC90666}"/>
    <cellStyle name="Comma 2 5 5 2 2" xfId="13402" xr:uid="{28240363-7AA4-45EE-A969-94EFC975D718}"/>
    <cellStyle name="Comma 2 5 5 2 3" xfId="13403" xr:uid="{666D4DFF-08B3-4358-AAF0-B59AF307545C}"/>
    <cellStyle name="Comma 2 5 5 3" xfId="13404" xr:uid="{FC95FE70-57CE-4598-88AD-D29CFC1EE766}"/>
    <cellStyle name="Comma 2 5 5 4" xfId="13405" xr:uid="{7A747436-8939-4748-9D88-A52116BF3D51}"/>
    <cellStyle name="Comma 2 5 6" xfId="13406" xr:uid="{07913324-EAD1-419C-ADCE-0EBCF61209CC}"/>
    <cellStyle name="Comma 2 5 6 2" xfId="13407" xr:uid="{567DFA57-760C-46F0-809B-E356B373930A}"/>
    <cellStyle name="Comma 2 5 7" xfId="13408" xr:uid="{89F0E1E9-E603-45C9-85B8-EB6175ED5CAA}"/>
    <cellStyle name="Comma 2 6" xfId="13409" xr:uid="{D42AC1B4-12B0-44FB-9E0B-CF92083DD246}"/>
    <cellStyle name="Comma 2 6 2" xfId="13410" xr:uid="{610B1E9C-A357-47F9-89F6-E98928AECCB0}"/>
    <cellStyle name="Comma 2 6 2 2" xfId="13411" xr:uid="{F6EC55DF-F430-4765-9C37-5B98EB649CA9}"/>
    <cellStyle name="Comma 2 6 2 3" xfId="13412" xr:uid="{95D65C59-087C-42BD-A1D5-EF7155638DF3}"/>
    <cellStyle name="Comma 2 6 3" xfId="13413" xr:uid="{60047F98-3152-402C-9B81-F611A5BAA296}"/>
    <cellStyle name="Comma 2 6 3 2" xfId="13414" xr:uid="{156C54C4-BD3E-44CF-BED0-1E9CAA84CD02}"/>
    <cellStyle name="Comma 2 6 3 2 2" xfId="13415" xr:uid="{6A247C42-F27F-4C0C-A25B-1EF42009D85E}"/>
    <cellStyle name="Comma 2 6 3 3" xfId="13416" xr:uid="{542EA1BB-6A3D-4AD0-8129-9C35B68129C9}"/>
    <cellStyle name="Comma 2 6 4" xfId="13417" xr:uid="{7D753F60-16EB-4A15-9D7C-E5433A51D4D1}"/>
    <cellStyle name="Comma 2 6 4 2" xfId="13418" xr:uid="{EA8C1DE8-7A8C-43D0-BE24-6027F1D930A4}"/>
    <cellStyle name="Comma 2 6 4 2 2" xfId="13419" xr:uid="{654CC591-52F0-40EF-856D-150A9AB15830}"/>
    <cellStyle name="Comma 2 6 4 2 2 2" xfId="13420" xr:uid="{45026FE2-B71F-446A-9F61-115E8C44A205}"/>
    <cellStyle name="Comma 2 6 4 2 3" xfId="13421" xr:uid="{88A13296-DFDE-4C30-A10D-3B2A249FBC89}"/>
    <cellStyle name="Comma 2 6 4 3" xfId="13422" xr:uid="{3EDEDFC1-DA8F-4710-9FFF-CD2BBB929A0F}"/>
    <cellStyle name="Comma 2 6 4 3 2" xfId="13423" xr:uid="{5E6F1F8D-FE94-46C1-99C6-79C7A81A453A}"/>
    <cellStyle name="Comma 2 6 4 4" xfId="13424" xr:uid="{68CCE9BB-2969-4BF3-9652-07A14BDE8592}"/>
    <cellStyle name="Comma 2 6 4 4 2" xfId="13425" xr:uid="{5BFF579F-99DF-4D9B-9772-7056046FFA20}"/>
    <cellStyle name="Comma 2 6 4 5" xfId="13426" xr:uid="{74023635-9196-4D12-91CC-C7699C669F29}"/>
    <cellStyle name="Comma 2 6 5" xfId="13427" xr:uid="{E1EC7558-C14E-4A4C-8B03-8038FAB348DC}"/>
    <cellStyle name="Comma 2 6 5 2" xfId="13428" xr:uid="{B0563A28-58FD-4A22-868B-894AFB5E654D}"/>
    <cellStyle name="Comma 2 6 5 2 2" xfId="13429" xr:uid="{FFF00215-2010-4813-A08B-8F868F0C1A2E}"/>
    <cellStyle name="Comma 2 6 5 3" xfId="13430" xr:uid="{739DFAE9-E370-4CD7-BD28-0CDE2906471E}"/>
    <cellStyle name="Comma 2 6 6" xfId="13431" xr:uid="{6A0098E7-4B10-47DE-9DED-2405AD73DE8C}"/>
    <cellStyle name="Comma 2 6 7" xfId="13432" xr:uid="{5E3CC94B-AC8A-4628-B934-BF62463A88C0}"/>
    <cellStyle name="Comma 2 7" xfId="13433" xr:uid="{406E4FB8-F13B-45DE-B588-11600EF3412C}"/>
    <cellStyle name="Comma 2 7 2" xfId="13434" xr:uid="{5D7AD8E0-DF4A-4B19-903B-B66D3962C90F}"/>
    <cellStyle name="Comma 2 7 2 2" xfId="13435" xr:uid="{6A0C57B6-4E30-4BBA-B0DA-16EF97891E34}"/>
    <cellStyle name="Comma 2 7 2 3" xfId="13436" xr:uid="{C3A3D94B-019B-40B8-B4AD-F2731C242EEF}"/>
    <cellStyle name="Comma 2 7 3" xfId="13437" xr:uid="{17A01C2F-E7E7-4232-B481-B9EDAC64090E}"/>
    <cellStyle name="Comma 2 7 4" xfId="13438" xr:uid="{CB2A13C8-9695-492D-AFD2-640A297D2AFA}"/>
    <cellStyle name="Comma 2 8" xfId="13439" xr:uid="{CEE4B254-E230-44DC-B9B4-89135FABA47F}"/>
    <cellStyle name="Comma 2 8 2" xfId="13440" xr:uid="{1A2B9826-2289-4DA0-8DD7-D3D824C12A05}"/>
    <cellStyle name="Comma 2 8 2 2" xfId="13441" xr:uid="{1D74F13D-0EA5-459E-8AF4-A9CDEF39CB42}"/>
    <cellStyle name="Comma 2 8 2 2 2" xfId="13442" xr:uid="{21C3D489-DF78-4C79-B140-B5F260D88E5F}"/>
    <cellStyle name="Comma 2 8 2 3" xfId="13443" xr:uid="{CC4DFEDC-E572-448D-9AFE-2279039E86DB}"/>
    <cellStyle name="Comma 2 8 2 4" xfId="13444" xr:uid="{55710EB4-E57D-4AD8-80A1-8B639E541A59}"/>
    <cellStyle name="Comma 2 8 3" xfId="13445" xr:uid="{74CF299D-8D59-4524-A815-F67D54B9E9FE}"/>
    <cellStyle name="Comma 2 8 3 2" xfId="13446" xr:uid="{54FC4859-1679-45EA-95C3-2ADAFFBB3372}"/>
    <cellStyle name="Comma 2 8 4" xfId="13447" xr:uid="{530025EF-A912-4ABF-A6B9-A80D13CA335A}"/>
    <cellStyle name="Comma 2 8 4 2" xfId="13448" xr:uid="{46BCD88B-2E26-441C-90FF-F43308761B0D}"/>
    <cellStyle name="Comma 2 8 5" xfId="13449" xr:uid="{D8FE8CA8-220D-440E-B3A2-52097AB3F487}"/>
    <cellStyle name="Comma 2 8 6" xfId="13450" xr:uid="{D0047957-95E8-4BCD-B420-37165CABC25A}"/>
    <cellStyle name="Comma 2 9" xfId="13451" xr:uid="{F68B8B9B-37EE-42CE-A089-7973A77E5308}"/>
    <cellStyle name="Comma 2 9 2" xfId="13452" xr:uid="{E2001BC9-14AC-4EFF-B698-7E8EB9FE7A4D}"/>
    <cellStyle name="Comma 2 9 2 2" xfId="13453" xr:uid="{E54D2F58-DBF2-4313-8742-9CA64632F7E6}"/>
    <cellStyle name="Comma 2 9 3" xfId="13454" xr:uid="{02B4C994-7E30-498F-845B-8A91EB38BDFA}"/>
    <cellStyle name="Comma 20" xfId="13455" xr:uid="{20BCBF89-CFAD-4E62-805E-626965539014}"/>
    <cellStyle name="Comma 20 2" xfId="13456" xr:uid="{A5A426EF-E54B-4F2F-B571-3F5CE297029C}"/>
    <cellStyle name="Comma 20 2 2" xfId="13457" xr:uid="{7789F558-C630-4ED4-BC44-ECF8130BD703}"/>
    <cellStyle name="Comma 20 2 3" xfId="13458" xr:uid="{B64BC81C-E7A1-4C55-B0A4-AEDA0A1EB536}"/>
    <cellStyle name="Comma 20 3" xfId="13459" xr:uid="{80EE257A-36F9-489E-A798-F3BD168D0119}"/>
    <cellStyle name="Comma 20 4" xfId="13460" xr:uid="{E9500DE7-C580-43FD-A77F-FF611967B5CD}"/>
    <cellStyle name="Comma 21" xfId="13461" xr:uid="{4D65CDEA-2006-4D92-BA86-29B1B40BFC0E}"/>
    <cellStyle name="Comma 21 2" xfId="13462" xr:uid="{AA642546-1D78-4460-A093-9E40797ECF2A}"/>
    <cellStyle name="Comma 21 2 2" xfId="13463" xr:uid="{1DF6D02E-50AD-412B-8DCB-AB723775385D}"/>
    <cellStyle name="Comma 21 2 3" xfId="13464" xr:uid="{45231407-5D32-4C43-B3E0-5A9A6D99E01D}"/>
    <cellStyle name="Comma 21 3" xfId="13465" xr:uid="{7A02E9F2-5FF5-4BE9-B085-F0C152E06070}"/>
    <cellStyle name="Comma 21 4" xfId="13466" xr:uid="{92D43ABB-3712-4712-9277-0F562D4226AF}"/>
    <cellStyle name="Comma 22" xfId="13467" xr:uid="{118AE6DD-544C-4D1A-9553-D56960F23FA5}"/>
    <cellStyle name="Comma 22 2" xfId="13468" xr:uid="{635903B7-9CA3-4D07-9D40-6B07086DF693}"/>
    <cellStyle name="Comma 22 2 2" xfId="13469" xr:uid="{57A9AFD4-C6DF-4CAA-BAFA-6DA2616F0468}"/>
    <cellStyle name="Comma 22 2 3" xfId="13470" xr:uid="{C8CC79D8-D565-4E7C-97C3-52C74248FF82}"/>
    <cellStyle name="Comma 22 3" xfId="13471" xr:uid="{2A55D2BF-74A5-4A3F-9907-88BED756E4AA}"/>
    <cellStyle name="Comma 22 4" xfId="13472" xr:uid="{4A53C18D-76AC-4E4D-B306-76F3870D178D}"/>
    <cellStyle name="Comma 23" xfId="13473" xr:uid="{B4FEECF9-8ED5-4141-8E43-95BE1710BB49}"/>
    <cellStyle name="Comma 23 2" xfId="13474" xr:uid="{45C77289-0ECE-45BA-8149-4773F851C790}"/>
    <cellStyle name="Comma 23 2 2" xfId="13475" xr:uid="{D89B8AD3-628E-4FB6-8B7B-398E4119954A}"/>
    <cellStyle name="Comma 23 2 2 2" xfId="13476" xr:uid="{CCC294DA-D1CB-4D4E-A732-BD153D259617}"/>
    <cellStyle name="Comma 23 2 2 3" xfId="13477" xr:uid="{03E9AD6A-0570-4B80-8323-B5106929903B}"/>
    <cellStyle name="Comma 23 2 3" xfId="13478" xr:uid="{FEF5B398-B6A9-4469-A6B5-84B2AAEA4480}"/>
    <cellStyle name="Comma 23 2 3 2" xfId="13479" xr:uid="{4CFB75D2-24DD-4A8C-8874-0F0BA79DC41F}"/>
    <cellStyle name="Comma 23 2 4" xfId="13480" xr:uid="{0696E530-2E33-41C1-9715-22DB05D58516}"/>
    <cellStyle name="Comma 23 2 4 2" xfId="13481" xr:uid="{A0689D78-0508-40E1-AEDE-5449003E4C33}"/>
    <cellStyle name="Comma 23 2 5" xfId="13482" xr:uid="{387BB20D-FE26-44EB-A54B-B349C68901C4}"/>
    <cellStyle name="Comma 23 2 5 2" xfId="13483" xr:uid="{3577BFD0-2773-4D10-A03D-0BB5895A1DC2}"/>
    <cellStyle name="Comma 23 2 6" xfId="13484" xr:uid="{293298B7-39FC-4F9C-88E2-D3471BBE5F0B}"/>
    <cellStyle name="Comma 23 2 7" xfId="13485" xr:uid="{141B3CC8-2991-4AE8-9DED-0390DB98EE78}"/>
    <cellStyle name="Comma 23 3" xfId="13486" xr:uid="{BB2F8D40-067D-4FFB-AA32-1B22040793A5}"/>
    <cellStyle name="Comma 23 3 2" xfId="13487" xr:uid="{2B54BA20-B5DB-412A-8C2B-42D34BBBFEB9}"/>
    <cellStyle name="Comma 23 3 2 2" xfId="13488" xr:uid="{F405AF10-25BA-47B2-98E2-C60BC14210DC}"/>
    <cellStyle name="Comma 23 3 3" xfId="13489" xr:uid="{AA74994C-B3B1-4BB7-AA33-01FA5D7208BE}"/>
    <cellStyle name="Comma 23 3 3 2" xfId="13490" xr:uid="{0EAA72D4-509F-44A7-B746-06773A43F5C8}"/>
    <cellStyle name="Comma 23 3 4" xfId="13491" xr:uid="{2A49ECE5-76C0-404D-9845-7439F3047B32}"/>
    <cellStyle name="Comma 23 3 4 2" xfId="13492" xr:uid="{80598BF5-51CC-447E-8A5D-C819CFAAC4C1}"/>
    <cellStyle name="Comma 23 3 5" xfId="13493" xr:uid="{0A445A5B-D8F7-4AA0-BAE8-0775863F681D}"/>
    <cellStyle name="Comma 23 3 5 2" xfId="13494" xr:uid="{41CB22D7-483F-4A4D-BBF5-97B093BF0D78}"/>
    <cellStyle name="Comma 23 3 6" xfId="13495" xr:uid="{D6F86F26-DED1-423E-B30C-81F54CBCB58E}"/>
    <cellStyle name="Comma 23 3 7" xfId="13496" xr:uid="{FA411CAF-42B8-47D2-8DDF-B270269A2F4A}"/>
    <cellStyle name="Comma 23 4" xfId="13497" xr:uid="{ABA14785-8465-4897-A0FA-84CA5B70A7DE}"/>
    <cellStyle name="Comma 23 4 2" xfId="13498" xr:uid="{C5F7BD63-9BE2-4EE5-8204-8D21A3855D52}"/>
    <cellStyle name="Comma 23 5" xfId="13499" xr:uid="{F786E8F1-07B8-4150-8B8A-843801AB6847}"/>
    <cellStyle name="Comma 23 5 2" xfId="13500" xr:uid="{1968A1B7-35E2-414B-9C57-F0146F803B4E}"/>
    <cellStyle name="Comma 23 6" xfId="13501" xr:uid="{0323F781-A063-43E1-9ADC-67F9B9C41A04}"/>
    <cellStyle name="Comma 23 6 2" xfId="13502" xr:uid="{B39D7B71-10EE-4000-AE23-A9E587486FF0}"/>
    <cellStyle name="Comma 23 7" xfId="13503" xr:uid="{5D446B7E-9AD3-4F3F-944E-6F9B5F7EB33F}"/>
    <cellStyle name="Comma 23 7 2" xfId="13504" xr:uid="{913115C2-F4D5-463C-ADD3-FB032F433A3B}"/>
    <cellStyle name="Comma 23 8" xfId="13505" xr:uid="{664162F1-60EF-4196-93E4-AEF7F40B7A4E}"/>
    <cellStyle name="Comma 23 9" xfId="13506" xr:uid="{586F68A7-1A4A-4B25-AFB9-910925DC6FBE}"/>
    <cellStyle name="Comma 24" xfId="49" xr:uid="{7B9B53CD-2638-484E-A91B-B863353C9430}"/>
    <cellStyle name="Comma 24 2" xfId="13507" xr:uid="{D72643E6-EC24-481E-875E-DEE6307BF5ED}"/>
    <cellStyle name="Comma 24 2 2" xfId="13508" xr:uid="{F4808D2D-F4E8-4B60-BE0B-751C1A38AA2C}"/>
    <cellStyle name="Comma 24 3" xfId="13509" xr:uid="{C21F7940-60F5-48DA-9FAA-DF6602EE9B41}"/>
    <cellStyle name="Comma 24 4" xfId="13510" xr:uid="{169E5E12-5F1C-41B3-85A9-6C5B13AA9C72}"/>
    <cellStyle name="Comma 25" xfId="13511" xr:uid="{4A381D89-4195-4C35-B102-8454CFE5087D}"/>
    <cellStyle name="Comma 25 2" xfId="13512" xr:uid="{DAD6EFDB-7A81-48B3-A45F-ECF53B72F421}"/>
    <cellStyle name="Comma 25 2 2" xfId="13513" xr:uid="{9B8DD357-4E25-4BB8-BA05-DDA49AD49379}"/>
    <cellStyle name="Comma 25 3" xfId="13514" xr:uid="{E5EEBC30-494C-4A9D-814B-5DF48656050D}"/>
    <cellStyle name="Comma 25 4" xfId="13515" xr:uid="{13525C3B-FB3E-43BB-9186-B38B4312CB52}"/>
    <cellStyle name="Comma 26" xfId="13516" xr:uid="{08F26978-2627-4469-8339-7D17F47D0C2A}"/>
    <cellStyle name="Comma 26 2" xfId="13517" xr:uid="{E2631CFF-3C8A-4DDE-AF75-DAC56E6CDE45}"/>
    <cellStyle name="Comma 26 2 2" xfId="13518" xr:uid="{E68E07E9-1CA9-433D-9A80-4C540B3D6CF8}"/>
    <cellStyle name="Comma 26 3" xfId="13519" xr:uid="{9868DD27-E316-405B-A710-9BB616CFAC65}"/>
    <cellStyle name="Comma 27" xfId="13520" xr:uid="{396EB357-27FF-4B40-803D-8B0D39F6B44C}"/>
    <cellStyle name="Comma 27 2" xfId="13521" xr:uid="{B22ABEA3-6AFA-4344-A3F2-50E4EA093C98}"/>
    <cellStyle name="Comma 28" xfId="13522" xr:uid="{843F6E6F-E8F8-46C6-90D5-B33AEFD4927A}"/>
    <cellStyle name="Comma 28 2" xfId="13523" xr:uid="{BAB9840E-BAB8-4FD5-9150-EBB4C74474DB}"/>
    <cellStyle name="Comma 29" xfId="13524" xr:uid="{D7AEF7B3-BDA9-40D4-BA9C-508D6B448183}"/>
    <cellStyle name="Comma 29 2" xfId="13525" xr:uid="{CB3DF42D-5D8C-4338-9B5C-9D79181051F6}"/>
    <cellStyle name="Comma 3" xfId="13526" xr:uid="{14160933-40AD-4762-82E1-7BFE153A64DA}"/>
    <cellStyle name="Comma 3 10" xfId="13527" xr:uid="{53ADA057-BE35-498E-8CDC-0E9C34F50805}"/>
    <cellStyle name="Comma 3 11" xfId="13528" xr:uid="{90B3F45B-EF84-4D91-9568-2E3CDAB30CB7}"/>
    <cellStyle name="Comma 3 2" xfId="13529" xr:uid="{B91FD479-9AD1-4007-8751-1CF615F929BD}"/>
    <cellStyle name="Comma 3 2 10" xfId="13530" xr:uid="{DE2E370C-0929-46B2-9448-15D69799BE88}"/>
    <cellStyle name="Comma 3 2 11" xfId="13531" xr:uid="{3EED986E-5987-473B-B37B-40D71C8CE196}"/>
    <cellStyle name="Comma 3 2 12" xfId="13532" xr:uid="{60B8C409-9BAD-4EE3-997D-1DE921A1C690}"/>
    <cellStyle name="Comma 3 2 13" xfId="53450" xr:uid="{000D9CBC-BE92-4604-A530-7EFD156C1909}"/>
    <cellStyle name="Comma 3 2 2" xfId="13533" xr:uid="{0F59ED33-9708-4058-ABC3-17B8930D850F}"/>
    <cellStyle name="Comma 3 2 2 2" xfId="13534" xr:uid="{0DCF69C1-4C4E-4406-949B-FB275708DF9F}"/>
    <cellStyle name="Comma 3 2 2 2 2" xfId="13535" xr:uid="{6BB950EE-BBE4-40B2-AD4C-F4A4BD4A3144}"/>
    <cellStyle name="Comma 3 2 2 2 2 2" xfId="13536" xr:uid="{F9E0CD4E-C11C-442E-B545-7DEB0DF23189}"/>
    <cellStyle name="Comma 3 2 2 2 2 2 2" xfId="13537" xr:uid="{1B2C81D9-2956-4AA5-B5CE-9CDC6EDAFC50}"/>
    <cellStyle name="Comma 3 2 2 2 2 3" xfId="13538" xr:uid="{8140F5D6-DF21-46FF-AA06-58C9B244D52B}"/>
    <cellStyle name="Comma 3 2 2 2 3" xfId="13539" xr:uid="{BE0CB622-1ADE-4195-BE89-D76C130F12B6}"/>
    <cellStyle name="Comma 3 2 2 2 3 2" xfId="13540" xr:uid="{A014CF65-D6F3-48A7-8D36-E821F0E33AFC}"/>
    <cellStyle name="Comma 3 2 2 2 4" xfId="13541" xr:uid="{8D76600E-74AD-4D0E-A480-85A0660D889E}"/>
    <cellStyle name="Comma 3 2 2 2 4 2" xfId="13542" xr:uid="{BAB12BE8-1FF1-4070-A30C-002C0E6AA4E5}"/>
    <cellStyle name="Comma 3 2 2 2 5" xfId="13543" xr:uid="{A3CD080D-7367-42AD-B66E-2BFF9FC5F19D}"/>
    <cellStyle name="Comma 3 2 2 3" xfId="13544" xr:uid="{CB41629E-FE49-4BA4-90CD-0681114857BB}"/>
    <cellStyle name="Comma 3 2 2 3 2" xfId="13545" xr:uid="{00122E7D-071F-4365-95A5-7560F88456A1}"/>
    <cellStyle name="Comma 3 2 2 4" xfId="13546" xr:uid="{01630A80-7E85-4F86-99E0-298626B42F14}"/>
    <cellStyle name="Comma 3 2 2 5" xfId="13547" xr:uid="{F35C1647-E3EF-40BF-9494-25FD2EA87CFF}"/>
    <cellStyle name="Comma 3 2 3" xfId="13548" xr:uid="{8AF8CF4A-122B-4CB2-9513-8C05E0D693A2}"/>
    <cellStyle name="Comma 3 2 3 2" xfId="13549" xr:uid="{308E3568-40F8-4966-859E-6C3D099429D2}"/>
    <cellStyle name="Comma 3 2 4" xfId="13550" xr:uid="{7DCB0AF2-D22C-49B9-8B1E-214857649674}"/>
    <cellStyle name="Comma 3 2 4 2" xfId="13551" xr:uid="{495E756E-5AD4-4E46-85BC-80403E76C831}"/>
    <cellStyle name="Comma 3 2 4 2 2" xfId="13552" xr:uid="{F00AE90B-D6BB-4683-808F-F310AAC9C071}"/>
    <cellStyle name="Comma 3 2 4 3" xfId="13553" xr:uid="{FD0C5601-869E-4899-BDC7-55AFBD76F8AA}"/>
    <cellStyle name="Comma 3 2 5" xfId="13554" xr:uid="{97E710E7-4B65-4C9E-B2D7-743357B094C4}"/>
    <cellStyle name="Comma 3 2 5 2" xfId="13555" xr:uid="{9F329259-41F4-4BD1-9BD4-60E1587F297C}"/>
    <cellStyle name="Comma 3 2 5 2 2" xfId="13556" xr:uid="{97BC6280-A100-4150-BED7-A3F0368F8E14}"/>
    <cellStyle name="Comma 3 2 5 2 2 2" xfId="13557" xr:uid="{59BF0CE8-0556-4F26-8022-88D977358CFB}"/>
    <cellStyle name="Comma 3 2 5 2 3" xfId="13558" xr:uid="{6656D4E4-518E-44FB-A5A0-576C49948A98}"/>
    <cellStyle name="Comma 3 2 5 3" xfId="13559" xr:uid="{D9F34E5A-929D-4444-8A2D-ECE02A02CE4D}"/>
    <cellStyle name="Comma 3 2 5 3 2" xfId="13560" xr:uid="{A882F34F-DA32-4AE9-8364-A55009AFC41C}"/>
    <cellStyle name="Comma 3 2 5 4" xfId="13561" xr:uid="{3F762426-8937-497C-A1CD-DB9D259D6C1B}"/>
    <cellStyle name="Comma 3 2 5 4 2" xfId="13562" xr:uid="{39236E82-47BF-4C1A-B046-3645A324450D}"/>
    <cellStyle name="Comma 3 2 5 5" xfId="13563" xr:uid="{D3555112-310E-44CE-ADA5-68AC7661D7C8}"/>
    <cellStyle name="Comma 3 2 6" xfId="13564" xr:uid="{D932590B-4790-4D11-89F6-6ADE3FD7BEC4}"/>
    <cellStyle name="Comma 3 2 6 2" xfId="13565" xr:uid="{73C8F003-8208-4DCA-BB77-9D3D0D52CDC4}"/>
    <cellStyle name="Comma 3 2 7" xfId="13566" xr:uid="{E4DB4DEA-CAEA-4DF8-8EE7-559AD8CD537B}"/>
    <cellStyle name="Comma 3 2 7 2" xfId="13567" xr:uid="{C8B104D9-85FC-49D5-ACB7-3E382B4F3F30}"/>
    <cellStyle name="Comma 3 2 7 2 2" xfId="13568" xr:uid="{606B91CB-87FB-4B1D-B3FC-44DF84411EA4}"/>
    <cellStyle name="Comma 3 2 7 3" xfId="13569" xr:uid="{876C16EE-8337-454C-9C63-71EB06BBF791}"/>
    <cellStyle name="Comma 3 2 7 3 2" xfId="13570" xr:uid="{48B55A3E-B55B-41D0-A4B9-582D7E055FC2}"/>
    <cellStyle name="Comma 3 2 7 4" xfId="13571" xr:uid="{90476818-17FC-45DF-943A-B2DA42BF8644}"/>
    <cellStyle name="Comma 3 2 8" xfId="13572" xr:uid="{B7329931-BAB9-4935-9E98-C36E36A9AA54}"/>
    <cellStyle name="Comma 3 2 8 2" xfId="13573" xr:uid="{BB888B1C-078A-4E86-B417-B043244AB0B0}"/>
    <cellStyle name="Comma 3 2 9" xfId="13574" xr:uid="{F2FD2D06-0B7C-4655-BA3F-30895FEA335B}"/>
    <cellStyle name="Comma 3 2 9 2" xfId="13575" xr:uid="{3C7098FA-475F-4936-9D51-A7E437CBA4FF}"/>
    <cellStyle name="Comma 3 3" xfId="13576" xr:uid="{CB64AC87-640D-4C4F-95BD-9D9629FBF04C}"/>
    <cellStyle name="Comma 3 3 2" xfId="13577" xr:uid="{962789C9-1E27-4B84-8012-F9E12F7AE43F}"/>
    <cellStyle name="Comma 3 3 2 2" xfId="13578" xr:uid="{8BD07BBF-D26E-4693-B89F-880A01D902EC}"/>
    <cellStyle name="Comma 3 3 2 2 2" xfId="13579" xr:uid="{BF08667D-7219-4E8B-8C2C-390913AC014F}"/>
    <cellStyle name="Comma 3 3 2 2 3" xfId="13580" xr:uid="{E32A14F2-1C0B-4624-9642-33A9CEB54768}"/>
    <cellStyle name="Comma 3 3 2 3" xfId="13581" xr:uid="{465DBC91-5894-45E9-BBCE-B1889160C8D7}"/>
    <cellStyle name="Comma 3 3 2 3 2" xfId="13582" xr:uid="{2123F267-AD5C-4475-A329-32F8AD15FF96}"/>
    <cellStyle name="Comma 3 3 2 4" xfId="13583" xr:uid="{70C767EB-C387-4717-BEE2-B80EAF344681}"/>
    <cellStyle name="Comma 3 3 2 4 2" xfId="13584" xr:uid="{0C4CB65F-9E67-46C4-9006-5C64CD17593B}"/>
    <cellStyle name="Comma 3 3 2 5" xfId="13585" xr:uid="{5D145CD3-DB78-4866-A83A-07C2E14A86A1}"/>
    <cellStyle name="Comma 3 3 2 5 2" xfId="13586" xr:uid="{7A8719A9-55DE-45C2-BB0B-12E41E667B03}"/>
    <cellStyle name="Comma 3 3 2 6" xfId="13587" xr:uid="{261E97E4-B2E9-4503-A172-BB5FC1370D2F}"/>
    <cellStyle name="Comma 3 3 2 7" xfId="13588" xr:uid="{3D2D046A-0FB1-413C-8F59-C45F24732826}"/>
    <cellStyle name="Comma 3 3 3" xfId="13589" xr:uid="{4E2D0178-383A-4975-8BDC-864EFD1BB7C6}"/>
    <cellStyle name="Comma 3 3 3 2" xfId="13590" xr:uid="{E0F737EF-1C45-4404-92E6-12F1DDF14623}"/>
    <cellStyle name="Comma 3 3 3 2 2" xfId="13591" xr:uid="{49636ABF-F799-43B8-9699-4CD7D4CF3C44}"/>
    <cellStyle name="Comma 3 3 3 2 2 2" xfId="13592" xr:uid="{A2CAD782-E69B-4476-961B-E17B90FBDDA8}"/>
    <cellStyle name="Comma 3 3 3 2 3" xfId="13593" xr:uid="{0C7A537F-2C27-4510-B9A0-1B4465CDF801}"/>
    <cellStyle name="Comma 3 3 3 3" xfId="13594" xr:uid="{91F92DF2-36EA-44D2-A960-AD4A3B64E7F4}"/>
    <cellStyle name="Comma 3 3 3 3 2" xfId="13595" xr:uid="{0E268197-9184-4B18-B4F3-64141C12867A}"/>
    <cellStyle name="Comma 3 3 3 3 3" xfId="13596" xr:uid="{E05E1008-9238-4417-88A4-0EF4D1C88011}"/>
    <cellStyle name="Comma 3 3 3 4" xfId="13597" xr:uid="{EB272C2B-8AFE-46A1-9DF3-43BD2DB65EFE}"/>
    <cellStyle name="Comma 3 3 3 4 2" xfId="13598" xr:uid="{E9AFC305-12EC-4044-A2C2-1A0064553DFE}"/>
    <cellStyle name="Comma 3 3 3 5" xfId="13599" xr:uid="{D4024E4E-D5AF-416A-BF4D-9ED3C8A9D6B7}"/>
    <cellStyle name="Comma 3 3 3 5 2" xfId="13600" xr:uid="{CFF49006-B239-4295-AF10-D89C68570EDA}"/>
    <cellStyle name="Comma 3 3 3 6" xfId="13601" xr:uid="{E5C55098-968E-4E5D-9B32-C1182BE83090}"/>
    <cellStyle name="Comma 3 3 3 7" xfId="13602" xr:uid="{1853E933-E97B-4F56-A220-70856CF9A4DA}"/>
    <cellStyle name="Comma 3 3 4" xfId="13603" xr:uid="{D8116005-27E5-41D7-8F85-C78E4E172925}"/>
    <cellStyle name="Comma 3 3 4 2" xfId="13604" xr:uid="{494E3744-E51A-4C67-A0B4-EBE3857203B0}"/>
    <cellStyle name="Comma 3 3 4 2 2" xfId="13605" xr:uid="{246512C4-4AA4-4223-B46F-EF3BEE4534E1}"/>
    <cellStyle name="Comma 3 3 4 2 2 2" xfId="13606" xr:uid="{705E114C-DC6D-4E88-84C6-6F4D2638BC5A}"/>
    <cellStyle name="Comma 3 3 4 2 3" xfId="13607" xr:uid="{69C8FE03-A6BD-438E-8A79-C5B0FE3DD38B}"/>
    <cellStyle name="Comma 3 3 4 2 4" xfId="13608" xr:uid="{0CDE16E3-6B66-4E53-9685-4FD2E3074FEB}"/>
    <cellStyle name="Comma 3 3 4 3" xfId="13609" xr:uid="{00245A4E-BDA1-48EA-AAD4-6EE190BACA04}"/>
    <cellStyle name="Comma 3 3 4 3 2" xfId="13610" xr:uid="{C6D5D061-1956-4467-8FB2-42AED4EA9F47}"/>
    <cellStyle name="Comma 3 3 4 4" xfId="13611" xr:uid="{8C2532D7-4234-4786-ADB7-E9153BAFCD0E}"/>
    <cellStyle name="Comma 3 3 4 4 2" xfId="13612" xr:uid="{9736492C-C878-404D-9E58-4CAC301553B7}"/>
    <cellStyle name="Comma 3 3 4 5" xfId="13613" xr:uid="{E91AB456-BCA0-4494-A6EE-0A438047E6E8}"/>
    <cellStyle name="Comma 3 3 4 6" xfId="13614" xr:uid="{A2661440-D751-403F-8398-B011D92ABD3A}"/>
    <cellStyle name="Comma 3 3 5" xfId="13615" xr:uid="{4D0050F0-4BBC-4D69-A6AB-6386C708BF0D}"/>
    <cellStyle name="Comma 3 3 5 2" xfId="13616" xr:uid="{2475205E-A5CB-48FA-A5AC-DF2D868611E1}"/>
    <cellStyle name="Comma 3 3 5 2 2" xfId="13617" xr:uid="{746022A2-8BFC-409A-B670-60CD75567AD1}"/>
    <cellStyle name="Comma 3 3 5 2 3" xfId="13618" xr:uid="{B83D2440-9AA1-4A79-AD89-C7C5B49EF17D}"/>
    <cellStyle name="Comma 3 3 5 3" xfId="13619" xr:uid="{8CDF851D-19F7-4956-A901-145E28563DE7}"/>
    <cellStyle name="Comma 3 3 5 4" xfId="13620" xr:uid="{8F72FF97-DCE7-4CAF-AA9F-7A7D66E71ED1}"/>
    <cellStyle name="Comma 3 3 6" xfId="13621" xr:uid="{80668067-0F7E-42A3-920E-83F4DBE36EB5}"/>
    <cellStyle name="Comma 3 3 6 2" xfId="13622" xr:uid="{57AB3759-EAA0-4E22-B92A-658FE8055697}"/>
    <cellStyle name="Comma 3 3 6 3" xfId="13623" xr:uid="{8F36FF90-A702-4AF8-ACA6-0E838CFEC809}"/>
    <cellStyle name="Comma 3 3 7" xfId="13624" xr:uid="{2FF231EA-95A4-479F-AB3C-CE293C761E8D}"/>
    <cellStyle name="Comma 3 3 7 2" xfId="13625" xr:uid="{1AA0C145-F3B9-44AD-8D8F-7CF09CA9A0E6}"/>
    <cellStyle name="Comma 3 3 8" xfId="13626" xr:uid="{B483F1C3-E036-45BD-84EE-20729EB49D4A}"/>
    <cellStyle name="Comma 3 3 9" xfId="13627" xr:uid="{2E6E0732-CAAF-4CE9-A0BD-E072479C0B9C}"/>
    <cellStyle name="Comma 3 4" xfId="13628" xr:uid="{B874EDE1-F31C-428E-88AB-FBA2CC4E358A}"/>
    <cellStyle name="Comma 3 4 2" xfId="13629" xr:uid="{BFB11C1E-CDD4-446B-84B1-09E5F42D2E74}"/>
    <cellStyle name="Comma 3 4 2 2" xfId="13630" xr:uid="{2F3AC951-874A-42B9-BCB1-E64876C682DF}"/>
    <cellStyle name="Comma 3 4 2 2 2" xfId="13631" xr:uid="{A81FA390-2E97-4D18-813D-7C99062F03CF}"/>
    <cellStyle name="Comma 3 4 2 3" xfId="13632" xr:uid="{2D0B33B2-9711-4799-9204-449A6FF81A46}"/>
    <cellStyle name="Comma 3 4 3" xfId="13633" xr:uid="{EF850B96-84B8-4B72-862C-39B52BF1F068}"/>
    <cellStyle name="Comma 3 4 3 2" xfId="13634" xr:uid="{8E01ABEE-7D46-4075-AD4B-8351981DC1BE}"/>
    <cellStyle name="Comma 3 4 3 3" xfId="13635" xr:uid="{13175297-3E06-4B1F-9F9B-10381FEFCDDD}"/>
    <cellStyle name="Comma 3 4 4" xfId="13636" xr:uid="{A0282320-875F-4DF1-9F05-38F8B20F1FB8}"/>
    <cellStyle name="Comma 3 4 4 2" xfId="13637" xr:uid="{D8BE43D1-8E0A-4E52-B86C-92BEDFBB96C9}"/>
    <cellStyle name="Comma 3 4 5" xfId="13638" xr:uid="{03E93C15-5D3D-476B-868E-3479341585F4}"/>
    <cellStyle name="Comma 3 4 5 2" xfId="13639" xr:uid="{F6989BE2-1639-43C3-A75C-7F1F2EA169A8}"/>
    <cellStyle name="Comma 3 4 6" xfId="13640" xr:uid="{C5C1BC5C-E35C-4E98-8BBB-11E2090137C7}"/>
    <cellStyle name="Comma 3 4 7" xfId="13641" xr:uid="{D1AE3CD0-6532-44EA-B29B-64DDA25196DF}"/>
    <cellStyle name="Comma 3 4 8" xfId="53451" xr:uid="{B080955C-957E-4454-B0E0-E6792F963C1D}"/>
    <cellStyle name="Comma 3 5" xfId="13642" xr:uid="{69EBE6CF-7ECE-473E-8BF7-4A7D330E9ED1}"/>
    <cellStyle name="Comma 3 5 2" xfId="13643" xr:uid="{AAB07AB4-6CEF-40F4-9B7E-8B7B1D89498D}"/>
    <cellStyle name="Comma 3 5 2 2" xfId="13644" xr:uid="{68D6B405-9929-4496-B9D4-B7A0B5A9898D}"/>
    <cellStyle name="Comma 3 5 2 2 2" xfId="13645" xr:uid="{C108F667-662F-4462-8D46-582BB39FB9E4}"/>
    <cellStyle name="Comma 3 5 2 2 3" xfId="13646" xr:uid="{FB8365C1-5F57-488C-9186-978C79014EE4}"/>
    <cellStyle name="Comma 3 5 2 3" xfId="13647" xr:uid="{9D01841E-7B5E-4A6C-8631-6A688929B92D}"/>
    <cellStyle name="Comma 3 5 2 4" xfId="13648" xr:uid="{F9050EDD-5093-40C4-A092-1A6140FAC022}"/>
    <cellStyle name="Comma 3 5 3" xfId="13649" xr:uid="{53181CD0-5303-4AED-96A9-9A97CD3D078C}"/>
    <cellStyle name="Comma 3 5 3 2" xfId="13650" xr:uid="{5E54B0D3-A6E8-4636-8E48-F4EF39A20F85}"/>
    <cellStyle name="Comma 3 5 3 2 2" xfId="13651" xr:uid="{35070E64-0EBE-47E6-B637-00C1C191C6CD}"/>
    <cellStyle name="Comma 3 5 3 3" xfId="13652" xr:uid="{C02D88BB-3111-4486-A01E-55C581045928}"/>
    <cellStyle name="Comma 3 5 4" xfId="13653" xr:uid="{800291AF-5C26-439F-BA3D-825929D082A3}"/>
    <cellStyle name="Comma 3 5 4 2" xfId="13654" xr:uid="{5C2C7954-8261-45D8-8332-C74D13FF9E8B}"/>
    <cellStyle name="Comma 3 5 4 2 2" xfId="13655" xr:uid="{5B37B8E1-2397-4ED0-913B-76D0E5EF2D3F}"/>
    <cellStyle name="Comma 3 5 4 3" xfId="13656" xr:uid="{CF152311-2622-411E-BFA3-D52B64DA3A49}"/>
    <cellStyle name="Comma 3 5 5" xfId="13657" xr:uid="{9F57EC89-F1A6-4152-94DD-B116D6ED6546}"/>
    <cellStyle name="Comma 3 5 5 2" xfId="13658" xr:uid="{50BA59F4-A3D8-4D90-B4C7-BCD6CFCBB9BD}"/>
    <cellStyle name="Comma 3 5 5 3" xfId="13659" xr:uid="{F93EE6AC-0369-49D3-B953-CF744EAFACDA}"/>
    <cellStyle name="Comma 3 5 6" xfId="13660" xr:uid="{79C901C0-89C5-48F7-AAFB-3D3A49BD3120}"/>
    <cellStyle name="Comma 3 5 7" xfId="13661" xr:uid="{B327F4AE-2FBE-47EB-8477-688E3803A1DE}"/>
    <cellStyle name="Comma 3 6" xfId="13662" xr:uid="{27D6A4AF-2D7C-44D8-8F1D-6740982A4C8D}"/>
    <cellStyle name="Comma 3 6 2" xfId="13663" xr:uid="{2112829B-58DB-4E8A-8D82-80F34256E49F}"/>
    <cellStyle name="Comma 3 6 2 2" xfId="13664" xr:uid="{924F01E9-762A-4B4C-80D9-AE8D778201CB}"/>
    <cellStyle name="Comma 3 6 3" xfId="13665" xr:uid="{B85209C6-3ECA-48A4-961E-CAEDB861E8DC}"/>
    <cellStyle name="Comma 3 7" xfId="13666" xr:uid="{A5F2F7A0-AA68-4327-B3FD-0B25449DAF32}"/>
    <cellStyle name="Comma 3 7 2" xfId="13667" xr:uid="{4D022B04-839D-4773-8FC3-B2AD8345F2B5}"/>
    <cellStyle name="Comma 3 7 2 2" xfId="13668" xr:uid="{A72E4127-679E-4E0F-814C-20507EFC67DA}"/>
    <cellStyle name="Comma 3 7 3" xfId="13669" xr:uid="{E75FDD11-71E6-43EB-9DEC-370E90EACA2C}"/>
    <cellStyle name="Comma 3 8" xfId="13670" xr:uid="{C2ECC8D7-C6DC-4F1F-A1F2-088BE3F658DE}"/>
    <cellStyle name="Comma 3 8 2" xfId="13671" xr:uid="{AB980E25-8E86-4397-AC35-9ECDDB86E251}"/>
    <cellStyle name="Comma 3 8 3" xfId="13672" xr:uid="{6E209C6E-109B-42E1-ACB1-05B15F0AFA30}"/>
    <cellStyle name="Comma 3 9" xfId="13673" xr:uid="{6D972E3D-FC40-4516-8953-34E21F4E1AFB}"/>
    <cellStyle name="Comma 3 9 2" xfId="13674" xr:uid="{AEABE6B2-B255-4938-A0C3-0268B11E5AEE}"/>
    <cellStyle name="Comma 3 9 3" xfId="13675" xr:uid="{2ED8340F-B341-45DA-98C1-CB223538ADF4}"/>
    <cellStyle name="Comma 30" xfId="13676" xr:uid="{01F08512-CFBE-468B-B06E-B6AD820A3524}"/>
    <cellStyle name="Comma 30 2" xfId="13677" xr:uid="{EC4E8792-1268-4A6E-9B80-443AF399C400}"/>
    <cellStyle name="Comma 31" xfId="13678" xr:uid="{7B6A8AA6-5FBC-4C42-B226-8BF956562380}"/>
    <cellStyle name="Comma 31 2" xfId="13679" xr:uid="{9DD8748B-31D1-4AA2-8E91-B1DF9D8D20A6}"/>
    <cellStyle name="Comma 32" xfId="13680" xr:uid="{B2884232-6F22-4B51-827C-24957519E937}"/>
    <cellStyle name="Comma 32 2" xfId="13681" xr:uid="{8A049B8A-2C95-4E87-A929-7F419B409B2A}"/>
    <cellStyle name="Comma 33" xfId="13682" xr:uid="{60F7E4ED-360E-41E5-83DB-967255D32849}"/>
    <cellStyle name="Comma 33 2" xfId="13683" xr:uid="{163FB214-13C7-4122-87A3-80D99D71F323}"/>
    <cellStyle name="Comma 34" xfId="13684" xr:uid="{A8509850-8DA4-4AE3-A8AE-05665DC9F75A}"/>
    <cellStyle name="Comma 34 2" xfId="13685" xr:uid="{15F9CCCA-2F66-4469-BEE8-701A42E9ABAD}"/>
    <cellStyle name="Comma 35" xfId="13686" xr:uid="{C8325F5F-ED74-4981-B5E8-4A3290F890B8}"/>
    <cellStyle name="Comma 35 2" xfId="13687" xr:uid="{F78037FE-7EEE-4621-B513-69E810487381}"/>
    <cellStyle name="Comma 36" xfId="13688" xr:uid="{A77E5D3F-5986-49C6-8C7B-88C64B46C2E7}"/>
    <cellStyle name="Comma 36 2" xfId="13689" xr:uid="{9F5277A4-197A-4830-9ABC-B76CD2ED16FC}"/>
    <cellStyle name="Comma 37" xfId="13690" xr:uid="{1AFB0842-418B-4D9E-BDE8-5F301A9CCA3F}"/>
    <cellStyle name="Comma 37 2" xfId="13691" xr:uid="{4BE9DD69-1C76-4EB4-9733-44E6059719E6}"/>
    <cellStyle name="Comma 38" xfId="13692" xr:uid="{1C2B02C9-197B-4DB3-A94F-0C6EFB16D557}"/>
    <cellStyle name="Comma 38 2" xfId="13693" xr:uid="{FC89FB84-6231-4C41-A1BB-E6846919CAB5}"/>
    <cellStyle name="Comma 39" xfId="13694" xr:uid="{E371F085-CEB1-4C12-A334-E19C583771C3}"/>
    <cellStyle name="Comma 39 2" xfId="13695" xr:uid="{69B2DC57-1A5D-4D22-B1D6-AAD848DCFB75}"/>
    <cellStyle name="Comma 4" xfId="13696" xr:uid="{EE7A5CF8-2665-4D62-BFFC-7A4AF910E9B4}"/>
    <cellStyle name="Comma 4 10" xfId="13697" xr:uid="{BB35CA13-58AD-4057-B2E0-CD56BFF3561A}"/>
    <cellStyle name="Comma 4 11" xfId="53452" xr:uid="{7DC3E622-6D40-4A57-BA30-B477434020A5}"/>
    <cellStyle name="Comma 4 2" xfId="13698" xr:uid="{1D6E4A96-06B8-4273-BB02-0F2F0510489B}"/>
    <cellStyle name="Comma 4 2 2" xfId="13699" xr:uid="{49830DB2-6438-4D0F-AF65-158CED633DFD}"/>
    <cellStyle name="Comma 4 2 2 2" xfId="13700" xr:uid="{53B9B957-2670-4C8D-9B89-A05C11CEFA62}"/>
    <cellStyle name="Comma 4 2 2 2 2" xfId="13701" xr:uid="{BAD7C7B8-436C-4FB8-B9FB-CB8254526823}"/>
    <cellStyle name="Comma 4 2 2 2 2 2" xfId="13702" xr:uid="{53A55BB5-3F2A-43E9-BFCA-651BA392968B}"/>
    <cellStyle name="Comma 4 2 2 2 2 2 2" xfId="13703" xr:uid="{C7A43D19-CA58-4E8D-A5CA-34CFEC09A1C0}"/>
    <cellStyle name="Comma 4 2 2 2 2 3" xfId="13704" xr:uid="{1D7BEE8D-4FCD-42D9-A625-FD27640A637E}"/>
    <cellStyle name="Comma 4 2 2 2 3" xfId="13705" xr:uid="{9CC9190D-621A-4482-969C-6D8CD72DB0A3}"/>
    <cellStyle name="Comma 4 2 2 2 3 2" xfId="13706" xr:uid="{FC2B19E3-C2C3-4672-8E49-13A314F31195}"/>
    <cellStyle name="Comma 4 2 2 2 4" xfId="13707" xr:uid="{52A08642-17E2-4530-A2FE-7FD150E9C042}"/>
    <cellStyle name="Comma 4 2 2 2 4 2" xfId="13708" xr:uid="{B40468EA-9944-4371-A859-C67A85596446}"/>
    <cellStyle name="Comma 4 2 2 2 5" xfId="13709" xr:uid="{5E492A94-3E4C-4083-B19A-981626432D89}"/>
    <cellStyle name="Comma 4 2 2 3" xfId="13710" xr:uid="{DAD358AF-3873-4DF1-AFED-0733D23FD0B7}"/>
    <cellStyle name="Comma 4 2 2 4" xfId="13711" xr:uid="{DC6F2591-8553-45DB-9A04-6DF590BEAD9C}"/>
    <cellStyle name="Comma 4 2 3" xfId="13712" xr:uid="{A32B7370-D559-4F37-BCCB-1DC98919BECA}"/>
    <cellStyle name="Comma 4 2 3 2" xfId="13713" xr:uid="{F4145860-92DF-4C88-9DE5-980A9D838A36}"/>
    <cellStyle name="Comma 4 2 3 2 2" xfId="13714" xr:uid="{FF746713-1352-497F-A39B-6E7CED2BF180}"/>
    <cellStyle name="Comma 4 2 3 3" xfId="13715" xr:uid="{15FA9456-79FC-4B60-8891-5C268C1AD20C}"/>
    <cellStyle name="Comma 4 2 4" xfId="13716" xr:uid="{61A885E4-0B87-4302-88EE-471EF44FD7FD}"/>
    <cellStyle name="Comma 4 2 4 2" xfId="13717" xr:uid="{4F194851-D6E0-4442-9BC7-6C6C71A6F07C}"/>
    <cellStyle name="Comma 4 2 4 2 2" xfId="13718" xr:uid="{F7BC2054-DD8B-4B18-A672-11313D7A6241}"/>
    <cellStyle name="Comma 4 2 4 2 2 2" xfId="13719" xr:uid="{61665460-1589-4ABB-8E37-05789CE0B199}"/>
    <cellStyle name="Comma 4 2 4 2 3" xfId="13720" xr:uid="{4DF56C0A-A4A5-433D-BCBE-B79A27103F88}"/>
    <cellStyle name="Comma 4 2 4 3" xfId="13721" xr:uid="{D69D30A1-96D6-4F44-B0FD-3E88332C31A5}"/>
    <cellStyle name="Comma 4 2 4 3 2" xfId="13722" xr:uid="{53901B5E-3DBF-43A1-A6A5-DE70FC843DC3}"/>
    <cellStyle name="Comma 4 2 4 4" xfId="13723" xr:uid="{67EA19CF-963C-4AED-8437-9C241368F3F4}"/>
    <cellStyle name="Comma 4 2 4 4 2" xfId="13724" xr:uid="{C8FBAEC8-80E4-4E91-855A-78D17A5E40AA}"/>
    <cellStyle name="Comma 4 2 4 5" xfId="13725" xr:uid="{4EB238BA-22FB-4677-9D49-A56B21A92C3A}"/>
    <cellStyle name="Comma 4 2 5" xfId="13726" xr:uid="{0E517CC1-9394-4B44-8439-923C344E5EFE}"/>
    <cellStyle name="Comma 4 2 5 2" xfId="13727" xr:uid="{EC0ECF90-9619-4B84-938D-487F8CD4EA52}"/>
    <cellStyle name="Comma 4 2 5 2 2" xfId="13728" xr:uid="{98AB397E-868B-4CD0-ADE3-80E30FAB97D9}"/>
    <cellStyle name="Comma 4 2 5 3" xfId="13729" xr:uid="{6629BDAE-D809-44C3-9F56-02C69158C83F}"/>
    <cellStyle name="Comma 4 2 6" xfId="13730" xr:uid="{F80039AD-CD13-4AEB-B1ED-2245349EDE05}"/>
    <cellStyle name="Comma 4 2 7" xfId="13731" xr:uid="{68C4673A-63CD-4CAA-A38C-AAF047DA0683}"/>
    <cellStyle name="Comma 4 2 8" xfId="53453" xr:uid="{E8D98D48-FC8D-4B58-A870-743D2D68DB8F}"/>
    <cellStyle name="Comma 4 3" xfId="13732" xr:uid="{E4387A6C-2A69-440D-9600-C2A87502342C}"/>
    <cellStyle name="Comma 4 3 2" xfId="13733" xr:uid="{7C3DB353-26B1-4AF5-9B62-2FF6B76A1103}"/>
    <cellStyle name="Comma 4 3 2 2" xfId="13734" xr:uid="{67A55614-3BE9-43A6-9899-47DC4F071609}"/>
    <cellStyle name="Comma 4 3 2 2 2" xfId="13735" xr:uid="{B34E96C0-EA1F-4EB7-9ABF-147FA1E6EC68}"/>
    <cellStyle name="Comma 4 3 2 3" xfId="13736" xr:uid="{C32853AC-B0B8-434A-BCAD-E41E36EC6C2E}"/>
    <cellStyle name="Comma 4 3 3" xfId="13737" xr:uid="{9DE38341-5CCE-4C1F-86C3-DB95D8FA2A8C}"/>
    <cellStyle name="Comma 4 3 3 2" xfId="13738" xr:uid="{8DC1B528-349E-445C-A2F5-77665595BCD4}"/>
    <cellStyle name="Comma 4 3 3 2 2" xfId="13739" xr:uid="{28C2CD7B-5D8D-4BC8-BBB2-F5C3DC6A047D}"/>
    <cellStyle name="Comma 4 3 3 2 3" xfId="13740" xr:uid="{A08B3F67-8723-4ADA-9FA2-D5B3F5F09E9D}"/>
    <cellStyle name="Comma 4 3 3 3" xfId="13741" xr:uid="{9501E693-FE56-406E-B865-2BC9C0764073}"/>
    <cellStyle name="Comma 4 3 3 4" xfId="13742" xr:uid="{F63E7DD4-EC1A-4201-ACFF-C242665AC03D}"/>
    <cellStyle name="Comma 4 3 4" xfId="13743" xr:uid="{782E9584-6448-4004-B4E5-78E6CDE7F958}"/>
    <cellStyle name="Comma 4 3 4 2" xfId="13744" xr:uid="{4171E749-DDCB-43A0-AF56-2B4E0F0102C3}"/>
    <cellStyle name="Comma 4 3 4 2 2" xfId="13745" xr:uid="{C64F0ACA-A778-4D65-8D69-E58E574F03C8}"/>
    <cellStyle name="Comma 4 3 4 2 2 2" xfId="13746" xr:uid="{DFC638CC-FAC7-4A0B-8A18-61A1477FB7E4}"/>
    <cellStyle name="Comma 4 3 4 2 3" xfId="13747" xr:uid="{EA1379AC-204E-4138-A3B6-FA20CB4DAFF7}"/>
    <cellStyle name="Comma 4 3 4 2 4" xfId="13748" xr:uid="{BA1D8554-B146-4FC6-A37D-275455A3C527}"/>
    <cellStyle name="Comma 4 3 4 3" xfId="13749" xr:uid="{259CE6DF-9757-4E84-9FCC-70C3201BE824}"/>
    <cellStyle name="Comma 4 3 4 3 2" xfId="13750" xr:uid="{CC8B7117-AFF9-4CD5-A4B9-6AB99722EF21}"/>
    <cellStyle name="Comma 4 3 4 4" xfId="13751" xr:uid="{E6127479-D324-41CE-939F-2D09825B382E}"/>
    <cellStyle name="Comma 4 3 4 4 2" xfId="13752" xr:uid="{B49295A4-60F0-4626-8BCF-FCC042EA55C2}"/>
    <cellStyle name="Comma 4 3 4 5" xfId="13753" xr:uid="{00947569-9BB9-4A2E-BED1-71891B1B695D}"/>
    <cellStyle name="Comma 4 3 4 6" xfId="13754" xr:uid="{657CB6E5-1F41-4BF4-B346-F630B67D91B4}"/>
    <cellStyle name="Comma 4 3 5" xfId="13755" xr:uid="{C2157D35-8FFA-4BAD-A58C-C7325233A3A5}"/>
    <cellStyle name="Comma 4 3 5 2" xfId="13756" xr:uid="{7C750A2C-4542-404F-B05A-B37A96E95D25}"/>
    <cellStyle name="Comma 4 3 5 2 2" xfId="13757" xr:uid="{4460EA4F-83A8-4215-9187-C88D9A32FAD4}"/>
    <cellStyle name="Comma 4 3 5 2 3" xfId="13758" xr:uid="{C02F3603-1461-48A3-AFD1-7A1A52D36223}"/>
    <cellStyle name="Comma 4 3 5 3" xfId="13759" xr:uid="{E087261A-9E94-40CF-B39C-179A12F2F34D}"/>
    <cellStyle name="Comma 4 3 5 4" xfId="13760" xr:uid="{D796D2B6-991D-43B4-91EB-E69DEA6DB023}"/>
    <cellStyle name="Comma 4 3 6" xfId="13761" xr:uid="{CC040362-40D6-4BC2-9EA6-BB0CBAF29FFD}"/>
    <cellStyle name="Comma 4 3 6 2" xfId="13762" xr:uid="{8746C95C-E7D6-4759-B1C9-7E7EE965F879}"/>
    <cellStyle name="Comma 4 3 7" xfId="13763" xr:uid="{D8D805C3-DA73-409D-B46C-F9C2001DDEB4}"/>
    <cellStyle name="Comma 4 4" xfId="13764" xr:uid="{265711BB-6901-47CF-9A90-5FA86FEA0130}"/>
    <cellStyle name="Comma 4 4 2" xfId="13765" xr:uid="{9394CF7B-1D82-4AF1-9C13-54BA6341FC11}"/>
    <cellStyle name="Comma 4 4 2 2" xfId="13766" xr:uid="{79561AD8-B221-4E71-8F20-450E5E58069F}"/>
    <cellStyle name="Comma 4 4 2 2 2" xfId="13767" xr:uid="{529276AC-0613-4BBE-B5DD-8F07720400F0}"/>
    <cellStyle name="Comma 4 4 2 3" xfId="13768" xr:uid="{E289F463-E944-4DE6-9594-1E34FAC3B4FB}"/>
    <cellStyle name="Comma 4 4 3" xfId="13769" xr:uid="{E6A96963-415F-49BD-8477-768F9A73EB1D}"/>
    <cellStyle name="Comma 4 4 3 2" xfId="13770" xr:uid="{074E1617-8576-4CD6-BCC3-4ED60B6E3BBA}"/>
    <cellStyle name="Comma 4 4 3 3" xfId="13771" xr:uid="{F5519BAF-4366-4FFA-9285-9C1A95B7592F}"/>
    <cellStyle name="Comma 4 4 4" xfId="13772" xr:uid="{358B287F-5268-4763-8E8E-6E92C2D9DFC7}"/>
    <cellStyle name="Comma 4 4 4 2" xfId="13773" xr:uid="{941568B2-D578-49FF-8B47-75B73762B32B}"/>
    <cellStyle name="Comma 4 4 5" xfId="13774" xr:uid="{B9DA2C70-CEEE-4637-A677-681F445831F4}"/>
    <cellStyle name="Comma 4 4 5 2" xfId="13775" xr:uid="{E25668A6-0CA9-45AE-8EE1-7DDB06135E56}"/>
    <cellStyle name="Comma 4 4 6" xfId="13776" xr:uid="{FA93936B-C005-48A3-AB64-129B138C02EA}"/>
    <cellStyle name="Comma 4 4 7" xfId="13777" xr:uid="{13D7F029-289E-46AE-B54A-4C44F7E5B347}"/>
    <cellStyle name="Comma 4 4 8" xfId="53454" xr:uid="{2913415D-948F-4768-8400-976478F8A71E}"/>
    <cellStyle name="Comma 4 5" xfId="13778" xr:uid="{83348ADB-FE41-4222-ABE6-06CF7183EB25}"/>
    <cellStyle name="Comma 4 5 2" xfId="13779" xr:uid="{FA1999A1-CFE2-478F-B94F-784ED17CC822}"/>
    <cellStyle name="Comma 4 5 2 2" xfId="13780" xr:uid="{B7BF7006-CDEB-4415-800E-644F0B851F60}"/>
    <cellStyle name="Comma 4 5 2 2 2" xfId="13781" xr:uid="{9B44A7F4-8B54-48D1-B749-CD871D4A61DD}"/>
    <cellStyle name="Comma 4 5 2 3" xfId="13782" xr:uid="{8A7EA22B-E3AA-4F59-9E90-BC3CF39A4C07}"/>
    <cellStyle name="Comma 4 5 2 4" xfId="13783" xr:uid="{7D2D4E2C-F020-46E6-852B-027178F4980D}"/>
    <cellStyle name="Comma 4 5 3" xfId="13784" xr:uid="{64063B4B-18AD-485E-9EB6-FA706D65BFEC}"/>
    <cellStyle name="Comma 4 5 3 2" xfId="13785" xr:uid="{40F30E86-522D-4B6F-94E7-0942D010A537}"/>
    <cellStyle name="Comma 4 5 4" xfId="13786" xr:uid="{8CA12845-42C4-4254-A3CA-B6B2E6163B6A}"/>
    <cellStyle name="Comma 4 5 4 2" xfId="13787" xr:uid="{24813C0A-9EBB-4E39-A081-394227166876}"/>
    <cellStyle name="Comma 4 5 5" xfId="13788" xr:uid="{F40C57AC-33BE-4A94-BADE-D8ABC70B9903}"/>
    <cellStyle name="Comma 4 5 6" xfId="13789" xr:uid="{762E6E37-FEC4-4204-9E9F-52E89195717F}"/>
    <cellStyle name="Comma 4 6" xfId="13790" xr:uid="{E51624DB-A996-4100-AE5D-2926323552AF}"/>
    <cellStyle name="Comma 4 6 2" xfId="13791" xr:uid="{0F5C9844-202E-4D02-9D81-AB7881533565}"/>
    <cellStyle name="Comma 4 6 2 2" xfId="13792" xr:uid="{7A7A40BC-CDFF-420B-BDEF-0C80E34671AD}"/>
    <cellStyle name="Comma 4 6 3" xfId="13793" xr:uid="{EFAD3F43-41A2-43EB-97B4-F54520EBC428}"/>
    <cellStyle name="Comma 4 7" xfId="13794" xr:uid="{0914877D-EAE9-44C1-B09A-5B38C61F0F58}"/>
    <cellStyle name="Comma 4 7 2" xfId="13795" xr:uid="{D49C378C-DC98-4FB5-BBB5-2008113A4B0C}"/>
    <cellStyle name="Comma 4 7 2 2" xfId="13796" xr:uid="{27D9D821-3B40-4B27-9010-7417CD2AF000}"/>
    <cellStyle name="Comma 4 7 3" xfId="13797" xr:uid="{8B7B2250-537E-4275-A79D-A85BEEB68FA9}"/>
    <cellStyle name="Comma 4 8" xfId="13798" xr:uid="{7FBA6053-217B-48BE-93FB-E662E027FC5B}"/>
    <cellStyle name="Comma 4 8 2" xfId="13799" xr:uid="{D58128FF-D2CF-4569-943F-EADEF1CAF4CD}"/>
    <cellStyle name="Comma 4 8 3" xfId="13800" xr:uid="{FF6BA96D-01CA-4B07-B682-A6FF789D2CCA}"/>
    <cellStyle name="Comma 4 9" xfId="13801" xr:uid="{92CBE9ED-6813-4B1C-B496-EEF9351E0F00}"/>
    <cellStyle name="Comma 4 9 2" xfId="13802" xr:uid="{E43046F7-5469-4CC8-AB40-9BB461EEFF3A}"/>
    <cellStyle name="Comma 40" xfId="13803" xr:uid="{DD677263-7C77-49E3-82C2-BFD041E7C6C4}"/>
    <cellStyle name="Comma 40 2" xfId="13804" xr:uid="{8309CE36-62A9-452B-896C-93978676FB93}"/>
    <cellStyle name="Comma 41" xfId="13805" xr:uid="{BC063352-3D68-4BF6-9AC0-E01263345B7B}"/>
    <cellStyle name="Comma 41 2" xfId="13806" xr:uid="{B56C9AE8-8E92-4931-864A-43277EAABEC1}"/>
    <cellStyle name="Comma 42" xfId="13807" xr:uid="{3A68D36B-A958-4553-939D-220F0126FC39}"/>
    <cellStyle name="Comma 42 2" xfId="13808" xr:uid="{417BBF18-1732-420E-BA5F-DEB7452581F8}"/>
    <cellStyle name="Comma 43" xfId="13809" xr:uid="{E0D47A32-3715-4CFF-98D1-A0CEA99F4F1A}"/>
    <cellStyle name="Comma 43 2" xfId="13810" xr:uid="{BA5B54C1-2BC5-4846-BB1A-9CE42E106C56}"/>
    <cellStyle name="Comma 43 2 2" xfId="53158" xr:uid="{4CCAD801-ABA8-4207-A5C8-FB01C40612CB}"/>
    <cellStyle name="Comma 43 2 3" xfId="53159" xr:uid="{C617F8EC-AFD8-4212-9C9A-9EEC96D9BF92}"/>
    <cellStyle name="Comma 43 3" xfId="53160" xr:uid="{6B70879C-0B60-43F2-A4C6-44FC62C830EE}"/>
    <cellStyle name="Comma 43 4" xfId="53161" xr:uid="{4D52A982-9299-4CC0-B32A-C0A09489D7DC}"/>
    <cellStyle name="Comma 43 5" xfId="53162" xr:uid="{27B1BA87-6C51-4AD2-9401-E6A71B929936}"/>
    <cellStyle name="Comma 44" xfId="13811" xr:uid="{7EB786A7-7DE8-4101-A532-A1B01CA560EF}"/>
    <cellStyle name="Comma 44 2" xfId="13812" xr:uid="{E1332E32-28C5-4629-AF95-5EC6D42ADF01}"/>
    <cellStyle name="Comma 44 2 2" xfId="53163" xr:uid="{42EC0F6E-97F4-4753-A5A8-CFE609E221E2}"/>
    <cellStyle name="Comma 44 2 3" xfId="53164" xr:uid="{493C4AAF-0DD2-4DCA-9DC7-A2F12F85873F}"/>
    <cellStyle name="Comma 44 3" xfId="53165" xr:uid="{1756917A-B400-4B21-BE62-6883326391F3}"/>
    <cellStyle name="Comma 44 4" xfId="53166" xr:uid="{B20946B8-1202-454C-87D0-8379FD2E4B73}"/>
    <cellStyle name="Comma 44 5" xfId="53167" xr:uid="{3CA7BB6D-41A7-42AE-BF9B-72F222E9F792}"/>
    <cellStyle name="Comma 45" xfId="13813" xr:uid="{891B9300-BED4-4BDB-98B3-CBA182CD9DF8}"/>
    <cellStyle name="Comma 45 2" xfId="13814" xr:uid="{0A993405-C9D9-4D5E-94D7-085E11895A72}"/>
    <cellStyle name="Comma 45 2 2" xfId="53168" xr:uid="{072AAC7E-D976-4AFA-9B38-26C9DE94227E}"/>
    <cellStyle name="Comma 45 2 3" xfId="53169" xr:uid="{DFA56D6E-94F9-4925-97F2-6B318C987B0A}"/>
    <cellStyle name="Comma 45 3" xfId="53170" xr:uid="{C80CD159-661F-4477-BBC3-1C7F8DBCBE53}"/>
    <cellStyle name="Comma 45 4" xfId="53171" xr:uid="{C9EA944D-8E6B-402E-ACA8-0319AAA5699C}"/>
    <cellStyle name="Comma 45 5" xfId="53172" xr:uid="{D220D884-E13E-4888-BC07-AD7992D54F7B}"/>
    <cellStyle name="Comma 46" xfId="13815" xr:uid="{9FD00420-DC5E-49AE-A9C1-2609E9F7F76D}"/>
    <cellStyle name="Comma 46 2" xfId="13816" xr:uid="{93345722-6F86-4BA3-AA83-3B233EBF6EB9}"/>
    <cellStyle name="Comma 46 2 2" xfId="53173" xr:uid="{D45A8B19-01A0-45B1-9BEA-B31F5FF66877}"/>
    <cellStyle name="Comma 46 2 3" xfId="53174" xr:uid="{580AA1C7-2243-4C83-80DA-4AB5AF7A47CA}"/>
    <cellStyle name="Comma 46 3" xfId="53175" xr:uid="{99A4A7AC-8BD3-4A19-A3CC-B425C138B774}"/>
    <cellStyle name="Comma 46 4" xfId="53176" xr:uid="{8A150FE8-FB0D-4C1B-B108-5E8FF343104A}"/>
    <cellStyle name="Comma 46 5" xfId="53177" xr:uid="{C3E14224-5C34-4CBA-BBB3-0AA7AC775E67}"/>
    <cellStyle name="Comma 47" xfId="13817" xr:uid="{3E4A25F1-5ADB-4052-9B1F-90E829850F3C}"/>
    <cellStyle name="Comma 47 2" xfId="13818" xr:uid="{3DCA8B6F-FF70-4EEF-9242-9F0602D0BF80}"/>
    <cellStyle name="Comma 47 2 2" xfId="53178" xr:uid="{08F939CF-CE8C-44B7-A557-696BC6454C74}"/>
    <cellStyle name="Comma 47 2 3" xfId="53179" xr:uid="{FDC0C1AE-21DE-4EAB-872D-CF6500FE48BC}"/>
    <cellStyle name="Comma 47 3" xfId="53180" xr:uid="{2F6C32B2-68D5-4DF0-873A-F2212EB8F856}"/>
    <cellStyle name="Comma 47 4" xfId="53181" xr:uid="{E1B951CC-7A4F-4A0E-93B5-8B49048F84EF}"/>
    <cellStyle name="Comma 48" xfId="13819" xr:uid="{B9107748-A9CF-4E3E-B8CA-0DD29F94BA09}"/>
    <cellStyle name="Comma 48 2" xfId="13820" xr:uid="{D610C46E-77DD-4DB1-A7C8-56E1C9250C0B}"/>
    <cellStyle name="Comma 48 2 2" xfId="53182" xr:uid="{C5EFE978-D2D5-4D72-85D6-781D5B4E7CEE}"/>
    <cellStyle name="Comma 48 2 3" xfId="53183" xr:uid="{16186C21-52A1-49AF-A5C5-D1574A4AED16}"/>
    <cellStyle name="Comma 48 3" xfId="53184" xr:uid="{C69A215A-8500-489D-BBC0-05D4FD869659}"/>
    <cellStyle name="Comma 48 4" xfId="53185" xr:uid="{E03CD4EF-A9AC-4ABD-93B1-17520DB53C6B}"/>
    <cellStyle name="Comma 49" xfId="13821" xr:uid="{EA15F043-A543-40D9-ADBC-48C0A98A606E}"/>
    <cellStyle name="Comma 49 2" xfId="13822" xr:uid="{15956E48-397D-47C3-A42B-D9613872CADA}"/>
    <cellStyle name="Comma 49 2 2" xfId="53186" xr:uid="{3798BB3D-C892-4AB7-88B9-A341B0B83A34}"/>
    <cellStyle name="Comma 49 2 3" xfId="53187" xr:uid="{39997A60-A9E4-4BB2-8EC1-9D183A9E5AD1}"/>
    <cellStyle name="Comma 49 3" xfId="53188" xr:uid="{02CC761D-3BC4-4483-86C5-37794B2E110B}"/>
    <cellStyle name="Comma 49 4" xfId="53189" xr:uid="{9222296E-44C1-4C5F-AD37-10D8DAD21C89}"/>
    <cellStyle name="Comma 5" xfId="13823" xr:uid="{FB8A35AA-7367-4F42-9C95-CBC8960B28C5}"/>
    <cellStyle name="Comma 5 10" xfId="13824" xr:uid="{F469F9E9-3EE2-40C2-9C47-9EDC99154679}"/>
    <cellStyle name="Comma 5 11" xfId="53455" xr:uid="{9B401E05-6DDC-46A8-ABF0-05FFF0DDC475}"/>
    <cellStyle name="Comma 5 2" xfId="13825" xr:uid="{B6046357-0235-458B-B4A4-35F9920C1620}"/>
    <cellStyle name="Comma 5 2 10" xfId="53456" xr:uid="{B10E9DA7-C750-4F97-8362-C3A383DF0917}"/>
    <cellStyle name="Comma 5 2 2" xfId="13826" xr:uid="{B682EA0D-8CA8-4E2C-91B1-DD9D9727A4F1}"/>
    <cellStyle name="Comma 5 2 2 2" xfId="13827" xr:uid="{DD84009D-3FE4-4693-9580-96C97E173AF8}"/>
    <cellStyle name="Comma 5 2 2 2 2" xfId="13828" xr:uid="{336D9FF8-7849-4E6F-9FA0-75F51BA59B3E}"/>
    <cellStyle name="Comma 5 2 2 3" xfId="13829" xr:uid="{7869B4A4-2827-4B1A-8A2B-C66CB536DF19}"/>
    <cellStyle name="Comma 5 2 2 3 2" xfId="13830" xr:uid="{831239D3-D7C0-4026-A82F-7E0B49EA8688}"/>
    <cellStyle name="Comma 5 2 2 3 2 2" xfId="13831" xr:uid="{2B2EA7B2-908F-44B2-8D69-D23BAD5EF01D}"/>
    <cellStyle name="Comma 5 2 2 3 2 2 2" xfId="13832" xr:uid="{D468D4FA-34D3-42EE-A0C6-BCDA5B068131}"/>
    <cellStyle name="Comma 5 2 2 3 2 3" xfId="13833" xr:uid="{EA0BAB3E-BEFF-4D1B-8FC1-8E3D6869BCCF}"/>
    <cellStyle name="Comma 5 2 2 3 3" xfId="13834" xr:uid="{8D92FFE1-6D0B-4FFF-B6AF-7E3E6DDCAF6B}"/>
    <cellStyle name="Comma 5 2 2 3 3 2" xfId="13835" xr:uid="{0B12E977-7FE3-4413-8806-E6E04229D447}"/>
    <cellStyle name="Comma 5 2 2 3 4" xfId="13836" xr:uid="{A268FEEC-05FB-442B-8564-0F45B790AA8F}"/>
    <cellStyle name="Comma 5 2 2 3 4 2" xfId="13837" xr:uid="{D3D4C578-586F-42D7-B629-B1B7AAB0937D}"/>
    <cellStyle name="Comma 5 2 2 3 5" xfId="13838" xr:uid="{F1921364-D0BF-40E5-B7BB-536C6C742220}"/>
    <cellStyle name="Comma 5 2 2 4" xfId="13839" xr:uid="{E3B74F8D-ABD2-409E-AD93-A57F65DEA28E}"/>
    <cellStyle name="Comma 5 2 2 5" xfId="13840" xr:uid="{A71E2CBD-B344-47D1-8BE9-6EBE71C46EB3}"/>
    <cellStyle name="Comma 5 2 3" xfId="13841" xr:uid="{E206716C-F34A-49C1-A644-3213EFC4C62C}"/>
    <cellStyle name="Comma 5 2 3 2" xfId="13842" xr:uid="{51279F00-1838-466C-8808-6C01299C1E6F}"/>
    <cellStyle name="Comma 5 2 3 2 2" xfId="13843" xr:uid="{CACD6CDF-86B3-4A33-9828-B68C8D9297DA}"/>
    <cellStyle name="Comma 5 2 3 3" xfId="13844" xr:uid="{B076353B-A3A5-4AAE-8538-DB5137451C44}"/>
    <cellStyle name="Comma 5 2 4" xfId="13845" xr:uid="{8010F703-DA33-4039-889A-254011CF4381}"/>
    <cellStyle name="Comma 5 2 4 2" xfId="13846" xr:uid="{461EAB28-C75B-44C7-A4AF-1600172257DD}"/>
    <cellStyle name="Comma 5 2 4 2 2" xfId="13847" xr:uid="{B5EA1E12-F830-49B2-97AA-8D8848BC09F8}"/>
    <cellStyle name="Comma 5 2 4 2 2 2" xfId="13848" xr:uid="{4C7B3479-CBA8-45E8-983A-C4278D9A0778}"/>
    <cellStyle name="Comma 5 2 4 2 3" xfId="13849" xr:uid="{EB96CDD8-BDF2-4F16-A3ED-37C3CAC00B36}"/>
    <cellStyle name="Comma 5 2 4 3" xfId="13850" xr:uid="{EA644FC4-1C7A-47A5-B055-6CAFB49247A2}"/>
    <cellStyle name="Comma 5 2 4 3 2" xfId="13851" xr:uid="{7CFE5D63-0D6E-4776-ABD8-D155FB68ED97}"/>
    <cellStyle name="Comma 5 2 4 4" xfId="13852" xr:uid="{11676E57-B87B-4D58-8BE0-CB679D30D573}"/>
    <cellStyle name="Comma 5 2 4 4 2" xfId="13853" xr:uid="{22603DCD-C7C6-49DD-8CF3-58323556AA3D}"/>
    <cellStyle name="Comma 5 2 4 5" xfId="13854" xr:uid="{3BAEC16A-D6FB-408C-ADED-726E4FFB485B}"/>
    <cellStyle name="Comma 5 2 5" xfId="13855" xr:uid="{1E1DB8F2-F836-4ED0-B330-D7B5A319476F}"/>
    <cellStyle name="Comma 5 2 5 2" xfId="13856" xr:uid="{714AB4DD-3F2F-4359-BD60-4B7F0C84675D}"/>
    <cellStyle name="Comma 5 2 6" xfId="13857" xr:uid="{AFC8E60D-14A4-4F29-8727-18F02E8619B9}"/>
    <cellStyle name="Comma 5 2 6 2" xfId="13858" xr:uid="{26485A23-A123-4424-8233-8E9A41731EDF}"/>
    <cellStyle name="Comma 5 2 6 2 2" xfId="13859" xr:uid="{9E3E0E8E-C2FD-450D-BC8D-379330689683}"/>
    <cellStyle name="Comma 5 2 6 3" xfId="13860" xr:uid="{E2BC77DE-F1BB-48A9-A97F-022C38BD2037}"/>
    <cellStyle name="Comma 5 2 7" xfId="13861" xr:uid="{FF0A6B06-409F-42D2-8ABE-3F135645DFE9}"/>
    <cellStyle name="Comma 5 2 8" xfId="13862" xr:uid="{495CEFF3-E558-43D2-A8C5-666B0AB5EA08}"/>
    <cellStyle name="Comma 5 2 9" xfId="13863" xr:uid="{6EF152A3-EFF8-4BE6-AA6C-8AE5E75054A2}"/>
    <cellStyle name="Comma 5 3" xfId="13864" xr:uid="{3C3F02C9-BEEE-4C70-9703-3E8302504B10}"/>
    <cellStyle name="Comma 5 3 2" xfId="13865" xr:uid="{E148C522-AB3C-4CE3-9BE8-92BD83ABE40C}"/>
    <cellStyle name="Comma 5 3 2 2" xfId="13866" xr:uid="{44043087-4AC1-4DBA-829E-73AFB4DC597C}"/>
    <cellStyle name="Comma 5 3 2 2 2" xfId="13867" xr:uid="{5494B67D-2FF5-4E20-B2E9-69E6FC2FA297}"/>
    <cellStyle name="Comma 5 3 2 3" xfId="13868" xr:uid="{30E4D7B1-2233-40DD-B4B8-A837EDE64A4E}"/>
    <cellStyle name="Comma 5 3 3" xfId="13869" xr:uid="{6D393A91-28D8-49B7-A93E-1BDA5C579BC4}"/>
    <cellStyle name="Comma 5 3 3 2" xfId="13870" xr:uid="{75370AF7-1977-4C8E-B1E4-8052F076172C}"/>
    <cellStyle name="Comma 5 3 3 2 2" xfId="13871" xr:uid="{F0D41A9F-D0C1-4575-844D-DC45A184117B}"/>
    <cellStyle name="Comma 5 3 3 2 3" xfId="13872" xr:uid="{F6F6D958-DBBF-4209-AC79-784213879FD3}"/>
    <cellStyle name="Comma 5 3 3 3" xfId="13873" xr:uid="{F6AE60B2-5AB1-45A9-98E5-3C146D327425}"/>
    <cellStyle name="Comma 5 3 3 4" xfId="13874" xr:uid="{75F5A974-7E0F-4C64-8F72-4AA96EBE81E5}"/>
    <cellStyle name="Comma 5 3 4" xfId="13875" xr:uid="{CF1006B7-116E-4263-A4B2-1A9EF33B2BD1}"/>
    <cellStyle name="Comma 5 3 4 2" xfId="13876" xr:uid="{A9D7BF23-C69B-42DF-AC08-496C87D7A755}"/>
    <cellStyle name="Comma 5 3 4 2 2" xfId="13877" xr:uid="{B2FF8A8D-1150-487E-8BA0-FF4B0A05134C}"/>
    <cellStyle name="Comma 5 3 4 2 2 2" xfId="13878" xr:uid="{776E961A-27CA-438B-8DA2-E131CCD90B02}"/>
    <cellStyle name="Comma 5 3 4 2 3" xfId="13879" xr:uid="{E8F9C13B-F964-4620-816B-3985EDE0F19B}"/>
    <cellStyle name="Comma 5 3 4 2 4" xfId="13880" xr:uid="{4B49279E-2793-42C3-81BA-2839D9D4726F}"/>
    <cellStyle name="Comma 5 3 4 3" xfId="13881" xr:uid="{692A74D2-AAF0-4130-88D1-AE62293E3CB2}"/>
    <cellStyle name="Comma 5 3 4 3 2" xfId="13882" xr:uid="{ED65D2E5-769F-4F1D-A7E6-C281DCB58DF1}"/>
    <cellStyle name="Comma 5 3 4 4" xfId="13883" xr:uid="{387A5831-169D-4FD3-B3B1-63488204F0D2}"/>
    <cellStyle name="Comma 5 3 4 4 2" xfId="13884" xr:uid="{D5A2D1C7-66DC-424C-82D9-1DB420DDD518}"/>
    <cellStyle name="Comma 5 3 4 5" xfId="13885" xr:uid="{DFB93631-01D0-4310-B92C-7F6E99C10D69}"/>
    <cellStyle name="Comma 5 3 4 6" xfId="13886" xr:uid="{F333FFD6-5C58-4E66-AD13-CAD0394483C3}"/>
    <cellStyle name="Comma 5 3 5" xfId="13887" xr:uid="{D92870F0-AA70-4717-89C3-E4D25747D045}"/>
    <cellStyle name="Comma 5 3 5 2" xfId="13888" xr:uid="{91665E5B-8390-4D50-9B04-47EBA8DAC09D}"/>
    <cellStyle name="Comma 5 3 5 2 2" xfId="13889" xr:uid="{6714ABDB-ADB5-4578-AA7B-5A7B5997AC23}"/>
    <cellStyle name="Comma 5 3 5 2 3" xfId="13890" xr:uid="{BCEB5DC1-E868-4A50-A34F-115F75EA0D38}"/>
    <cellStyle name="Comma 5 3 5 3" xfId="13891" xr:uid="{F8545AF4-EFF7-47DF-95BF-C151BE4D29D3}"/>
    <cellStyle name="Comma 5 3 5 4" xfId="13892" xr:uid="{876E2926-8087-4D90-B75F-178153A74BD3}"/>
    <cellStyle name="Comma 5 3 6" xfId="13893" xr:uid="{1F286401-471A-45DB-A030-3F27D1B66359}"/>
    <cellStyle name="Comma 5 3 6 2" xfId="13894" xr:uid="{CCCD7E59-4983-4188-9501-6935C71AA3DA}"/>
    <cellStyle name="Comma 5 3 7" xfId="13895" xr:uid="{99060096-BD5D-41E0-A39C-1BF70B0AEFBC}"/>
    <cellStyle name="Comma 5 4" xfId="13896" xr:uid="{FC8C2291-FD6B-472C-9449-73685A12A0A8}"/>
    <cellStyle name="Comma 5 4 2" xfId="13897" xr:uid="{861A7F71-BA05-4077-81B3-03F28C1B5186}"/>
    <cellStyle name="Comma 5 4 2 2" xfId="13898" xr:uid="{820275CE-5C88-4D1D-BCEA-8FFDB31B1EE2}"/>
    <cellStyle name="Comma 5 4 2 2 2" xfId="13899" xr:uid="{9A7E3BC1-75A2-4E34-9081-CC9C2D1B0EE4}"/>
    <cellStyle name="Comma 5 4 2 3" xfId="13900" xr:uid="{05E07819-3ECA-4555-9E35-4BB0B067B6F0}"/>
    <cellStyle name="Comma 5 4 3" xfId="13901" xr:uid="{766AC421-3378-4959-9628-A11F91722A88}"/>
    <cellStyle name="Comma 5 4 3 2" xfId="13902" xr:uid="{75318891-BBB7-4AF1-9493-9610F898147B}"/>
    <cellStyle name="Comma 5 4 3 3" xfId="13903" xr:uid="{605B8B9A-B3E7-4180-B16B-E5B20810D510}"/>
    <cellStyle name="Comma 5 4 4" xfId="13904" xr:uid="{CA4C28DB-5615-48B2-99CF-001FB97578F1}"/>
    <cellStyle name="Comma 5 4 4 2" xfId="13905" xr:uid="{E0EE8984-5B92-4E56-8BBC-A9EAC2095596}"/>
    <cellStyle name="Comma 5 4 5" xfId="13906" xr:uid="{F478772F-F20A-43FE-B8DD-1B12EC907366}"/>
    <cellStyle name="Comma 5 4 5 2" xfId="13907" xr:uid="{5FC5A39C-B747-40AF-91F6-4C4622A502D1}"/>
    <cellStyle name="Comma 5 4 6" xfId="13908" xr:uid="{A3B98757-50E5-4E7D-BF76-D62E9A7D104A}"/>
    <cellStyle name="Comma 5 4 7" xfId="13909" xr:uid="{BC69E9F7-DD2F-4077-8ED5-FFF5116080CB}"/>
    <cellStyle name="Comma 5 4 8" xfId="53457" xr:uid="{026BE67F-175B-47AB-AEE3-68874EB34CF1}"/>
    <cellStyle name="Comma 5 5" xfId="13910" xr:uid="{C792FB2B-64F4-42F5-BD61-608663F6BDCD}"/>
    <cellStyle name="Comma 5 5 2" xfId="13911" xr:uid="{A2120902-8D5E-4D2F-B133-43DE67892AEB}"/>
    <cellStyle name="Comma 5 5 2 2" xfId="13912" xr:uid="{9C0EBF0C-362E-4650-A7F5-07E22D925424}"/>
    <cellStyle name="Comma 5 5 2 2 2" xfId="13913" xr:uid="{E70BDF2F-C65C-4648-8879-FDDB0C152B6C}"/>
    <cellStyle name="Comma 5 5 2 3" xfId="13914" xr:uid="{7C7AA327-EF23-4CF8-A191-EC07B71BFEFD}"/>
    <cellStyle name="Comma 5 5 2 4" xfId="13915" xr:uid="{77E04A6C-8F86-468C-9B7F-6B73FF7F046F}"/>
    <cellStyle name="Comma 5 5 3" xfId="13916" xr:uid="{18CC0CEC-470C-4648-A12E-C039596959C0}"/>
    <cellStyle name="Comma 5 5 3 2" xfId="13917" xr:uid="{157C674B-65F4-4F61-A73E-24CFC4A839A9}"/>
    <cellStyle name="Comma 5 5 4" xfId="13918" xr:uid="{071362DA-3C31-4EAC-AD78-62BB9505AAD8}"/>
    <cellStyle name="Comma 5 5 4 2" xfId="13919" xr:uid="{761F9054-67AF-45F1-9A8A-A07E32EBF4A9}"/>
    <cellStyle name="Comma 5 5 5" xfId="13920" xr:uid="{AA733DEE-DF09-4A6A-823D-5976C75004A2}"/>
    <cellStyle name="Comma 5 5 6" xfId="13921" xr:uid="{03FFF0A7-9091-427E-B3C9-4A42802A1A36}"/>
    <cellStyle name="Comma 5 6" xfId="13922" xr:uid="{9B4C2BA2-480D-4AF5-B9B0-0663DAB0B168}"/>
    <cellStyle name="Comma 5 6 2" xfId="13923" xr:uid="{B890C2B6-B570-47A8-A2D5-9CC5A9AE24C1}"/>
    <cellStyle name="Comma 5 6 2 2" xfId="13924" xr:uid="{28143D77-7018-4095-BC6F-06E903A6DC6A}"/>
    <cellStyle name="Comma 5 6 3" xfId="13925" xr:uid="{80C05B91-BBD8-4505-B33D-D5B9DF6C8061}"/>
    <cellStyle name="Comma 5 7" xfId="13926" xr:uid="{BD48911E-EC7D-4F28-9CBD-6F8097CAB295}"/>
    <cellStyle name="Comma 5 7 2" xfId="13927" xr:uid="{5C6EB2A1-A3EB-41B6-97E3-3808E1F1D3E7}"/>
    <cellStyle name="Comma 5 7 2 2" xfId="13928" xr:uid="{61CEEEA5-38F8-4E58-947E-A622FC6A5A62}"/>
    <cellStyle name="Comma 5 7 3" xfId="13929" xr:uid="{2690CF0C-BDC0-43A4-B341-7FA040F18F8C}"/>
    <cellStyle name="Comma 5 8" xfId="13930" xr:uid="{47F69C24-5A43-4CBD-B347-19017A31070B}"/>
    <cellStyle name="Comma 5 8 2" xfId="13931" xr:uid="{162BA2DD-DF88-4533-9AC7-D95570E8671A}"/>
    <cellStyle name="Comma 5 8 3" xfId="13932" xr:uid="{83BBD665-D557-41DC-8AC7-AAC00C423A74}"/>
    <cellStyle name="Comma 5 9" xfId="13933" xr:uid="{1D887FD0-812C-444B-9F44-DE6835957014}"/>
    <cellStyle name="Comma 5 9 2" xfId="13934" xr:uid="{880504AC-DEFD-4038-B3CC-F24D0F423D84}"/>
    <cellStyle name="Comma 50" xfId="13935" xr:uid="{2492C6C1-C4B7-4AB6-83CF-F682E62F6830}"/>
    <cellStyle name="Comma 50 2" xfId="13936" xr:uid="{79A9AB7B-B133-442C-B434-D1D295971ED7}"/>
    <cellStyle name="Comma 50 2 2" xfId="53190" xr:uid="{1C99C605-D064-4B47-B104-D475ECA3D3AE}"/>
    <cellStyle name="Comma 50 2 3" xfId="53191" xr:uid="{EC781352-8870-44BA-911C-7569F760D60C}"/>
    <cellStyle name="Comma 50 3" xfId="53192" xr:uid="{5F77AA40-345A-4301-88B8-8691DBD81E8E}"/>
    <cellStyle name="Comma 50 4" xfId="53193" xr:uid="{A5AC7ACC-49B1-4565-BC1F-7AD78C8C25F2}"/>
    <cellStyle name="Comma 51" xfId="13937" xr:uid="{A5C73795-16AB-4734-8BDC-49303440C748}"/>
    <cellStyle name="Comma 51 2" xfId="13938" xr:uid="{316DE201-2399-48F3-9E74-EAF7617A0CAA}"/>
    <cellStyle name="Comma 51 2 2" xfId="53194" xr:uid="{C4C3B8AC-2066-43B0-ADED-CE78876565DA}"/>
    <cellStyle name="Comma 51 2 3" xfId="53195" xr:uid="{6307DBF9-86DD-450B-A912-393B32FA34B5}"/>
    <cellStyle name="Comma 51 3" xfId="53196" xr:uid="{23505855-7C8C-416E-A261-363FE0D1017B}"/>
    <cellStyle name="Comma 51 4" xfId="53197" xr:uid="{50FE046B-B653-4495-854A-0E5BB63875A2}"/>
    <cellStyle name="Comma 52" xfId="13939" xr:uid="{92296D48-A1B7-42F4-B614-A822122BF912}"/>
    <cellStyle name="Comma 52 2" xfId="13940" xr:uid="{5104D6CC-F94D-48DC-8268-D069223B44A3}"/>
    <cellStyle name="Comma 52 2 2" xfId="53198" xr:uid="{A3FCA161-2C66-4B59-AE6B-450CE6791223}"/>
    <cellStyle name="Comma 52 2 3" xfId="53199" xr:uid="{CFA5C540-4FDB-45D2-99A2-19A14D3C5138}"/>
    <cellStyle name="Comma 52 3" xfId="53200" xr:uid="{6FA248E8-ACF7-475D-ABF0-DC96CF918ADA}"/>
    <cellStyle name="Comma 52 4" xfId="53201" xr:uid="{D4A8F9B0-F9F6-4F11-B006-8A5AA68A531D}"/>
    <cellStyle name="Comma 53" xfId="13941" xr:uid="{E3F1CDF8-18FF-451D-85A7-A79D5563DA7D}"/>
    <cellStyle name="Comma 53 2" xfId="13942" xr:uid="{48F00DDF-4F00-47E4-98EB-FA573C48CA96}"/>
    <cellStyle name="Comma 53 2 2" xfId="53202" xr:uid="{4EBD08EE-8261-4135-A4CB-3EB1D743B642}"/>
    <cellStyle name="Comma 53 2 3" xfId="53203" xr:uid="{B7D37EB9-EDBC-4315-8DCF-03E7BB6B869D}"/>
    <cellStyle name="Comma 53 3" xfId="53204" xr:uid="{089E6FEC-B921-4C23-BD7D-32DA68CB5C03}"/>
    <cellStyle name="Comma 53 4" xfId="53205" xr:uid="{FF38AAB2-62AB-4E0F-8A47-3B48625136D7}"/>
    <cellStyle name="Comma 54" xfId="13943" xr:uid="{535888CB-D875-475B-BCDA-37785C511E06}"/>
    <cellStyle name="Comma 54 2" xfId="13944" xr:uid="{49EA9954-E2F1-4871-90A1-12662E8C2625}"/>
    <cellStyle name="Comma 54 2 2" xfId="53206" xr:uid="{BD49227D-B47C-4AF0-8404-9557290E23E1}"/>
    <cellStyle name="Comma 54 2 3" xfId="53207" xr:uid="{3FB0449B-D376-41EA-88ED-F20AD41949C4}"/>
    <cellStyle name="Comma 54 3" xfId="53208" xr:uid="{63506FD5-0278-4C77-93F5-D49BDD32E0E5}"/>
    <cellStyle name="Comma 54 4" xfId="53209" xr:uid="{44751C75-8E98-447C-B8DE-F45C40F569EB}"/>
    <cellStyle name="Comma 55" xfId="13945" xr:uid="{80ECDCF1-090E-49B6-8EB6-CA91DA376A56}"/>
    <cellStyle name="Comma 55 2" xfId="13946" xr:uid="{BB24B4F2-FAA1-48B1-9C23-BD1488FC6E4C}"/>
    <cellStyle name="Comma 55 2 2" xfId="53210" xr:uid="{13AB7AE8-9572-44E6-A212-3E512E44EE14}"/>
    <cellStyle name="Comma 55 2 3" xfId="53211" xr:uid="{AE62D6A4-FA36-4EE5-98EC-152E6F3BD3FC}"/>
    <cellStyle name="Comma 55 3" xfId="53212" xr:uid="{BCE14626-E95B-4819-B872-8D8037C92CDB}"/>
    <cellStyle name="Comma 55 4" xfId="53213" xr:uid="{72FD8D43-14AD-47FD-AF43-6CC95196DDAC}"/>
    <cellStyle name="Comma 56" xfId="13947" xr:uid="{365DE31C-1742-46B2-818E-4E37BBE48F6E}"/>
    <cellStyle name="Comma 56 2" xfId="13948" xr:uid="{0ED2A8A4-0EE3-41A1-8BF0-BA7B1F14FC50}"/>
    <cellStyle name="Comma 56 2 2" xfId="53214" xr:uid="{022CDBBF-82F5-4B94-B27A-1A296A645748}"/>
    <cellStyle name="Comma 56 2 3" xfId="53215" xr:uid="{B9F27481-7AB3-4C07-A230-D8005398C693}"/>
    <cellStyle name="Comma 56 3" xfId="53216" xr:uid="{4B565959-6619-4D0B-9D3C-A7FD421E2FA1}"/>
    <cellStyle name="Comma 56 4" xfId="53217" xr:uid="{71AEA969-BF97-499A-8A56-1FAD2E999CED}"/>
    <cellStyle name="Comma 57" xfId="13949" xr:uid="{6234EEEA-3167-48CA-B73E-3BD290B3C263}"/>
    <cellStyle name="Comma 57 2" xfId="13950" xr:uid="{2DC05708-2DAD-4B0A-8BEC-23E12FABDBC8}"/>
    <cellStyle name="Comma 57 2 2" xfId="53218" xr:uid="{C321B77F-2CAF-4705-B887-912F555D055F}"/>
    <cellStyle name="Comma 57 2 3" xfId="53219" xr:uid="{CB5E8886-F414-4061-B9B3-845AF7045BB4}"/>
    <cellStyle name="Comma 57 3" xfId="53220" xr:uid="{A7F361F2-7866-4366-96FE-ACB274F58923}"/>
    <cellStyle name="Comma 57 4" xfId="53221" xr:uid="{C3880FCB-3601-4C7A-A6F3-C25D1917EE24}"/>
    <cellStyle name="Comma 58" xfId="13951" xr:uid="{36707FC7-04CF-4592-B895-239612A09AA6}"/>
    <cellStyle name="Comma 58 2" xfId="13952" xr:uid="{3886FE97-AAF4-44A0-BE8F-FDBA00BC7009}"/>
    <cellStyle name="Comma 58 2 2" xfId="53222" xr:uid="{626EC823-1C5D-468C-B06F-C6F88BF90640}"/>
    <cellStyle name="Comma 58 2 3" xfId="53223" xr:uid="{E9723F38-D6B4-4481-8904-70F06C10AAC8}"/>
    <cellStyle name="Comma 58 3" xfId="53224" xr:uid="{41CD6E78-C646-4F22-A1B3-A6B8DF529DC2}"/>
    <cellStyle name="Comma 58 4" xfId="53225" xr:uid="{61E8FCE5-8BD4-4739-9724-B5695B036A3C}"/>
    <cellStyle name="Comma 59" xfId="13953" xr:uid="{5477BB93-DE79-4BC2-B922-7648FB390640}"/>
    <cellStyle name="Comma 59 2" xfId="13954" xr:uid="{7E6B5445-AE69-44B5-8BE2-6158556461E8}"/>
    <cellStyle name="Comma 59 2 2" xfId="53226" xr:uid="{544A36B3-EED0-4E00-9CF5-EE6BD03BDEC9}"/>
    <cellStyle name="Comma 59 2 3" xfId="53227" xr:uid="{2DDA92A6-233F-434B-923C-02F439147AF9}"/>
    <cellStyle name="Comma 59 3" xfId="53228" xr:uid="{DCD11C36-5293-40A9-A29D-3D41136034EE}"/>
    <cellStyle name="Comma 59 4" xfId="53229" xr:uid="{17B41580-3724-4A91-A509-4727BCD4ECDB}"/>
    <cellStyle name="Comma 6" xfId="13955" xr:uid="{4847134C-89A4-4A3B-B04A-F64531123DDF}"/>
    <cellStyle name="Comma 6 10" xfId="13956" xr:uid="{F7A8931F-64AF-46BB-8E7C-04FB63E6F9A8}"/>
    <cellStyle name="Comma 6 11" xfId="13957" xr:uid="{EF04E019-84E1-4215-AFC3-3AD9257D5F65}"/>
    <cellStyle name="Comma 6 12" xfId="53458" xr:uid="{68E9A094-6CC3-49BE-9AA8-4A97B9FE58E7}"/>
    <cellStyle name="Comma 6 2" xfId="13958" xr:uid="{5AD41BA4-2BB8-4564-BA4A-57EAF894B7CB}"/>
    <cellStyle name="Comma 6 2 2" xfId="13959" xr:uid="{F341B7C4-5B9E-4BAD-ACA4-E979683B3995}"/>
    <cellStyle name="Comma 6 2 2 2" xfId="13960" xr:uid="{55B2D121-9842-4032-8888-45CA5A9A70B5}"/>
    <cellStyle name="Comma 6 2 2 2 2" xfId="13961" xr:uid="{FDB7D4FE-E48A-4DAE-8F83-D840B37689A2}"/>
    <cellStyle name="Comma 6 2 2 2 2 2" xfId="13962" xr:uid="{3084A152-ABD0-4E84-A012-7821D2E20058}"/>
    <cellStyle name="Comma 6 2 2 2 2 2 2" xfId="13963" xr:uid="{1710FFC5-3D1A-49E5-808F-C141CF3C2B8A}"/>
    <cellStyle name="Comma 6 2 2 2 2 3" xfId="13964" xr:uid="{9033C953-A354-47CA-90DE-2AC58E21D3AE}"/>
    <cellStyle name="Comma 6 2 2 2 3" xfId="13965" xr:uid="{73BB2E6E-635A-4824-B122-BED16B1A6C06}"/>
    <cellStyle name="Comma 6 2 2 2 3 2" xfId="13966" xr:uid="{B3E5FE6D-ADEB-46D9-ADA2-ECE9E530E92D}"/>
    <cellStyle name="Comma 6 2 2 2 4" xfId="13967" xr:uid="{172504CD-6AEE-44D7-A85E-C8EF6D4685C6}"/>
    <cellStyle name="Comma 6 2 2 2 4 2" xfId="13968" xr:uid="{3EE9F0BB-D381-475C-BF62-699BD2350A73}"/>
    <cellStyle name="Comma 6 2 2 2 5" xfId="13969" xr:uid="{F56499BC-7061-4CAD-AA95-2F682A2D800D}"/>
    <cellStyle name="Comma 6 2 2 3" xfId="13970" xr:uid="{14B9A7F3-65DE-4390-BC81-C42DE4E27BC2}"/>
    <cellStyle name="Comma 6 2 2 4" xfId="13971" xr:uid="{96210013-71D1-4C67-BB29-F30C783CCC72}"/>
    <cellStyle name="Comma 6 2 3" xfId="13972" xr:uid="{46FC59BD-8DDC-4A36-ADD2-5CBB8897B89F}"/>
    <cellStyle name="Comma 6 2 3 2" xfId="13973" xr:uid="{7357ED4A-B5F9-4F59-B5B7-E0761102FC95}"/>
    <cellStyle name="Comma 6 2 3 2 2" xfId="13974" xr:uid="{66B8CD22-9403-4067-A94C-CEE05FB767D1}"/>
    <cellStyle name="Comma 6 2 3 3" xfId="13975" xr:uid="{470A1232-7C2A-4E67-A47A-53134AAB4FDF}"/>
    <cellStyle name="Comma 6 2 4" xfId="13976" xr:uid="{8D2649B1-8196-467F-86B6-00AC4BC9A8DD}"/>
    <cellStyle name="Comma 6 2 4 2" xfId="13977" xr:uid="{1911FB90-D826-4F63-8E5F-67003C142B7E}"/>
    <cellStyle name="Comma 6 2 4 2 2" xfId="13978" xr:uid="{A3C21450-A43B-48CA-B762-B13FF271C1F1}"/>
    <cellStyle name="Comma 6 2 4 2 2 2" xfId="13979" xr:uid="{0C97FC26-1F4C-4C01-A3B1-D17E636D20B5}"/>
    <cellStyle name="Comma 6 2 4 2 3" xfId="13980" xr:uid="{46D0A126-660E-4EF3-ACCA-A51512B5888A}"/>
    <cellStyle name="Comma 6 2 4 3" xfId="13981" xr:uid="{6452EBBA-1C60-4E28-80F9-93A45EBB8F69}"/>
    <cellStyle name="Comma 6 2 4 3 2" xfId="13982" xr:uid="{39BE5D7A-C60B-4DC0-880C-E9920F4878EC}"/>
    <cellStyle name="Comma 6 2 4 4" xfId="13983" xr:uid="{0C32DBD8-8388-47BC-AE42-83AE73A6AB93}"/>
    <cellStyle name="Comma 6 2 4 4 2" xfId="13984" xr:uid="{EFD1CED5-C86D-4FF0-8891-D0E82C8F29FD}"/>
    <cellStyle name="Comma 6 2 4 5" xfId="13985" xr:uid="{41A36C1C-79E2-4730-8814-1D65731FEFEB}"/>
    <cellStyle name="Comma 6 2 5" xfId="13986" xr:uid="{755341B0-6D9D-4199-8266-B507941BFC61}"/>
    <cellStyle name="Comma 6 2 5 2" xfId="13987" xr:uid="{B64CD1F8-12E7-4308-A0FE-CD82432CE5EA}"/>
    <cellStyle name="Comma 6 2 5 2 2" xfId="13988" xr:uid="{FBD9768A-718C-49BF-8EA3-95E5403CFCAA}"/>
    <cellStyle name="Comma 6 2 5 3" xfId="13989" xr:uid="{ABC33117-705C-4006-A7CE-2A34341C1355}"/>
    <cellStyle name="Comma 6 2 6" xfId="13990" xr:uid="{3C4DBCBA-0C29-436B-A00B-057A795D8D33}"/>
    <cellStyle name="Comma 6 2 7" xfId="13991" xr:uid="{8A48A8D8-0DFC-4BDB-ACF9-A4A03A78C273}"/>
    <cellStyle name="Comma 6 2 8" xfId="53459" xr:uid="{7CFB842E-D8BB-4B94-BC43-2C31BEBB49E1}"/>
    <cellStyle name="Comma 6 3" xfId="13992" xr:uid="{D282F9B3-9A27-4303-A579-4CDA8E47AEC9}"/>
    <cellStyle name="Comma 6 3 2" xfId="13993" xr:uid="{C3222941-685F-465A-ADA4-8389B53574C6}"/>
    <cellStyle name="Comma 6 3 2 2" xfId="13994" xr:uid="{C3F437C8-F3D1-4F6E-AE20-60511EC26BA0}"/>
    <cellStyle name="Comma 6 3 2 2 2" xfId="13995" xr:uid="{75673FB7-02B2-4913-B606-08CDF07FA555}"/>
    <cellStyle name="Comma 6 3 2 2 3" xfId="13996" xr:uid="{E7821D60-C8E1-48A2-BE4B-6FA128B0953A}"/>
    <cellStyle name="Comma 6 3 2 3" xfId="13997" xr:uid="{7D555890-51B7-40D2-B419-B72A937F0607}"/>
    <cellStyle name="Comma 6 3 2 4" xfId="13998" xr:uid="{8B1341E7-99A7-4E75-AF07-F6FD1B8764D5}"/>
    <cellStyle name="Comma 6 3 3" xfId="13999" xr:uid="{AF7F05CD-8889-4AA5-A438-6310E2E90EB7}"/>
    <cellStyle name="Comma 6 3 3 2" xfId="14000" xr:uid="{0AC007CC-146D-415F-95B0-BEA39EC06489}"/>
    <cellStyle name="Comma 6 3 3 2 2" xfId="14001" xr:uid="{FCC5EC2D-A925-4FB9-9496-F6849216FDB7}"/>
    <cellStyle name="Comma 6 3 3 2 2 2" xfId="14002" xr:uid="{3231FD0D-C781-47E2-8059-10C80F8A98BD}"/>
    <cellStyle name="Comma 6 3 3 2 3" xfId="14003" xr:uid="{2BBFC929-4778-4809-AC9D-944023194451}"/>
    <cellStyle name="Comma 6 3 3 2 4" xfId="14004" xr:uid="{C164E1A6-F585-4A14-85EB-AD4DF2F41ABC}"/>
    <cellStyle name="Comma 6 3 3 3" xfId="14005" xr:uid="{F368444A-430A-4479-8188-394BF852E5EF}"/>
    <cellStyle name="Comma 6 3 3 3 2" xfId="14006" xr:uid="{6DFE4060-B557-4A4B-B7B5-2C591B418C7B}"/>
    <cellStyle name="Comma 6 3 3 4" xfId="14007" xr:uid="{F403B8CE-027B-41D1-9122-76BAFA1D73D9}"/>
    <cellStyle name="Comma 6 3 3 4 2" xfId="14008" xr:uid="{BD9A294C-4C07-485C-97F3-8DC93F656D41}"/>
    <cellStyle name="Comma 6 3 3 5" xfId="14009" xr:uid="{45D25054-785C-4EAB-9D96-815037134934}"/>
    <cellStyle name="Comma 6 3 3 6" xfId="14010" xr:uid="{A1C76615-99CF-4425-914C-0F5E2A061F56}"/>
    <cellStyle name="Comma 6 3 4" xfId="14011" xr:uid="{8B983D7D-45E3-4C7A-81EF-C5A9458A7218}"/>
    <cellStyle name="Comma 6 3 4 2" xfId="14012" xr:uid="{275947F3-C97D-4949-A1E0-A3A341D1F19A}"/>
    <cellStyle name="Comma 6 3 4 2 2" xfId="14013" xr:uid="{1D3C2130-CB97-495F-88FF-E5AF3F165DA4}"/>
    <cellStyle name="Comma 6 3 4 2 3" xfId="14014" xr:uid="{369405D0-AE5A-4524-BD91-0F0F54E7B995}"/>
    <cellStyle name="Comma 6 3 4 3" xfId="14015" xr:uid="{6AF450F2-0E7F-4828-AC47-79D015CC2EF3}"/>
    <cellStyle name="Comma 6 3 4 4" xfId="14016" xr:uid="{0B003AAF-5A69-445B-B130-C20349C6A360}"/>
    <cellStyle name="Comma 6 3 5" xfId="14017" xr:uid="{6E5112FC-9815-4CB2-9C27-141D3CA0D438}"/>
    <cellStyle name="Comma 6 3 5 2" xfId="14018" xr:uid="{58A1337F-632B-4615-A585-220EE4205246}"/>
    <cellStyle name="Comma 6 3 5 2 2" xfId="14019" xr:uid="{D0F53A7C-BE54-4F53-BE54-B99D271BB0A9}"/>
    <cellStyle name="Comma 6 3 5 3" xfId="14020" xr:uid="{1ECDA1D9-5405-4535-8A5E-A7C8169D7DC6}"/>
    <cellStyle name="Comma 6 3 6" xfId="14021" xr:uid="{C1983C92-2AC8-4E4A-95FA-E7872DC3B565}"/>
    <cellStyle name="Comma 6 3 6 2" xfId="14022" xr:uid="{BCCD28EE-1FA4-418A-B283-718B5BAF2C1D}"/>
    <cellStyle name="Comma 6 3 7" xfId="14023" xr:uid="{26118D68-9A4B-4748-83C7-32737BF0E33C}"/>
    <cellStyle name="Comma 6 4" xfId="14024" xr:uid="{6DCD6A6F-38F8-45E1-B559-EFFED7998EA0}"/>
    <cellStyle name="Comma 6 4 2" xfId="14025" xr:uid="{37D2754E-700D-4297-A1FB-C0C33FCE19F5}"/>
    <cellStyle name="Comma 6 4 2 2" xfId="14026" xr:uid="{095D35A5-3C8F-43A6-BFED-F61C83A5D704}"/>
    <cellStyle name="Comma 6 4 2 3" xfId="14027" xr:uid="{E46B60C8-5D64-4250-8ED6-5A6485026043}"/>
    <cellStyle name="Comma 6 4 3" xfId="14028" xr:uid="{51366ECB-BEDD-4097-8941-75F7BD2BCAC5}"/>
    <cellStyle name="Comma 6 4 3 2" xfId="14029" xr:uid="{5F4AB13E-29F4-4703-B716-BEA025BD9441}"/>
    <cellStyle name="Comma 6 4 4" xfId="14030" xr:uid="{8F906DF0-F8B8-440F-8569-C2186C576BC1}"/>
    <cellStyle name="Comma 6 4 4 2" xfId="14031" xr:uid="{C0E14BAB-8101-45F5-B58C-DDE8A155C57A}"/>
    <cellStyle name="Comma 6 4 5" xfId="14032" xr:uid="{4EBF3CD0-51D7-4D44-A7F8-59DEA3E3A15E}"/>
    <cellStyle name="Comma 6 4 5 2" xfId="14033" xr:uid="{F0995205-C671-4193-AA03-2BAC1B08ED86}"/>
    <cellStyle name="Comma 6 4 6" xfId="14034" xr:uid="{474C15F7-9AA7-4C56-915E-D01CEA2BB846}"/>
    <cellStyle name="Comma 6 4 7" xfId="14035" xr:uid="{7F75E2D6-C5C3-46FD-869D-8324FF01B3EA}"/>
    <cellStyle name="Comma 6 4 8" xfId="53460" xr:uid="{8D46B053-E37F-462E-B07B-021D9D64EC45}"/>
    <cellStyle name="Comma 6 5" xfId="14036" xr:uid="{AF209922-55D3-44F2-BA69-A2760FF6F7BD}"/>
    <cellStyle name="Comma 6 5 2" xfId="14037" xr:uid="{24784AAE-F19D-4C55-B040-D49A1BB9753C}"/>
    <cellStyle name="Comma 6 5 2 2" xfId="14038" xr:uid="{9B7B9530-E185-4015-B015-A63E1226D4DD}"/>
    <cellStyle name="Comma 6 5 2 2 2" xfId="14039" xr:uid="{54710024-1516-44C5-AAF4-F893CA9BD0AD}"/>
    <cellStyle name="Comma 6 5 2 3" xfId="14040" xr:uid="{88AAF5C9-B9FE-4C08-9008-A2AA353A50AB}"/>
    <cellStyle name="Comma 6 5 2 4" xfId="14041" xr:uid="{1256AECB-8D45-4729-8592-87007EF9C5DE}"/>
    <cellStyle name="Comma 6 5 3" xfId="14042" xr:uid="{CC031DD9-5169-42AD-A364-AB9EF72C1E60}"/>
    <cellStyle name="Comma 6 5 3 2" xfId="14043" xr:uid="{8E31E669-1835-4270-BC1E-ED52F64F1EBF}"/>
    <cellStyle name="Comma 6 5 4" xfId="14044" xr:uid="{5A16D0C4-F362-4F23-809F-6E5E7DF3F677}"/>
    <cellStyle name="Comma 6 5 4 2" xfId="14045" xr:uid="{9758ACE2-D5FA-47C6-8194-E9A7AAAADF47}"/>
    <cellStyle name="Comma 6 5 5" xfId="14046" xr:uid="{EC4EB241-9D39-4295-9147-7061434D0AF4}"/>
    <cellStyle name="Comma 6 5 6" xfId="14047" xr:uid="{7B59AB85-1672-421D-9149-D2799DA2718B}"/>
    <cellStyle name="Comma 6 6" xfId="14048" xr:uid="{CBD7CAAA-0EF9-4731-8E1E-80CADB614650}"/>
    <cellStyle name="Comma 6 6 2" xfId="14049" xr:uid="{ADA81044-14DC-4C08-9CA0-EFD6D0AB50A1}"/>
    <cellStyle name="Comma 6 6 2 2" xfId="14050" xr:uid="{031ACCDA-BE5E-4AC3-88D2-9FF144EC248D}"/>
    <cellStyle name="Comma 6 6 3" xfId="14051" xr:uid="{AD20E47D-B756-4E49-B4C5-1E0B303F94E3}"/>
    <cellStyle name="Comma 6 7" xfId="14052" xr:uid="{A2A9ADE4-E010-423F-81C7-E71CF2C0D476}"/>
    <cellStyle name="Comma 6 7 2" xfId="14053" xr:uid="{C4289018-4605-4C8E-858C-29357ED89536}"/>
    <cellStyle name="Comma 6 7 2 2" xfId="14054" xr:uid="{85076ACD-518A-4D06-8A7D-A2B4E4AE068D}"/>
    <cellStyle name="Comma 6 7 3" xfId="14055" xr:uid="{9A6B74E6-ABFD-42DE-B698-F822FE97010A}"/>
    <cellStyle name="Comma 6 8" xfId="14056" xr:uid="{F1FA974B-3AFB-4FC8-A23E-23EC1B63C8B4}"/>
    <cellStyle name="Comma 6 8 2" xfId="14057" xr:uid="{55602F4C-D712-4F70-9121-62F40BE5A5BB}"/>
    <cellStyle name="Comma 6 8 2 2" xfId="14058" xr:uid="{A95823F1-03A5-4F92-AE4D-7C4B240C7CB1}"/>
    <cellStyle name="Comma 6 8 3" xfId="14059" xr:uid="{031A7D4A-D19D-4074-B176-F3102846985F}"/>
    <cellStyle name="Comma 6 9" xfId="14060" xr:uid="{18B2E8D3-96E4-4A9F-A4FD-010F5F2C355B}"/>
    <cellStyle name="Comma 6 9 2" xfId="14061" xr:uid="{608D7777-6BB9-4413-B2B3-6CCC9DDA0235}"/>
    <cellStyle name="Comma 60" xfId="14062" xr:uid="{861E0627-AD8A-4EB8-A5A6-391D4B184AAE}"/>
    <cellStyle name="Comma 60 2" xfId="14063" xr:uid="{E1E77715-AA49-47AC-8C93-09C8ADF3530A}"/>
    <cellStyle name="Comma 60 2 2" xfId="53230" xr:uid="{8886AF29-504D-4579-9151-C26F8FA17DD0}"/>
    <cellStyle name="Comma 60 2 3" xfId="53231" xr:uid="{EF5DBE35-E1AE-4CAB-9D5E-2A118935D9DE}"/>
    <cellStyle name="Comma 60 3" xfId="53232" xr:uid="{A9E2D508-36DB-47A5-AC32-320FB3E225D6}"/>
    <cellStyle name="Comma 60 4" xfId="53233" xr:uid="{9683ECAB-4354-49EC-B4E7-344C6E8BE9D7}"/>
    <cellStyle name="Comma 61" xfId="14064" xr:uid="{FC24DD67-783E-4E96-84C4-49A55D238530}"/>
    <cellStyle name="Comma 61 2" xfId="14065" xr:uid="{99BE3433-229D-4921-BDFC-7DB3E8851878}"/>
    <cellStyle name="Comma 61 2 2" xfId="53234" xr:uid="{16575845-33B1-44C3-8144-A785B562F51E}"/>
    <cellStyle name="Comma 61 2 3" xfId="53235" xr:uid="{87235D2A-F6C1-404E-AEB0-00A393CF9902}"/>
    <cellStyle name="Comma 61 3" xfId="53236" xr:uid="{3BF123D3-E127-48B4-AC7B-F3298A3BE1A9}"/>
    <cellStyle name="Comma 61 4" xfId="53237" xr:uid="{44BF5A91-5B4E-4191-8C7B-23E5FE49B9DD}"/>
    <cellStyle name="Comma 62" xfId="14066" xr:uid="{9384077D-020D-4CE1-A4FD-C102742746B0}"/>
    <cellStyle name="Comma 62 2" xfId="14067" xr:uid="{FB23AF4F-0390-43CA-A5A0-31C1BD78D7AD}"/>
    <cellStyle name="Comma 62 2 2" xfId="53238" xr:uid="{B5E2F6C5-BCC1-4668-A003-5ECC56339B40}"/>
    <cellStyle name="Comma 62 2 3" xfId="53239" xr:uid="{5C311059-63CF-4E57-9B4D-330A36ACCD5F}"/>
    <cellStyle name="Comma 62 3" xfId="53240" xr:uid="{4F8D6F0E-B01C-459D-8A13-9470B57A18CA}"/>
    <cellStyle name="Comma 62 4" xfId="53241" xr:uid="{19FB23BC-17B8-4366-8154-5AEF9F149731}"/>
    <cellStyle name="Comma 63" xfId="14068" xr:uid="{D5760499-E144-4448-9F1A-A34472BBAFFA}"/>
    <cellStyle name="Comma 63 2" xfId="14069" xr:uid="{E1944FFA-9874-46EC-BDE3-A3FAE95AC5CB}"/>
    <cellStyle name="Comma 63 2 2" xfId="53242" xr:uid="{1475D6F8-C07E-4047-94CD-7DC5F67B435F}"/>
    <cellStyle name="Comma 63 2 3" xfId="53243" xr:uid="{70802BBD-D544-4FC1-9B02-C083B71A0079}"/>
    <cellStyle name="Comma 63 3" xfId="53244" xr:uid="{F723019D-1D23-44C4-AF58-B6BB90B86707}"/>
    <cellStyle name="Comma 63 4" xfId="53245" xr:uid="{11A61618-176D-4080-A219-1E7BCBEA26BE}"/>
    <cellStyle name="Comma 64" xfId="14070" xr:uid="{E8C94CF2-EDB9-467F-850F-1B11E0DE72A0}"/>
    <cellStyle name="Comma 64 2" xfId="14071" xr:uid="{2CCB7194-2660-404A-BAAD-4B2BFF8E1DA3}"/>
    <cellStyle name="Comma 64 2 2" xfId="53246" xr:uid="{F0A98750-A297-46FF-8E6C-EF3825EEECEF}"/>
    <cellStyle name="Comma 64 2 3" xfId="53247" xr:uid="{35BFF870-8A62-40BE-B75B-EA4DB08467BA}"/>
    <cellStyle name="Comma 64 3" xfId="53248" xr:uid="{CAB8785E-BE95-49CB-9036-81C72E11988D}"/>
    <cellStyle name="Comma 64 4" xfId="53249" xr:uid="{E0063123-5D78-4C56-AA7A-09A501D02CD1}"/>
    <cellStyle name="Comma 65" xfId="14072" xr:uid="{4AFFD5D7-4FAE-4A64-8E9C-C077530BF417}"/>
    <cellStyle name="Comma 65 2" xfId="14073" xr:uid="{05C5E3A2-A3F9-4AFB-9742-70F51153A1E7}"/>
    <cellStyle name="Comma 65 2 2" xfId="53250" xr:uid="{0258809F-F15F-41C1-8379-1C46A2939F02}"/>
    <cellStyle name="Comma 65 2 3" xfId="53251" xr:uid="{F886889B-3DBF-4B80-BEE4-B21AEDB72226}"/>
    <cellStyle name="Comma 65 3" xfId="53252" xr:uid="{C082C993-7A7D-4BCF-B70B-D37A0958A799}"/>
    <cellStyle name="Comma 65 4" xfId="53253" xr:uid="{760B543C-B083-41F2-B46E-E8AD6EFCDA80}"/>
    <cellStyle name="Comma 66" xfId="14074" xr:uid="{809C12BF-984E-4F2A-9203-14E2DAC414D2}"/>
    <cellStyle name="Comma 66 2" xfId="14075" xr:uid="{45421D1D-76FB-40E9-918C-A48794E5EEFC}"/>
    <cellStyle name="Comma 66 2 2" xfId="53254" xr:uid="{1A36A7BA-54B7-4BEB-AB4A-3C10A6E50324}"/>
    <cellStyle name="Comma 66 2 3" xfId="53255" xr:uid="{9A53C78F-4B60-406C-992D-13DB5D9D3034}"/>
    <cellStyle name="Comma 66 3" xfId="53256" xr:uid="{6958C289-2495-47E2-ACCE-1EAD7ED3A483}"/>
    <cellStyle name="Comma 66 4" xfId="53257" xr:uid="{B4B279C7-0520-45F6-806F-A71A8450C87E}"/>
    <cellStyle name="Comma 67" xfId="14076" xr:uid="{4B288C11-0009-4424-BF6C-B6144F66E0C2}"/>
    <cellStyle name="Comma 67 2" xfId="14077" xr:uid="{D74C074A-EA3D-478B-BB9D-DC9487A8D47D}"/>
    <cellStyle name="Comma 67 2 2" xfId="53258" xr:uid="{9E691E6D-CB00-4870-8740-89FE871B0DC2}"/>
    <cellStyle name="Comma 67 2 3" xfId="53259" xr:uid="{E28D8877-A3D5-4CE5-ADBD-D7D65BEBB24F}"/>
    <cellStyle name="Comma 67 3" xfId="53260" xr:uid="{BF9D3494-7379-4EDB-8958-D1F10526B6F7}"/>
    <cellStyle name="Comma 67 4" xfId="53261" xr:uid="{3FDFB11F-EA73-4EEC-A68C-65F0DD8CA00B}"/>
    <cellStyle name="Comma 68" xfId="14078" xr:uid="{2F8512F5-9364-4CE6-9467-49153F64D58C}"/>
    <cellStyle name="Comma 68 2" xfId="14079" xr:uid="{43F6E6CE-8603-44D2-9A44-B9DC784C60FA}"/>
    <cellStyle name="Comma 68 2 2" xfId="53262" xr:uid="{C0BB2343-2655-4B87-8870-72CC8718C045}"/>
    <cellStyle name="Comma 68 2 3" xfId="53263" xr:uid="{5BE2A059-5AEA-444F-AA3B-1CFFF0D4B2AC}"/>
    <cellStyle name="Comma 68 3" xfId="53264" xr:uid="{157B25A1-410B-4078-A569-4CBC3065893E}"/>
    <cellStyle name="Comma 68 4" xfId="53265" xr:uid="{2EE128FB-FEF0-4D62-A446-08A8C3FF9C74}"/>
    <cellStyle name="Comma 69" xfId="14080" xr:uid="{17BB52C8-FC1A-4EB6-B4C8-809F3F2C5CF2}"/>
    <cellStyle name="Comma 69 2" xfId="14081" xr:uid="{45DDBCFC-C07D-4D75-AF44-ADDD1D0DE9A1}"/>
    <cellStyle name="Comma 7" xfId="14082" xr:uid="{F0A5AEE9-687A-4A2E-8FB2-EC73DC4AC792}"/>
    <cellStyle name="Comma 7 10" xfId="14083" xr:uid="{7911E7EF-E40C-4817-96DB-786FA6B07A0E}"/>
    <cellStyle name="Comma 7 11" xfId="14084" xr:uid="{0B155429-2283-483F-A7BA-FC90CDA06091}"/>
    <cellStyle name="Comma 7 2" xfId="14085" xr:uid="{F598F4BB-2DD2-46D6-A9FA-3CE2A12890E0}"/>
    <cellStyle name="Comma 7 2 2" xfId="14086" xr:uid="{3C44D523-CF8B-4B7D-B81E-EF18EC4F777E}"/>
    <cellStyle name="Comma 7 2 2 2" xfId="14087" xr:uid="{C11E1A47-2183-48CF-8B74-21E00E575749}"/>
    <cellStyle name="Comma 7 2 2 2 2" xfId="14088" xr:uid="{1B85ADB4-9A49-4FAF-BC12-8728B668F4E1}"/>
    <cellStyle name="Comma 7 2 2 2 2 2" xfId="14089" xr:uid="{C3662AA9-6352-43E1-B385-D24796E97991}"/>
    <cellStyle name="Comma 7 2 2 2 2 2 2" xfId="14090" xr:uid="{7E3E6F96-498E-43C9-8E17-8AE571229D2A}"/>
    <cellStyle name="Comma 7 2 2 2 2 3" xfId="14091" xr:uid="{10E5D636-CC35-4E41-8B8C-FF41BB313EFE}"/>
    <cellStyle name="Comma 7 2 2 2 3" xfId="14092" xr:uid="{E2E5F0A5-71AE-46F0-A00F-2298F2FA2B19}"/>
    <cellStyle name="Comma 7 2 2 2 3 2" xfId="14093" xr:uid="{945235F2-4629-437C-80EA-809C8F9A6543}"/>
    <cellStyle name="Comma 7 2 2 2 4" xfId="14094" xr:uid="{35641582-3C5C-4916-ACE9-25BBF3974DDC}"/>
    <cellStyle name="Comma 7 2 2 2 4 2" xfId="14095" xr:uid="{BDCCEC08-D53C-4743-91D0-11A58D9C3452}"/>
    <cellStyle name="Comma 7 2 2 2 5" xfId="14096" xr:uid="{7E7EFCD2-5405-4A00-A42B-0064E1A3CA9A}"/>
    <cellStyle name="Comma 7 2 2 3" xfId="14097" xr:uid="{791E2E6A-9F3E-4FC1-887E-9A5E721D608E}"/>
    <cellStyle name="Comma 7 2 2 4" xfId="14098" xr:uid="{B7FC66F9-5F24-434F-B124-D0C0E5D3A97A}"/>
    <cellStyle name="Comma 7 2 3" xfId="14099" xr:uid="{3D96E24E-B596-4CF0-84EB-75F965C7C019}"/>
    <cellStyle name="Comma 7 2 3 2" xfId="14100" xr:uid="{22E267C8-7E2F-4EEB-9CBC-655290FF7562}"/>
    <cellStyle name="Comma 7 2 3 2 2" xfId="14101" xr:uid="{7B1E3D58-2EFF-4E19-A86A-F5F298301C64}"/>
    <cellStyle name="Comma 7 2 3 3" xfId="14102" xr:uid="{1B28A4F6-E088-4175-99D7-84CA10FFD90E}"/>
    <cellStyle name="Comma 7 2 4" xfId="14103" xr:uid="{15C45545-F390-4F4A-B861-2DFFE9642071}"/>
    <cellStyle name="Comma 7 2 4 2" xfId="14104" xr:uid="{E87BD53E-9F89-4ED9-BFA7-2AF336101C1B}"/>
    <cellStyle name="Comma 7 2 4 2 2" xfId="14105" xr:uid="{7CD9E7EA-F046-4B7A-AE19-F530AE70A6DF}"/>
    <cellStyle name="Comma 7 2 4 2 2 2" xfId="14106" xr:uid="{46A6BE0F-03C0-4C66-8E28-E2EF3FDFD226}"/>
    <cellStyle name="Comma 7 2 4 2 3" xfId="14107" xr:uid="{106F16DE-217B-4256-8A84-AF2A5CD64CE3}"/>
    <cellStyle name="Comma 7 2 4 3" xfId="14108" xr:uid="{BA452E62-ADCA-43B3-9230-1F157A34F1F8}"/>
    <cellStyle name="Comma 7 2 4 3 2" xfId="14109" xr:uid="{89BC7BB2-5995-4671-A89F-E5A6D863A28B}"/>
    <cellStyle name="Comma 7 2 4 4" xfId="14110" xr:uid="{07E0DC7F-8372-4DEF-AA90-567B67888D26}"/>
    <cellStyle name="Comma 7 2 4 4 2" xfId="14111" xr:uid="{DADA7CE2-8E3B-4C9C-B749-B43338AA890B}"/>
    <cellStyle name="Comma 7 2 4 5" xfId="14112" xr:uid="{1FC88072-CAC5-43BD-9D7A-F20DE784B441}"/>
    <cellStyle name="Comma 7 2 5" xfId="14113" xr:uid="{19D32274-8A56-4FB2-A5E0-6344A9AB59A9}"/>
    <cellStyle name="Comma 7 2 5 2" xfId="14114" xr:uid="{2014899D-A355-4C6F-91D6-96CF95D53496}"/>
    <cellStyle name="Comma 7 2 5 2 2" xfId="14115" xr:uid="{31E924CE-6623-4825-86DD-99B80A258AEF}"/>
    <cellStyle name="Comma 7 2 5 3" xfId="14116" xr:uid="{D4971F30-C7E0-4AB1-8B58-76C625CCBBC9}"/>
    <cellStyle name="Comma 7 2 6" xfId="14117" xr:uid="{F7788EF3-B4B1-4085-A746-40143829C95C}"/>
    <cellStyle name="Comma 7 2 7" xfId="14118" xr:uid="{5CB50B6B-D296-4293-A08E-C64AFE37CD1D}"/>
    <cellStyle name="Comma 7 2 8" xfId="53461" xr:uid="{0085E23E-ED89-4482-9600-E3477BAFAA66}"/>
    <cellStyle name="Comma 7 3" xfId="14119" xr:uid="{7A535BAE-00DD-4FDC-824F-C66565AE7A80}"/>
    <cellStyle name="Comma 7 3 2" xfId="14120" xr:uid="{AC58A2C5-7A97-4BE9-B6D5-4405202ACFC4}"/>
    <cellStyle name="Comma 7 3 2 2" xfId="14121" xr:uid="{472BCE20-EEE9-41C9-9441-3C522FA567B8}"/>
    <cellStyle name="Comma 7 3 2 2 2" xfId="14122" xr:uid="{4929E51D-01B5-476D-BB16-2BCEDC2B34C0}"/>
    <cellStyle name="Comma 7 3 2 3" xfId="14123" xr:uid="{46F581E6-758F-4AE2-9CD6-C39D4EF49EE0}"/>
    <cellStyle name="Comma 7 3 3" xfId="14124" xr:uid="{E956DD95-9A54-49E2-9DCF-59820F8B0851}"/>
    <cellStyle name="Comma 7 3 3 2" xfId="14125" xr:uid="{9BC02644-1B03-4B40-8E06-E6F9379095C1}"/>
    <cellStyle name="Comma 7 3 3 2 2" xfId="14126" xr:uid="{16DFFFE8-A58E-416C-98BE-D429895B0C74}"/>
    <cellStyle name="Comma 7 3 3 2 2 2" xfId="14127" xr:uid="{6B8E95BB-F6AB-4611-86DF-891D6CB3EE07}"/>
    <cellStyle name="Comma 7 3 3 2 3" xfId="14128" xr:uid="{205C485C-41F5-487A-B4C7-5F3F749F92DE}"/>
    <cellStyle name="Comma 7 3 3 3" xfId="14129" xr:uid="{23D0AE43-1667-47E6-A0EF-8C00E7CD0993}"/>
    <cellStyle name="Comma 7 3 3 3 2" xfId="14130" xr:uid="{5148C78E-1304-4AB7-AFA7-8ACA7996566B}"/>
    <cellStyle name="Comma 7 3 3 4" xfId="14131" xr:uid="{F80D4CFA-51A6-485A-BAFA-F6A8AE1DAAF0}"/>
    <cellStyle name="Comma 7 3 3 4 2" xfId="14132" xr:uid="{B64D9B19-B439-4A90-A161-A46B38A2CBE0}"/>
    <cellStyle name="Comma 7 3 3 5" xfId="14133" xr:uid="{9BBDCB5D-3C5D-467B-A5E4-981A129D41B6}"/>
    <cellStyle name="Comma 7 3 4" xfId="14134" xr:uid="{59F14015-16B3-43DC-A5C8-ABD0089D184C}"/>
    <cellStyle name="Comma 7 3 4 2" xfId="14135" xr:uid="{AD1F210E-1CA6-4F18-AE03-F6C0A6F83ABF}"/>
    <cellStyle name="Comma 7 3 4 2 2" xfId="14136" xr:uid="{947994CC-A989-4983-8988-E55D6034D90E}"/>
    <cellStyle name="Comma 7 3 4 3" xfId="14137" xr:uid="{5187B2AC-2ABF-4DA1-88CD-47482A5E0A00}"/>
    <cellStyle name="Comma 7 3 5" xfId="14138" xr:uid="{82560AC5-878A-41F2-88AE-449766614459}"/>
    <cellStyle name="Comma 7 3 6" xfId="14139" xr:uid="{43FFFDBC-A29D-4A1B-8D43-67C6DE5BE502}"/>
    <cellStyle name="Comma 7 3 7" xfId="53462" xr:uid="{8F1DDDB7-80B9-444F-9E6B-191E5747D2B4}"/>
    <cellStyle name="Comma 7 4" xfId="14140" xr:uid="{48025329-72B0-43BD-94ED-4BB68ADEDEFB}"/>
    <cellStyle name="Comma 7 4 2" xfId="14141" xr:uid="{DDCCF7EE-23F2-49C6-A657-4D54ADADD789}"/>
    <cellStyle name="Comma 7 4 2 2" xfId="14142" xr:uid="{333047B9-8CEE-4D95-AE19-F64D8EB16AC3}"/>
    <cellStyle name="Comma 7 4 3" xfId="14143" xr:uid="{B6D24B14-D555-47CC-B3CB-7236854EC67D}"/>
    <cellStyle name="Comma 7 4 4" xfId="14144" xr:uid="{EFA1F5B3-B122-431E-A64C-BB1CE5CC75F2}"/>
    <cellStyle name="Comma 7 4 5" xfId="53463" xr:uid="{CDA39FA1-B0A4-41CA-9290-30701F414892}"/>
    <cellStyle name="Comma 7 5" xfId="14145" xr:uid="{52815A98-A396-4863-B261-0498464F6C20}"/>
    <cellStyle name="Comma 7 5 2" xfId="14146" xr:uid="{6FCB2B5C-FD3D-4641-BB76-9365137B6130}"/>
    <cellStyle name="Comma 7 5 2 2" xfId="14147" xr:uid="{E75EFCDA-CD0B-450E-AC2A-C76CE96CF375}"/>
    <cellStyle name="Comma 7 5 2 2 2" xfId="14148" xr:uid="{F7DF8FCA-6A26-481C-BB10-A1B765718D58}"/>
    <cellStyle name="Comma 7 5 2 3" xfId="14149" xr:uid="{9F86420D-719D-41F7-AFB9-C4DB8A861D16}"/>
    <cellStyle name="Comma 7 5 3" xfId="14150" xr:uid="{AA769D14-05A0-4546-B06A-E2DE2A86A86A}"/>
    <cellStyle name="Comma 7 5 3 2" xfId="14151" xr:uid="{7E73A6D7-F491-4599-906A-D7038B4925BB}"/>
    <cellStyle name="Comma 7 5 4" xfId="14152" xr:uid="{1EC8D04B-5C22-4131-A74E-2078B766CF28}"/>
    <cellStyle name="Comma 7 5 4 2" xfId="14153" xr:uid="{0FF03713-AB2A-4773-A57F-80820A44D48D}"/>
    <cellStyle name="Comma 7 5 5" xfId="14154" xr:uid="{153DBD9E-4996-4129-92B2-FC4A7373DE5A}"/>
    <cellStyle name="Comma 7 5 6" xfId="14155" xr:uid="{83665757-0088-4AB6-A84B-F8B592A321E2}"/>
    <cellStyle name="Comma 7 6" xfId="14156" xr:uid="{9540FAB4-BC44-47B4-8F47-3D058C575CAF}"/>
    <cellStyle name="Comma 7 6 2" xfId="14157" xr:uid="{FF9B71FB-F28F-41C3-8149-0172DC808304}"/>
    <cellStyle name="Comma 7 7" xfId="14158" xr:uid="{E631BB60-5EBB-4028-B9C2-30F481AD56A3}"/>
    <cellStyle name="Comma 7 7 2" xfId="14159" xr:uid="{FDFBD878-426F-4F4A-A84E-567FAC95568A}"/>
    <cellStyle name="Comma 7 8" xfId="14160" xr:uid="{5A46FE15-C404-470C-8D31-BB19C6F4DA82}"/>
    <cellStyle name="Comma 7 8 2" xfId="14161" xr:uid="{254FCF78-3A08-4B96-960E-2EB21AF3DA1C}"/>
    <cellStyle name="Comma 7 9" xfId="14162" xr:uid="{2B51EEA1-ED2F-483E-A70D-F161BA4E8BFC}"/>
    <cellStyle name="Comma 70" xfId="14163" xr:uid="{91E0DC98-7E6B-41D5-945B-7329A98A49DD}"/>
    <cellStyle name="Comma 70 2" xfId="14164" xr:uid="{6A0712F2-5683-4BBE-AE62-2DD278503DAF}"/>
    <cellStyle name="Comma 70 2 2" xfId="53266" xr:uid="{DBA5BFFF-9456-4553-972E-0666EA6BDDFD}"/>
    <cellStyle name="Comma 70 2 3" xfId="53267" xr:uid="{14556EAC-29A5-4796-8A6B-BBC3F68613DC}"/>
    <cellStyle name="Comma 70 3" xfId="53268" xr:uid="{BEACE9B4-3E2E-43DC-902F-BF3280FC9AB9}"/>
    <cellStyle name="Comma 70 4" xfId="53269" xr:uid="{4184F7A9-6747-48F8-969B-C1918A7CD6C3}"/>
    <cellStyle name="Comma 71" xfId="14165" xr:uid="{C1B5EFA0-1A72-4CD0-9ABC-9D9C059B6CB3}"/>
    <cellStyle name="Comma 71 2" xfId="14166" xr:uid="{A4DB2711-7B45-418D-8ECF-13342A2CF885}"/>
    <cellStyle name="Comma 71 2 2" xfId="53270" xr:uid="{6122D8C8-DB64-4378-8EDA-FB8C70BE9705}"/>
    <cellStyle name="Comma 71 2 3" xfId="53271" xr:uid="{1F1126A5-6A2E-458E-A940-ECB2B56C1520}"/>
    <cellStyle name="Comma 71 3" xfId="53272" xr:uid="{BA8BEF16-A2EA-4AB0-A1F5-D3331AE78291}"/>
    <cellStyle name="Comma 71 4" xfId="53273" xr:uid="{4CC36C4A-C36C-4C1A-9B1A-1C4D23DE6A6D}"/>
    <cellStyle name="Comma 72" xfId="14167" xr:uid="{94107DC9-A61C-4018-A422-7CBC056D0540}"/>
    <cellStyle name="Comma 72 2" xfId="14168" xr:uid="{34810947-A282-4889-BA6A-79496740FBC6}"/>
    <cellStyle name="Comma 72 2 2" xfId="53274" xr:uid="{849F933A-E34D-4174-B66C-BB9B87D29E88}"/>
    <cellStyle name="Comma 72 2 3" xfId="53275" xr:uid="{A5BE2FF5-0F35-4E58-A463-AA2E1546BD80}"/>
    <cellStyle name="Comma 72 3" xfId="53276" xr:uid="{32A55872-F68A-4DE5-84F0-7972A1D635A9}"/>
    <cellStyle name="Comma 72 4" xfId="53277" xr:uid="{EF5A3FD8-E391-4E12-A1B3-8A8C7737E668}"/>
    <cellStyle name="Comma 73" xfId="14169" xr:uid="{7FEBBBE4-E8CA-4B75-9FAF-9CAD522C1FC5}"/>
    <cellStyle name="Comma 73 2" xfId="14170" xr:uid="{1E567AF1-3C6D-4018-B3F2-31EF350CA6E8}"/>
    <cellStyle name="Comma 73 2 2" xfId="53278" xr:uid="{095171CC-0DE3-43DF-A663-B904871295B7}"/>
    <cellStyle name="Comma 73 3" xfId="53279" xr:uid="{02D67184-578D-40DA-B2D4-C0DF8C9C045C}"/>
    <cellStyle name="Comma 74" xfId="14171" xr:uid="{C189F5C4-2E44-49A5-A740-E740D7BFB55C}"/>
    <cellStyle name="Comma 74 2" xfId="14172" xr:uid="{5F188ABD-54AD-4215-A517-E15F6CD15ED9}"/>
    <cellStyle name="Comma 74 2 2" xfId="53280" xr:uid="{08757B12-37F5-4F8D-95EF-BB4908D83BE7}"/>
    <cellStyle name="Comma 74 2 3" xfId="53281" xr:uid="{057268D1-EEB4-415F-9A6C-580CDB9EEF8F}"/>
    <cellStyle name="Comma 74 3" xfId="53282" xr:uid="{EC278031-88B2-4C07-9C24-82D5ED25C4BD}"/>
    <cellStyle name="Comma 74 4" xfId="53283" xr:uid="{DF2807BD-448E-4FC3-8BAB-73015F0BB870}"/>
    <cellStyle name="Comma 75" xfId="14173" xr:uid="{013CB8F5-A57B-4C6E-931B-F4541251E981}"/>
    <cellStyle name="Comma 75 2" xfId="53284" xr:uid="{155FD7E6-942D-4229-AB8B-415F4A9619A2}"/>
    <cellStyle name="Comma 75 2 2" xfId="53285" xr:uid="{AB5FD57C-3CE1-4AC7-BA20-550B1C77476A}"/>
    <cellStyle name="Comma 75 2 3" xfId="53286" xr:uid="{9B31BF05-4A45-4FEF-BB84-EA6D6BC432F0}"/>
    <cellStyle name="Comma 75 3" xfId="53287" xr:uid="{80F25573-9B6F-4856-BA1D-9187E65FC043}"/>
    <cellStyle name="Comma 75 4" xfId="53288" xr:uid="{02B5DB54-C39B-42A0-9200-BBAFDC599D3B}"/>
    <cellStyle name="Comma 76" xfId="14174" xr:uid="{C674F7AF-C858-4376-95ED-20E590B09BF1}"/>
    <cellStyle name="Comma 76 2" xfId="53289" xr:uid="{C5B5E7ED-FF75-403C-9A1F-5B2EB92CC6B6}"/>
    <cellStyle name="Comma 76 2 2" xfId="53290" xr:uid="{B4E37583-ACE8-4383-A0D6-D995F10373C1}"/>
    <cellStyle name="Comma 76 2 3" xfId="53291" xr:uid="{48B428E8-74C1-4173-BB6E-BD996AA04E52}"/>
    <cellStyle name="Comma 76 3" xfId="53292" xr:uid="{F8858CFB-ADF6-4DCB-BD3B-45B278C6EF64}"/>
    <cellStyle name="Comma 76 4" xfId="53293" xr:uid="{BF58F445-C694-44CE-B501-DE80C302F2FC}"/>
    <cellStyle name="Comma 77" xfId="14175" xr:uid="{4F6F017F-9F52-4EF5-A08F-D2EDA7D42692}"/>
    <cellStyle name="Comma 77 2" xfId="53294" xr:uid="{5FE0F9E7-DF6D-410C-AA74-C17348590A7F}"/>
    <cellStyle name="Comma 77 2 2" xfId="53295" xr:uid="{CEBEC7D3-FCDB-45BE-84BE-02A1DDAF6E06}"/>
    <cellStyle name="Comma 77 3" xfId="53296" xr:uid="{6B6FAF0E-4861-4DB0-9CC4-6C38C256B6C1}"/>
    <cellStyle name="Comma 78" xfId="14176" xr:uid="{007EA30E-8B73-4A5D-BC2B-598C0F83FCF5}"/>
    <cellStyle name="Comma 78 2" xfId="53297" xr:uid="{0D458B70-B952-4E75-843D-40406237D578}"/>
    <cellStyle name="Comma 78 2 2" xfId="53298" xr:uid="{21583573-69A2-4BB8-AFEC-CCA34B227C3B}"/>
    <cellStyle name="Comma 78 3" xfId="53299" xr:uid="{B91DFB51-3410-4CDE-9555-14AD78F7EF74}"/>
    <cellStyle name="Comma 79" xfId="14177" xr:uid="{A04AC8EA-8AF4-4BF0-9CDD-1BFB0A9428CC}"/>
    <cellStyle name="Comma 79 2" xfId="53300" xr:uid="{58E9CB74-E9A1-459D-8AFD-54DDFF1F2AFA}"/>
    <cellStyle name="Comma 79 2 2" xfId="53301" xr:uid="{86777154-9C2D-4051-A170-0049E649365F}"/>
    <cellStyle name="Comma 79 3" xfId="53302" xr:uid="{CFE8BCBB-76C3-4C9E-A6B3-A3EC4809E1EC}"/>
    <cellStyle name="Comma 8" xfId="14178" xr:uid="{55AF4753-61C2-49C1-917D-AF18FF9638C3}"/>
    <cellStyle name="Comma 8 2" xfId="14179" xr:uid="{9E97A4D3-99C8-4DF8-9B98-097C3079AD31}"/>
    <cellStyle name="Comma 8 2 2" xfId="14180" xr:uid="{D8E76194-A194-4B48-A780-6A1D44E4351D}"/>
    <cellStyle name="Comma 8 2 2 2" xfId="14181" xr:uid="{EE45A6D6-F59F-475C-A119-9358357DC7D6}"/>
    <cellStyle name="Comma 8 2 2 2 2" xfId="14182" xr:uid="{699E8ABA-CF6D-4A6F-842F-04A5236F720A}"/>
    <cellStyle name="Comma 8 2 2 2 2 2" xfId="14183" xr:uid="{B809F580-9FF6-4886-B8BC-4B429DB1A417}"/>
    <cellStyle name="Comma 8 2 2 2 2 2 2" xfId="14184" xr:uid="{1709BA02-FBD7-4288-9D58-CE12FFC9E3B4}"/>
    <cellStyle name="Comma 8 2 2 2 2 3" xfId="14185" xr:uid="{6DE8E4DB-638A-4710-99A9-5563B702FD97}"/>
    <cellStyle name="Comma 8 2 2 2 3" xfId="14186" xr:uid="{562765C9-21E3-48F2-BED7-E9DB4F790CB3}"/>
    <cellStyle name="Comma 8 2 2 2 3 2" xfId="14187" xr:uid="{0D249135-6A1A-473D-A57F-461C5C290EAE}"/>
    <cellStyle name="Comma 8 2 2 2 4" xfId="14188" xr:uid="{42B29F08-CA65-4F92-853C-B4426F51C96A}"/>
    <cellStyle name="Comma 8 2 2 2 4 2" xfId="14189" xr:uid="{C39893FF-1664-4A9B-8C68-58463CE3880A}"/>
    <cellStyle name="Comma 8 2 2 2 5" xfId="14190" xr:uid="{F2CDAB28-3D34-4310-B569-6043F71060E9}"/>
    <cellStyle name="Comma 8 2 2 3" xfId="14191" xr:uid="{70625B1F-FF8A-4E15-96EE-D5DE8573314E}"/>
    <cellStyle name="Comma 8 2 3" xfId="14192" xr:uid="{02AC6C7F-908D-46BC-9835-BD613C1D37FC}"/>
    <cellStyle name="Comma 8 2 3 2" xfId="14193" xr:uid="{E621785A-D22E-41F3-924D-D4547FCB799B}"/>
    <cellStyle name="Comma 8 2 3 2 2" xfId="14194" xr:uid="{3E5CEE6F-C605-4106-8E18-6D94D67EA613}"/>
    <cellStyle name="Comma 8 2 3 3" xfId="14195" xr:uid="{D68E0431-FA08-48B5-88F0-B2C138EAD666}"/>
    <cellStyle name="Comma 8 2 4" xfId="14196" xr:uid="{5535A82F-D5FE-429E-A815-99B05CBE167C}"/>
    <cellStyle name="Comma 8 2 4 2" xfId="14197" xr:uid="{A5EFC33A-0987-4B1D-9C64-0D61175D4149}"/>
    <cellStyle name="Comma 8 2 4 2 2" xfId="14198" xr:uid="{BFFDA234-BFA7-4660-B622-CA905D1E8D0D}"/>
    <cellStyle name="Comma 8 2 4 2 2 2" xfId="14199" xr:uid="{FF34199C-3F70-4369-92D2-22F3C3370219}"/>
    <cellStyle name="Comma 8 2 4 2 3" xfId="14200" xr:uid="{370B6F6E-7452-444B-BADA-92435902A134}"/>
    <cellStyle name="Comma 8 2 4 3" xfId="14201" xr:uid="{46A8CCC0-0BE0-4D4C-AA0F-62B85D66BC48}"/>
    <cellStyle name="Comma 8 2 4 3 2" xfId="14202" xr:uid="{C734697A-32F4-41A3-BBC0-4908626D32B9}"/>
    <cellStyle name="Comma 8 2 4 4" xfId="14203" xr:uid="{70CA4556-828A-4438-B4D0-AB4FB528436B}"/>
    <cellStyle name="Comma 8 2 4 4 2" xfId="14204" xr:uid="{22F60A79-10B3-4F40-8BA5-6482A2C7615E}"/>
    <cellStyle name="Comma 8 2 4 5" xfId="14205" xr:uid="{C9D6DF43-FB9A-435D-A7F1-63C51230E3EE}"/>
    <cellStyle name="Comma 8 2 5" xfId="14206" xr:uid="{C0E4471E-4CB2-47EF-AFAD-9D9DA32C2643}"/>
    <cellStyle name="Comma 8 2 5 2" xfId="14207" xr:uid="{5527579E-EF12-47A1-B71C-F762B5493171}"/>
    <cellStyle name="Comma 8 2 5 2 2" xfId="14208" xr:uid="{28280585-97BC-40D6-86AA-590D21BBF87A}"/>
    <cellStyle name="Comma 8 2 5 3" xfId="14209" xr:uid="{033F0FDB-08AB-4584-B7D1-EBD9087E2BBA}"/>
    <cellStyle name="Comma 8 2 6" xfId="14210" xr:uid="{30E4A53A-E3C7-4B1C-8C05-033CD7E06CCA}"/>
    <cellStyle name="Comma 8 2 7" xfId="14211" xr:uid="{22898146-03B3-470C-B3AF-3197EBD7784B}"/>
    <cellStyle name="Comma 8 2 8" xfId="53464" xr:uid="{49D87E87-2389-45A4-B10B-01D9D170955F}"/>
    <cellStyle name="Comma 8 3" xfId="14212" xr:uid="{74B3CB14-6868-4E96-8D33-278FDC03B065}"/>
    <cellStyle name="Comma 8 3 2" xfId="14213" xr:uid="{BEA0C5DD-4E1F-425A-9D8C-ABDE4C14EB60}"/>
    <cellStyle name="Comma 8 3 2 2" xfId="14214" xr:uid="{B10E7960-B437-4635-963B-1EB00C3DDD63}"/>
    <cellStyle name="Comma 8 3 2 2 2" xfId="14215" xr:uid="{45D99D99-0C88-4E2A-89BC-E230332B4160}"/>
    <cellStyle name="Comma 8 3 2 3" xfId="14216" xr:uid="{13BAB8B7-7DF2-4D90-9ACA-CFE99642B7B1}"/>
    <cellStyle name="Comma 8 3 3" xfId="14217" xr:uid="{1E4FA9E4-4522-4DF9-8C6F-158D4E71EECC}"/>
    <cellStyle name="Comma 8 3 3 2" xfId="14218" xr:uid="{8C539071-67F7-44D2-AE51-47C3DB8A8161}"/>
    <cellStyle name="Comma 8 3 3 2 2" xfId="14219" xr:uid="{46C3F40E-1E3B-44F4-BB6B-6980D3DBE52C}"/>
    <cellStyle name="Comma 8 3 3 2 2 2" xfId="14220" xr:uid="{66A015CA-41C3-446C-A4B5-92FF4FB72EA8}"/>
    <cellStyle name="Comma 8 3 3 2 3" xfId="14221" xr:uid="{D88E99E9-A30B-41C5-A304-29D920768E03}"/>
    <cellStyle name="Comma 8 3 3 3" xfId="14222" xr:uid="{F610F8E7-C27A-4F7E-AC20-40C5E9BA4CFD}"/>
    <cellStyle name="Comma 8 3 3 3 2" xfId="14223" xr:uid="{A2B027D7-D46A-409F-B7D3-831F5123001E}"/>
    <cellStyle name="Comma 8 3 3 4" xfId="14224" xr:uid="{F664253A-1703-4535-921D-0C79B3D7EF9D}"/>
    <cellStyle name="Comma 8 3 3 4 2" xfId="14225" xr:uid="{9EEC163F-E25A-466D-B0C9-1AFF2EB86F06}"/>
    <cellStyle name="Comma 8 3 3 5" xfId="14226" xr:uid="{3D356140-64CB-48C5-AA2C-9852F708C5FD}"/>
    <cellStyle name="Comma 8 3 4" xfId="14227" xr:uid="{81624E64-400F-4FBC-BF61-BE9DE344AEAD}"/>
    <cellStyle name="Comma 8 3 4 2" xfId="14228" xr:uid="{CEB25C67-A283-47DE-ACB2-B557C0DAC837}"/>
    <cellStyle name="Comma 8 3 4 2 2" xfId="14229" xr:uid="{05B10C02-B209-4539-99B5-064881B01477}"/>
    <cellStyle name="Comma 8 3 4 3" xfId="14230" xr:uid="{B4387AE2-4742-449C-87FC-319BECE3C586}"/>
    <cellStyle name="Comma 8 3 5" xfId="14231" xr:uid="{CD3D6427-8CDC-479A-942C-FD78DF74BE72}"/>
    <cellStyle name="Comma 8 3 6" xfId="14232" xr:uid="{BF5336A3-87BD-4A3B-8FAC-AB0BC61816CB}"/>
    <cellStyle name="Comma 8 3 7" xfId="53465" xr:uid="{6786B038-F5E6-4DBC-8625-BEC94CF17FB9}"/>
    <cellStyle name="Comma 8 4" xfId="14233" xr:uid="{AA582D9A-2527-42FF-BBE0-1272BE069C78}"/>
    <cellStyle name="Comma 8 4 2" xfId="14234" xr:uid="{3B171661-4877-40A7-ACE4-3D3CC9B4EEB8}"/>
    <cellStyle name="Comma 8 4 2 2" xfId="14235" xr:uid="{8D90E171-5B29-4435-81BF-DFA7918C5456}"/>
    <cellStyle name="Comma 8 4 3" xfId="14236" xr:uid="{7BB86520-932A-4FB2-9D78-D1F9D07DBC02}"/>
    <cellStyle name="Comma 8 4 4" xfId="14237" xr:uid="{9B00E461-B7D6-4BEC-940F-FDF3FA2039C2}"/>
    <cellStyle name="Comma 8 4 5" xfId="53466" xr:uid="{EE941D38-B4CF-4354-9C5E-619F3460D68B}"/>
    <cellStyle name="Comma 8 5" xfId="14238" xr:uid="{8B99950C-7B8C-4110-A0F6-AE68E5D2D35C}"/>
    <cellStyle name="Comma 8 5 2" xfId="14239" xr:uid="{83F285EC-EC61-4F24-9BA6-F99D4577BBFE}"/>
    <cellStyle name="Comma 8 5 2 2" xfId="14240" xr:uid="{95E15E2A-0BDA-47EF-8D5D-FBCC71911C8D}"/>
    <cellStyle name="Comma 8 5 2 2 2" xfId="14241" xr:uid="{11703880-DD52-454A-8CED-25EB9C016611}"/>
    <cellStyle name="Comma 8 5 2 3" xfId="14242" xr:uid="{20C540A7-47D9-4B12-87C4-1B19E46765FC}"/>
    <cellStyle name="Comma 8 5 3" xfId="14243" xr:uid="{CD5057DA-A8D3-4335-96CF-BEB92BD4CF77}"/>
    <cellStyle name="Comma 8 5 3 2" xfId="14244" xr:uid="{4F9E910F-B716-4515-A642-BAD427B032C6}"/>
    <cellStyle name="Comma 8 5 4" xfId="14245" xr:uid="{758EC7EA-6FD3-4EBF-900B-75AFF54C734B}"/>
    <cellStyle name="Comma 8 5 4 2" xfId="14246" xr:uid="{B014D843-B36A-4556-9801-30EDAC7E209C}"/>
    <cellStyle name="Comma 8 5 5" xfId="14247" xr:uid="{1EDA3FFC-307F-44F5-B344-7779ED8038DE}"/>
    <cellStyle name="Comma 8 5 6" xfId="14248" xr:uid="{1DE957B2-A78E-4C06-90A9-9B9A91F72D55}"/>
    <cellStyle name="Comma 8 6" xfId="14249" xr:uid="{AC0A25AC-DA67-445A-9600-A423B2D2E22C}"/>
    <cellStyle name="Comma 8 6 2" xfId="14250" xr:uid="{6538F5F6-EF0E-4585-88A1-7778EB520208}"/>
    <cellStyle name="Comma 8 7" xfId="14251" xr:uid="{9CE0727F-EF57-4F83-842A-7DCB0B0BBFB1}"/>
    <cellStyle name="Comma 8 8" xfId="14252" xr:uid="{E25033B9-CBC9-41FE-81F8-1CDD082B1193}"/>
    <cellStyle name="Comma 8 9" xfId="53467" xr:uid="{B95B8593-CB09-4DC7-9EC9-6BBDE6898F40}"/>
    <cellStyle name="Comma 80" xfId="14253" xr:uid="{5E8FA760-218A-4FD9-ABDE-72849DF5E4C2}"/>
    <cellStyle name="Comma 80 2" xfId="53303" xr:uid="{B94B7777-ABF3-442F-92BC-EA5BF98F51E3}"/>
    <cellStyle name="Comma 80 2 2" xfId="53304" xr:uid="{679BF6BD-CDD9-4513-BE5F-5155881875F8}"/>
    <cellStyle name="Comma 80 3" xfId="53305" xr:uid="{179F7FD0-738A-46EC-B046-9D7BE397BF9C}"/>
    <cellStyle name="Comma 81" xfId="14254" xr:uid="{40F2FBCF-7CE2-4D2D-B0E6-3EC407C53FBD}"/>
    <cellStyle name="Comma 81 2" xfId="53306" xr:uid="{E03453C0-D7E3-4719-9F21-BD3F86180D42}"/>
    <cellStyle name="Comma 81 2 2" xfId="53307" xr:uid="{90B0EC7D-606B-4ADF-A081-C704C4D532AF}"/>
    <cellStyle name="Comma 81 3" xfId="53308" xr:uid="{E7BB89BC-8732-429F-9C5C-93A828E51CD7}"/>
    <cellStyle name="Comma 82" xfId="14255" xr:uid="{732D71CB-263C-408F-9691-7604E840BB2D}"/>
    <cellStyle name="Comma 82 2" xfId="53309" xr:uid="{44E7D75D-103A-417E-A0AE-B43BB3FF0D2E}"/>
    <cellStyle name="Comma 82 2 2" xfId="53310" xr:uid="{731839F2-E83E-4D81-9930-8FCC67ED5718}"/>
    <cellStyle name="Comma 82 3" xfId="53311" xr:uid="{15472E19-C220-4014-8A49-19188AE73378}"/>
    <cellStyle name="Comma 83" xfId="14256" xr:uid="{99162AB5-D27A-470F-B902-8C4604985716}"/>
    <cellStyle name="Comma 83 2" xfId="53312" xr:uid="{6C7DAB96-0EC1-4784-9D3F-B0CAA63A64C4}"/>
    <cellStyle name="Comma 83 2 2" xfId="53313" xr:uid="{C5845EA7-BB88-4475-9AE9-015DF3552B9D}"/>
    <cellStyle name="Comma 83 3" xfId="53314" xr:uid="{0C1009D0-604F-4434-B870-F0D65360169A}"/>
    <cellStyle name="Comma 84" xfId="14257" xr:uid="{FDE1A67E-CBB1-44F2-B0C2-F4EBCB66B15C}"/>
    <cellStyle name="Comma 84 2" xfId="53315" xr:uid="{44C82EBC-ED5D-4518-B708-25BE9C152BEE}"/>
    <cellStyle name="Comma 84 2 2" xfId="53316" xr:uid="{CB27A526-031F-42AA-920C-5315DD963768}"/>
    <cellStyle name="Comma 84 3" xfId="53317" xr:uid="{309F3764-FD93-4D93-B7E8-465CD5D67457}"/>
    <cellStyle name="Comma 85" xfId="14258" xr:uid="{63C0FB21-B015-47D9-881D-7E9CCFDFAA93}"/>
    <cellStyle name="Comma 85 2" xfId="53318" xr:uid="{658BF66E-D9D6-4159-A6F9-8A7EECDA86F7}"/>
    <cellStyle name="Comma 85 2 2" xfId="53319" xr:uid="{45C32394-9EAA-4021-91A9-B8950BCFF5CB}"/>
    <cellStyle name="Comma 85 3" xfId="53320" xr:uid="{80429A06-2E9B-44F9-B37E-F976ECE4A0D5}"/>
    <cellStyle name="Comma 86" xfId="14259" xr:uid="{D7E892FB-EF51-4F72-9226-B6AE54520BC0}"/>
    <cellStyle name="Comma 86 2" xfId="53321" xr:uid="{7B84195B-B14E-405E-A876-85331748DBF3}"/>
    <cellStyle name="Comma 86 2 2" xfId="53322" xr:uid="{C84BAC93-FA99-4BBD-A062-1791C521C545}"/>
    <cellStyle name="Comma 86 3" xfId="53323" xr:uid="{2F70A180-62A1-4159-AEB8-303C5C0980E4}"/>
    <cellStyle name="Comma 87" xfId="14260" xr:uid="{3060FA69-8F57-47C8-A958-FF80C49CDBF2}"/>
    <cellStyle name="Comma 87 2" xfId="53324" xr:uid="{9E764418-7A21-4A40-AB68-05C148DA4DF5}"/>
    <cellStyle name="Comma 87 2 2" xfId="53325" xr:uid="{65C2B6D8-547A-44D9-ABC0-846089C6A256}"/>
    <cellStyle name="Comma 87 3" xfId="53326" xr:uid="{3AE87F8F-398D-49A2-89E3-0F8A0A647D3C}"/>
    <cellStyle name="Comma 88" xfId="14261" xr:uid="{9CB7A188-3D97-47F6-9973-BF5AF391BD94}"/>
    <cellStyle name="Comma 88 2" xfId="53327" xr:uid="{AB7CEEB8-EE03-4974-9AEA-80A22B3EEA62}"/>
    <cellStyle name="Comma 88 2 2" xfId="53328" xr:uid="{22B68E27-9D05-4826-BA33-5ED162A63756}"/>
    <cellStyle name="Comma 88 3" xfId="53329" xr:uid="{84FB85B2-5351-4344-9D03-69ABED6EA566}"/>
    <cellStyle name="Comma 89" xfId="14262" xr:uid="{E47FB3A7-4C76-410B-B144-00DCED871B82}"/>
    <cellStyle name="Comma 89 2" xfId="53330" xr:uid="{E86D28F2-28F9-4B4F-A24D-24AB17DD94ED}"/>
    <cellStyle name="Comma 89 2 2" xfId="53331" xr:uid="{ADA5ED2F-6B1D-4F35-B257-2C005999BA8F}"/>
    <cellStyle name="Comma 89 3" xfId="53332" xr:uid="{6469CD71-3157-45A9-8E29-CE273989154B}"/>
    <cellStyle name="Comma 9" xfId="14263" xr:uid="{6540F996-4FA1-467C-8C35-E379CC29D509}"/>
    <cellStyle name="Comma 9 10" xfId="53468" xr:uid="{F6CC15F7-0745-4F0C-B0E6-3FD3AEDC3D28}"/>
    <cellStyle name="Comma 9 2" xfId="14264" xr:uid="{E5202BD2-3025-4ABD-88A0-974889ED2378}"/>
    <cellStyle name="Comma 9 2 2" xfId="14265" xr:uid="{2EC629A7-E5F5-41EB-B1B3-30BEEFA8994F}"/>
    <cellStyle name="Comma 9 2 2 2" xfId="14266" xr:uid="{DE941375-04F1-406B-95E0-C0FB6050AE58}"/>
    <cellStyle name="Comma 9 2 2 2 2" xfId="14267" xr:uid="{486FC3AA-4C49-4A39-A1E0-EF6BEC20898D}"/>
    <cellStyle name="Comma 9 2 2 2 2 2" xfId="14268" xr:uid="{361E51C8-67E7-488F-8329-99A9FCA41676}"/>
    <cellStyle name="Comma 9 2 2 2 2 2 2" xfId="14269" xr:uid="{CD80CA0E-07AA-4D14-944F-3515B2CA450B}"/>
    <cellStyle name="Comma 9 2 2 2 2 3" xfId="14270" xr:uid="{407E76B2-F46B-4A34-B241-650EB819C670}"/>
    <cellStyle name="Comma 9 2 2 2 3" xfId="14271" xr:uid="{189B015E-4959-4594-BA3E-E669E71588BD}"/>
    <cellStyle name="Comma 9 2 2 2 3 2" xfId="14272" xr:uid="{44E17869-091F-4EA0-8248-060992005992}"/>
    <cellStyle name="Comma 9 2 2 2 4" xfId="14273" xr:uid="{292D5279-86F6-435B-AEF5-C72B8DE5A923}"/>
    <cellStyle name="Comma 9 2 2 2 4 2" xfId="14274" xr:uid="{6B22D1EF-0509-46B2-9365-1B44ADF3A7FE}"/>
    <cellStyle name="Comma 9 2 2 2 5" xfId="14275" xr:uid="{EE28169D-1B1E-4E22-BAF6-1AFDFE02FC1A}"/>
    <cellStyle name="Comma 9 2 2 2 6" xfId="14276" xr:uid="{076F24A6-7852-4106-B7F4-6C366C4950E6}"/>
    <cellStyle name="Comma 9 2 2 3" xfId="14277" xr:uid="{CC77ECDC-21F4-4308-B57F-7699C303BA51}"/>
    <cellStyle name="Comma 9 2 2 4" xfId="14278" xr:uid="{FB302831-0CB0-4FDA-90CF-10D078A0B10E}"/>
    <cellStyle name="Comma 9 2 3" xfId="14279" xr:uid="{056C9B3B-59C2-49CB-9F61-48E7EFA579FB}"/>
    <cellStyle name="Comma 9 2 3 2" xfId="14280" xr:uid="{D6A0F054-12D6-4DBE-B67C-61BB9954F2BC}"/>
    <cellStyle name="Comma 9 2 3 2 2" xfId="14281" xr:uid="{8C107FA0-44C4-4070-AF97-E2BFA73C4A49}"/>
    <cellStyle name="Comma 9 2 3 2 3" xfId="14282" xr:uid="{3FC663E1-0C71-492F-BBDB-6847DD69450F}"/>
    <cellStyle name="Comma 9 2 3 3" xfId="14283" xr:uid="{F3FCAACE-7877-48E0-9B8F-30C394D24E54}"/>
    <cellStyle name="Comma 9 2 3 4" xfId="14284" xr:uid="{889AB8A9-E90D-4B03-97FF-65830405EC70}"/>
    <cellStyle name="Comma 9 2 4" xfId="14285" xr:uid="{D99A7FD0-B2E0-474D-8A6F-5D2F378DA3A1}"/>
    <cellStyle name="Comma 9 2 4 2" xfId="14286" xr:uid="{7E28B3AB-D752-42FD-BC41-E829B1823ED8}"/>
    <cellStyle name="Comma 9 2 4 2 2" xfId="14287" xr:uid="{B3C8A7C6-A04D-49D3-99FE-A955AAA7915B}"/>
    <cellStyle name="Comma 9 2 4 2 2 2" xfId="14288" xr:uid="{4F281385-0E4A-40AB-8B59-BE3FED7D4B22}"/>
    <cellStyle name="Comma 9 2 4 2 3" xfId="14289" xr:uid="{7ED38B1B-0742-4D72-94A2-C8F8D02F5297}"/>
    <cellStyle name="Comma 9 2 4 2 4" xfId="14290" xr:uid="{A2A42C01-C23D-4223-88C2-C003FC91F861}"/>
    <cellStyle name="Comma 9 2 4 3" xfId="14291" xr:uid="{FFD0049D-9713-4007-A132-D702CC3993B3}"/>
    <cellStyle name="Comma 9 2 4 3 2" xfId="14292" xr:uid="{D7444EE7-6C92-45E6-AF96-D594632FB421}"/>
    <cellStyle name="Comma 9 2 4 4" xfId="14293" xr:uid="{B2BF2C8D-E9BB-43B6-912B-BD14FE02C0B7}"/>
    <cellStyle name="Comma 9 2 4 4 2" xfId="14294" xr:uid="{E994BC5B-F652-4C82-A642-A5EF5819631D}"/>
    <cellStyle name="Comma 9 2 4 5" xfId="14295" xr:uid="{44789952-E851-42E9-A9BA-A501387CF2D0}"/>
    <cellStyle name="Comma 9 2 4 6" xfId="14296" xr:uid="{380BC232-D80D-4283-AB35-071E25D2C852}"/>
    <cellStyle name="Comma 9 2 5" xfId="14297" xr:uid="{6916137C-FBE3-4F02-8318-535DFD8811EA}"/>
    <cellStyle name="Comma 9 2 5 2" xfId="14298" xr:uid="{A069565A-81E9-45C0-856C-EAD66FAD1960}"/>
    <cellStyle name="Comma 9 2 5 2 2" xfId="14299" xr:uid="{030A2AC9-6CAD-4899-899F-3D98B7B74AEA}"/>
    <cellStyle name="Comma 9 2 5 2 3" xfId="14300" xr:uid="{A0C6EBBA-1F27-4150-82AA-5BAA2E43E1E8}"/>
    <cellStyle name="Comma 9 2 5 3" xfId="14301" xr:uid="{53082A5A-A2A3-4A09-B81C-DF8D032BC388}"/>
    <cellStyle name="Comma 9 2 5 4" xfId="14302" xr:uid="{9A19F603-3727-4CDD-8C05-1FE13594FABC}"/>
    <cellStyle name="Comma 9 2 6" xfId="14303" xr:uid="{9BD98614-D3DB-4025-A6A0-A58421610C8E}"/>
    <cellStyle name="Comma 9 2 6 2" xfId="14304" xr:uid="{EA2249BA-2228-4AEF-96C7-584E2DD13AEA}"/>
    <cellStyle name="Comma 9 2 7" xfId="14305" xr:uid="{DDA63351-7974-443C-9000-BCFE5855FF0B}"/>
    <cellStyle name="Comma 9 3" xfId="14306" xr:uid="{66655F3D-EAB2-493C-B930-A338C184CE3A}"/>
    <cellStyle name="Comma 9 3 2" xfId="14307" xr:uid="{571EE858-BAE0-45CF-9B5C-2B0BEF00F428}"/>
    <cellStyle name="Comma 9 3 2 2" xfId="14308" xr:uid="{676F47B1-0AAC-4A7C-AF6A-74A49E79CC63}"/>
    <cellStyle name="Comma 9 3 2 2 2" xfId="14309" xr:uid="{8FD37A4B-617A-4A61-A79D-2B3A3D19FB53}"/>
    <cellStyle name="Comma 9 3 2 2 3" xfId="14310" xr:uid="{FC25A25F-E3B4-43A5-A6CD-5623AA42AD02}"/>
    <cellStyle name="Comma 9 3 2 3" xfId="14311" xr:uid="{B6592605-DD69-4E90-B659-522373D16C3B}"/>
    <cellStyle name="Comma 9 3 2 4" xfId="14312" xr:uid="{47F9D240-B660-4E4F-9F80-DCA1FD566C11}"/>
    <cellStyle name="Comma 9 3 3" xfId="14313" xr:uid="{A8CA9AF2-5240-4454-B04C-2B6922F40C18}"/>
    <cellStyle name="Comma 9 3 3 2" xfId="14314" xr:uid="{4696436D-EB61-4BAE-B4E2-9DF516541B65}"/>
    <cellStyle name="Comma 9 3 3 2 2" xfId="14315" xr:uid="{2A7F2CCC-1C46-4066-A121-25A12EAEFD65}"/>
    <cellStyle name="Comma 9 3 3 2 2 2" xfId="14316" xr:uid="{CFFC6C4E-122D-476E-866F-204BC91B78B5}"/>
    <cellStyle name="Comma 9 3 3 2 3" xfId="14317" xr:uid="{BA85874C-10EA-48B3-BFED-E88B1A9ADE85}"/>
    <cellStyle name="Comma 9 3 3 2 4" xfId="14318" xr:uid="{54A9A7AC-1EEE-4F44-B175-200B13239B2E}"/>
    <cellStyle name="Comma 9 3 3 3" xfId="14319" xr:uid="{DA04746E-CB4E-4348-BA80-677BA62DC7CA}"/>
    <cellStyle name="Comma 9 3 3 3 2" xfId="14320" xr:uid="{5396F565-7341-4FBB-AD2D-B1A64CFFD68B}"/>
    <cellStyle name="Comma 9 3 3 4" xfId="14321" xr:uid="{E58B52A4-D46E-435D-A74F-B25A746A4970}"/>
    <cellStyle name="Comma 9 3 3 4 2" xfId="14322" xr:uid="{3428FB00-8495-48DF-87D5-9422B5D736DA}"/>
    <cellStyle name="Comma 9 3 3 5" xfId="14323" xr:uid="{B6330B67-86F2-4E88-9D50-58F1D882DE7C}"/>
    <cellStyle name="Comma 9 3 3 6" xfId="14324" xr:uid="{EE9EAD0C-09CC-4488-AB49-31AC9828B70D}"/>
    <cellStyle name="Comma 9 3 4" xfId="14325" xr:uid="{60348DFB-55B9-4314-9F40-F8ABC454EDE0}"/>
    <cellStyle name="Comma 9 3 4 2" xfId="14326" xr:uid="{B26C2641-B88A-44A9-97F8-0D627A1C38F3}"/>
    <cellStyle name="Comma 9 3 4 2 2" xfId="14327" xr:uid="{B57882F6-3482-444F-8D4E-F2DB464AF547}"/>
    <cellStyle name="Comma 9 3 4 2 3" xfId="14328" xr:uid="{BDCD803B-6B6B-4B4C-9E7C-10F5E1333D0D}"/>
    <cellStyle name="Comma 9 3 4 3" xfId="14329" xr:uid="{D557BD11-A993-443B-8A8D-C0B5A783C376}"/>
    <cellStyle name="Comma 9 3 4 4" xfId="14330" xr:uid="{14970BA9-C485-4A1A-9BA7-5038FD57210A}"/>
    <cellStyle name="Comma 9 3 5" xfId="14331" xr:uid="{0B78F55E-042E-44CB-8B3A-61E26B2A0377}"/>
    <cellStyle name="Comma 9 3 5 2" xfId="14332" xr:uid="{45200C42-9BE4-464F-BF01-3C7484CD2D5C}"/>
    <cellStyle name="Comma 9 3 5 3" xfId="14333" xr:uid="{6068FC2B-591E-4AEA-A2C5-B627B916BF69}"/>
    <cellStyle name="Comma 9 3 6" xfId="14334" xr:uid="{EB70BFD4-8ACE-4F5A-9E4D-6395954E603F}"/>
    <cellStyle name="Comma 9 3 7" xfId="14335" xr:uid="{4C148F85-7091-4D11-AEB4-504A633E77AE}"/>
    <cellStyle name="Comma 9 4" xfId="14336" xr:uid="{A6F4C6FA-B98F-48EE-8517-0D57E1AF6A5F}"/>
    <cellStyle name="Comma 9 4 2" xfId="14337" xr:uid="{104BBA0B-AB16-43A8-9381-2098F93BF048}"/>
    <cellStyle name="Comma 9 4 2 2" xfId="14338" xr:uid="{F2EE4DC3-0AD2-4B94-9AEE-D15E557C93DA}"/>
    <cellStyle name="Comma 9 4 2 3" xfId="14339" xr:uid="{97C0AB24-FC76-4B17-828E-F395AF6007ED}"/>
    <cellStyle name="Comma 9 4 3" xfId="14340" xr:uid="{F9DC872A-23BF-4CCA-BB33-E71B6C7C77A7}"/>
    <cellStyle name="Comma 9 4 4" xfId="14341" xr:uid="{D6418574-A3C5-41AE-B8FC-82D3A17C025F}"/>
    <cellStyle name="Comma 9 4 5" xfId="53469" xr:uid="{1CFA6941-E127-4FD0-BE21-AE08352D6640}"/>
    <cellStyle name="Comma 9 5" xfId="14342" xr:uid="{63D7AF77-33A8-4BEC-B737-50F2F8FFC73F}"/>
    <cellStyle name="Comma 9 5 2" xfId="14343" xr:uid="{FFDE3B2F-C0BC-41F2-B49B-42CDD4A6C745}"/>
    <cellStyle name="Comma 9 5 2 2" xfId="14344" xr:uid="{448BB9F9-F56D-4B57-9499-583F875C23B4}"/>
    <cellStyle name="Comma 9 5 2 2 2" xfId="14345" xr:uid="{8CC8233B-4326-491E-94DA-160F13606C41}"/>
    <cellStyle name="Comma 9 5 2 3" xfId="14346" xr:uid="{0B8058DD-7E52-465B-BBD0-92A06EBB8079}"/>
    <cellStyle name="Comma 9 5 2 4" xfId="14347" xr:uid="{8A7AF945-4C7C-4312-B4A4-F8A3737BAEC8}"/>
    <cellStyle name="Comma 9 5 3" xfId="14348" xr:uid="{BA9C7BF9-6247-4862-98A5-D1E108CCD900}"/>
    <cellStyle name="Comma 9 5 3 2" xfId="14349" xr:uid="{2F90D2DA-9ED4-42D5-84D1-8A1620B1C2CC}"/>
    <cellStyle name="Comma 9 5 4" xfId="14350" xr:uid="{55AEB186-C7F3-40E6-98B9-D623F8EF66DF}"/>
    <cellStyle name="Comma 9 5 4 2" xfId="14351" xr:uid="{A0A9CE1F-0549-4609-8DA3-91E41CC317D5}"/>
    <cellStyle name="Comma 9 5 5" xfId="14352" xr:uid="{A3162E68-8235-4260-A0C4-6AB2B8DCC735}"/>
    <cellStyle name="Comma 9 5 6" xfId="14353" xr:uid="{25BC0250-16B3-48AE-8D2B-114DC6AE66FD}"/>
    <cellStyle name="Comma 9 6" xfId="14354" xr:uid="{7E51C1CF-D90F-4FE8-91A8-679DA6E5712E}"/>
    <cellStyle name="Comma 9 6 2" xfId="14355" xr:uid="{DE2E1243-AA06-475F-9570-F5C4797E9BD2}"/>
    <cellStyle name="Comma 9 6 2 2" xfId="14356" xr:uid="{C33443C2-AF40-422F-952F-2C6370A9B9CC}"/>
    <cellStyle name="Comma 9 6 3" xfId="14357" xr:uid="{A99927C3-4CC5-4D5D-8474-5194602C6722}"/>
    <cellStyle name="Comma 9 7" xfId="14358" xr:uid="{97152C6F-98D3-4125-B796-B88EB138554F}"/>
    <cellStyle name="Comma 9 7 2" xfId="14359" xr:uid="{5D9A8771-8616-4110-99D6-6654E16A929F}"/>
    <cellStyle name="Comma 9 7 3" xfId="14360" xr:uid="{FACD1ED5-DA11-41E8-8547-2EB8A00933A5}"/>
    <cellStyle name="Comma 9 8" xfId="14361" xr:uid="{62B8AFA7-E6E4-4109-88E0-05BA2DE4D891}"/>
    <cellStyle name="Comma 9 9" xfId="14362" xr:uid="{81D135A3-17F0-465C-AA6D-4396D6845204}"/>
    <cellStyle name="Comma 90" xfId="14363" xr:uid="{B3A445B5-5074-45CD-80E7-074B847EE017}"/>
    <cellStyle name="Comma 90 2" xfId="53333" xr:uid="{2FDC0BF5-02B4-4404-8093-A50AFD0513AE}"/>
    <cellStyle name="Comma 90 2 2" xfId="53334" xr:uid="{6DFFF648-A5C5-4BC3-BB3E-211B84F635ED}"/>
    <cellStyle name="Comma 90 3" xfId="53335" xr:uid="{46A31171-2765-4D55-B77C-E51BA0B05400}"/>
    <cellStyle name="Comma 91" xfId="14364" xr:uid="{14E58FEB-76BC-4FDD-A726-C69BE78E3A92}"/>
    <cellStyle name="Comma 91 2" xfId="53336" xr:uid="{DAE0C9C0-14AC-4B5D-BDE6-20CC321C150F}"/>
    <cellStyle name="Comma 91 2 2" xfId="53337" xr:uid="{32D94E25-2F3C-4AC0-A76A-7D346F0526A8}"/>
    <cellStyle name="Comma 91 3" xfId="53338" xr:uid="{92BB8C56-4279-4B0B-8CC0-7FABA04A8A6B}"/>
    <cellStyle name="Comma 92" xfId="14365" xr:uid="{A240DC25-7E93-483B-92DB-B9704A7E42FF}"/>
    <cellStyle name="Comma 92 2" xfId="53339" xr:uid="{BBE7D8F5-83C9-4084-8052-3E657B39CB23}"/>
    <cellStyle name="Comma 92 2 2" xfId="53340" xr:uid="{2E0AAFAD-4B29-49C7-8E09-36677B04EDB6}"/>
    <cellStyle name="Comma 92 3" xfId="53341" xr:uid="{4FD6D4AC-5D40-4CB4-B069-D1B2CBE2B0CF}"/>
    <cellStyle name="Comma 93" xfId="14366" xr:uid="{EDB0888A-821D-4FAA-8FA7-5108965DE06A}"/>
    <cellStyle name="Comma 93 2" xfId="53342" xr:uid="{42F11F14-E251-45A8-A937-48EE87BEECEE}"/>
    <cellStyle name="Comma 93 2 2" xfId="53343" xr:uid="{BBFA7BB2-B9AD-4380-AFA1-65B537348A0B}"/>
    <cellStyle name="Comma 93 3" xfId="53344" xr:uid="{91CB2958-8AC5-4918-9951-D8C75C637626}"/>
    <cellStyle name="Comma 94" xfId="14367" xr:uid="{621A3F6F-EAD4-4CEF-B89C-6DC147929581}"/>
    <cellStyle name="Comma 94 2" xfId="53345" xr:uid="{C9F7A483-0192-4BA5-A7D3-73C5E0F7A92E}"/>
    <cellStyle name="Comma 94 2 2" xfId="53346" xr:uid="{0F2BD357-C0EC-4BE9-A66F-24B386C59CDF}"/>
    <cellStyle name="Comma 94 2 3" xfId="53347" xr:uid="{5C3128D2-2BA0-45F6-BB48-716410F93375}"/>
    <cellStyle name="Comma 94 3" xfId="53348" xr:uid="{D014DFCA-951D-4734-A4DC-6B9424C1F3CB}"/>
    <cellStyle name="Comma 94 4" xfId="53349" xr:uid="{399ECB36-DCA1-49FA-BD5C-53B9F27AB934}"/>
    <cellStyle name="Comma 95" xfId="14368" xr:uid="{1A5D714C-C37D-4F6C-92B7-619E25BB024D}"/>
    <cellStyle name="Comma 95 2" xfId="53350" xr:uid="{A4FB5082-E314-4838-BFB0-A8653ED47DC3}"/>
    <cellStyle name="Comma 95 2 2" xfId="53351" xr:uid="{7AE9E374-A944-4FCC-BA8A-B976B006C555}"/>
    <cellStyle name="Comma 95 3" xfId="53352" xr:uid="{77C31DA7-C134-47D8-9A09-C799A9AD132E}"/>
    <cellStyle name="Comma 96" xfId="14369" xr:uid="{CEF0BB9C-711A-47DD-907D-CF6259E4E4DF}"/>
    <cellStyle name="Comma 96 2" xfId="53353" xr:uid="{60B15D97-358A-4629-A844-908C8F2517F0}"/>
    <cellStyle name="Comma 96 2 2" xfId="53354" xr:uid="{AFDB9F68-B930-4010-B746-D22BA8F4252A}"/>
    <cellStyle name="Comma 96 3" xfId="53355" xr:uid="{2E5C365E-16CC-4C2A-BC14-95725C7603B7}"/>
    <cellStyle name="Comma 97" xfId="14370" xr:uid="{708D635C-3C1D-4AF4-83F0-998F61D0E533}"/>
    <cellStyle name="Comma 97 2" xfId="53356" xr:uid="{FC483091-BB81-4332-992F-5EAF6DC177AE}"/>
    <cellStyle name="Comma 97 2 2" xfId="53357" xr:uid="{2FC0A67A-10C8-492B-A86F-66D1FF4CCB99}"/>
    <cellStyle name="Comma 97 3" xfId="53358" xr:uid="{00037631-2B31-466D-8921-C4F0CFB97E84}"/>
    <cellStyle name="Comma 98" xfId="52960" xr:uid="{D86BAF69-36E1-4E8B-AF57-B40423CA7C06}"/>
    <cellStyle name="Comma 98 2" xfId="53359" xr:uid="{881FD55B-649D-416C-A7F6-8598A67EC96E}"/>
    <cellStyle name="Comma 98 2 2" xfId="53360" xr:uid="{335B8967-30EB-4E84-8313-423B9B13EA57}"/>
    <cellStyle name="Comma 98 3" xfId="53361" xr:uid="{07D1A08E-C7D9-4DDA-9BCF-C295D2B30285}"/>
    <cellStyle name="Comma 99" xfId="53362" xr:uid="{589494EE-84C8-458B-AE81-1C9D84D8838A}"/>
    <cellStyle name="Comma 99 2" xfId="53363" xr:uid="{7AA978DC-C1E9-4937-A792-1DDEAD6086CF}"/>
    <cellStyle name="Comma 99 2 2" xfId="53364" xr:uid="{8B65310E-D5EC-4FD4-981B-90EDB4FE54B3}"/>
    <cellStyle name="Comma 99 3" xfId="53365" xr:uid="{0DA6F86A-A210-4A37-AA07-9CA224C729A2}"/>
    <cellStyle name="Comma, 1 dec" xfId="14371" xr:uid="{D97084AC-AC17-4432-85F1-42844F2F72A4}"/>
    <cellStyle name="Comma, 1 dec 2" xfId="14372" xr:uid="{5888D635-9635-41B2-9BB1-3FDF9B10D80E}"/>
    <cellStyle name="Comma, 1 dec 3" xfId="14373" xr:uid="{47BEAD1A-BF47-43A9-A19F-76758A9BD8EB}"/>
    <cellStyle name="Comma0" xfId="14374" xr:uid="{AEBBBF16-4127-4DAA-88CA-CFC714BF701E}"/>
    <cellStyle name="Comma0 - Estilo2" xfId="14375" xr:uid="{D5618D8E-4DB7-4081-ACE4-418B399DE840}"/>
    <cellStyle name="Comma0 - Estilo2 2" xfId="14376" xr:uid="{161DE8DF-F42D-4EA8-B57F-666982621F7E}"/>
    <cellStyle name="Comma0 - Estilo2 3" xfId="14377" xr:uid="{242EF37D-DF18-47C0-894D-4E929670F36A}"/>
    <cellStyle name="Comma0 - Modelo1" xfId="14378" xr:uid="{3BA072E9-731A-44C7-BD3E-19F571B0691B}"/>
    <cellStyle name="Comma0 - Modelo1 2" xfId="14379" xr:uid="{CD9AEC3F-2903-4C79-85A1-C96F9A38FFB4}"/>
    <cellStyle name="Comma0 - Modelo1 3" xfId="14380" xr:uid="{3B9A1DDB-44AE-4B81-BEBA-E32A0BF043D7}"/>
    <cellStyle name="Comma0 - Style1" xfId="14381" xr:uid="{F9CBE8DA-DBF8-4F67-9EA8-1E6478CE464D}"/>
    <cellStyle name="Comma0 - Style1 2" xfId="14382" xr:uid="{7D1B1E5F-0C44-4067-A370-91B911AD8EBE}"/>
    <cellStyle name="Comma0 - Style1 3" xfId="14383" xr:uid="{C11C761D-98B6-4B8E-AE96-89BAB03D0D1E}"/>
    <cellStyle name="Comma0 10" xfId="14384" xr:uid="{9A971C62-284C-4637-8EA0-FEBA6591A3C6}"/>
    <cellStyle name="Comma0 10 2" xfId="14385" xr:uid="{2284D681-AAF3-44C5-B6DB-BD0C2A8FDD72}"/>
    <cellStyle name="Comma0 10 3" xfId="14386" xr:uid="{2B7E47CD-6AF3-43FD-AD0C-3B3140450BBE}"/>
    <cellStyle name="Comma0 11" xfId="14387" xr:uid="{182A0F77-0C67-46C4-9032-BA2C48E23792}"/>
    <cellStyle name="Comma0 11 2" xfId="14388" xr:uid="{E4EFCEBB-8A29-46D4-A2DD-7B1171A5722D}"/>
    <cellStyle name="Comma0 11 3" xfId="14389" xr:uid="{C867B79F-8E49-4D8E-9024-768A0782EB5B}"/>
    <cellStyle name="Comma0 12" xfId="14390" xr:uid="{49F64A27-9B32-4B77-AE06-4F534CED39B6}"/>
    <cellStyle name="Comma0 12 2" xfId="14391" xr:uid="{A3796E66-D855-4820-ABC6-0EE7922A9049}"/>
    <cellStyle name="Comma0 12 2 2" xfId="14392" xr:uid="{17D2134C-CEB9-4716-8FE0-EC7421DE324A}"/>
    <cellStyle name="Comma0 12 3" xfId="14393" xr:uid="{D6AF5EED-13EB-41A4-8EF0-A1CC17DC2696}"/>
    <cellStyle name="Comma0 12 4" xfId="14394" xr:uid="{C3F9087D-72F0-4FE0-B681-B55BAABC34EC}"/>
    <cellStyle name="Comma0 13" xfId="14395" xr:uid="{91B888CD-D111-4857-853E-D2958B6F11C2}"/>
    <cellStyle name="Comma0 13 2" xfId="14396" xr:uid="{52B4DE9D-225A-47A8-B354-3977533ED047}"/>
    <cellStyle name="Comma0 13 2 2" xfId="14397" xr:uid="{1C97A4E0-C3DC-4D00-9194-E11D9F249055}"/>
    <cellStyle name="Comma0 13 3" xfId="14398" xr:uid="{2A135889-41A8-4734-887D-8109994417F7}"/>
    <cellStyle name="Comma0 13 4" xfId="14399" xr:uid="{A8CFB93A-B49B-484A-B54E-A6C0440A67E2}"/>
    <cellStyle name="Comma0 14" xfId="14400" xr:uid="{A523FFDA-31A9-4F87-879F-F8004545BA7D}"/>
    <cellStyle name="Comma0 15" xfId="14401" xr:uid="{7341875B-C918-4794-A92F-52BD7BC6F3F8}"/>
    <cellStyle name="Comma0 16" xfId="14402" xr:uid="{75A4E596-0B52-4D10-BE22-71B797BE9A8B}"/>
    <cellStyle name="Comma0 17" xfId="14403" xr:uid="{AB093DE2-946E-43A6-A3DE-A79B37F5B81D}"/>
    <cellStyle name="Comma0 18" xfId="14404" xr:uid="{E6F3D005-E61A-452F-B36C-282706EC288B}"/>
    <cellStyle name="Comma0 19" xfId="14405" xr:uid="{F2CD41C4-005D-4560-B585-14E31382C0CD}"/>
    <cellStyle name="Comma0 2" xfId="14406" xr:uid="{8B836DCF-3636-4ACF-A1C2-9817C985CFC6}"/>
    <cellStyle name="Comma0 2 2" xfId="14407" xr:uid="{B8C3A6E8-7252-432D-9586-72B60A349284}"/>
    <cellStyle name="Comma0 2 2 2" xfId="14408" xr:uid="{3BEB2BCF-BA18-4C6F-A44B-44DAB1775318}"/>
    <cellStyle name="Comma0 2 3" xfId="14409" xr:uid="{E5474866-8F16-4BD6-87A5-3C37AF31D9A0}"/>
    <cellStyle name="Comma0 20" xfId="14410" xr:uid="{B51265A4-2CE3-4760-9FA3-0C648D5A82AF}"/>
    <cellStyle name="Comma0 21" xfId="14411" xr:uid="{9D86A710-CE8E-4A1C-9F2E-04D5CBF02630}"/>
    <cellStyle name="Comma0 22" xfId="14412" xr:uid="{3628686E-7798-4EDC-9796-2A37A812A068}"/>
    <cellStyle name="Comma0 23" xfId="14413" xr:uid="{333FB1DB-8D42-43C4-AECD-33FED453E14E}"/>
    <cellStyle name="Comma0 24" xfId="14414" xr:uid="{CC658BA2-6F5E-4EB9-9855-B996D2FDC8B2}"/>
    <cellStyle name="Comma0 25" xfId="14415" xr:uid="{35271C94-D12A-406F-8B5A-306D4A9AE622}"/>
    <cellStyle name="Comma0 26" xfId="14416" xr:uid="{471FB565-ABEA-4A5C-B93C-254E0FED681A}"/>
    <cellStyle name="Comma0 3" xfId="14417" xr:uid="{3E1C1798-EAF9-416A-8DE5-3DF0F1AA962A}"/>
    <cellStyle name="Comma0 3 2" xfId="14418" xr:uid="{5D27B55D-7FDE-4544-95B4-2010F3FB9266}"/>
    <cellStyle name="Comma0 3 2 2" xfId="14419" xr:uid="{A053FE1C-614C-43CE-8A8C-0FE362BA2D70}"/>
    <cellStyle name="Comma0 3 2 2 2" xfId="14420" xr:uid="{FBC3342E-A613-4024-B362-98931E6C4CCA}"/>
    <cellStyle name="Comma0 3 2 3" xfId="14421" xr:uid="{2764CEB5-A064-42A3-8238-17E508F2CDED}"/>
    <cellStyle name="Comma0 3 2 4" xfId="14422" xr:uid="{D6DE6FDB-EF58-4CC8-A27B-12835A1DCAC4}"/>
    <cellStyle name="Comma0 3 3" xfId="14423" xr:uid="{348D9D56-A645-4A50-ACA7-99066445A912}"/>
    <cellStyle name="Comma0 3 3 2" xfId="14424" xr:uid="{2EE11C2F-435A-4051-A37A-4CEB9D78C620}"/>
    <cellStyle name="Comma0 3 3 3" xfId="14425" xr:uid="{FD82CCA2-06E5-496C-B9C7-23FEBD88EFC6}"/>
    <cellStyle name="Comma0 3 4" xfId="14426" xr:uid="{C2E94338-27AA-42D4-81EF-7FEB5532D103}"/>
    <cellStyle name="Comma0 3 4 2" xfId="14427" xr:uid="{190DE95B-2AEF-4BDB-91CC-A6BC25B9729B}"/>
    <cellStyle name="Comma0 3 5" xfId="14428" xr:uid="{F03D315D-A0D1-4DFF-89D4-16182B2202FC}"/>
    <cellStyle name="Comma0 3 6" xfId="14429" xr:uid="{81335692-1B60-41DB-9C44-263FD6A32A05}"/>
    <cellStyle name="Comma0 4" xfId="14430" xr:uid="{BCCBF011-C21E-4C2F-A47A-1318A34C3A1F}"/>
    <cellStyle name="Comma0 4 2" xfId="14431" xr:uid="{E891E09E-E855-43A6-9F24-6AC4ABD9AAD8}"/>
    <cellStyle name="Comma0 4 2 2" xfId="14432" xr:uid="{48252A44-16B2-41AE-A8AB-CED7387CD1E3}"/>
    <cellStyle name="Comma0 4 2 2 2" xfId="14433" xr:uid="{3B491902-D97F-4C8C-8157-D30CCB771A02}"/>
    <cellStyle name="Comma0 4 2 3" xfId="14434" xr:uid="{F991AC3F-4A89-4ABA-94E0-568590A14CB5}"/>
    <cellStyle name="Comma0 4 2 4" xfId="14435" xr:uid="{6D852691-FAB3-4F04-A1B6-D584975DEA6A}"/>
    <cellStyle name="Comma0 4 3" xfId="14436" xr:uid="{C3BA39E1-3D4B-4E12-8948-46914CF0D87B}"/>
    <cellStyle name="Comma0 4 3 2" xfId="14437" xr:uid="{53512293-7C19-4CF3-91CF-FFF829FF593F}"/>
    <cellStyle name="Comma0 4 3 3" xfId="14438" xr:uid="{7EED3E77-3EEC-4113-8916-8359C9404EB9}"/>
    <cellStyle name="Comma0 4 4" xfId="14439" xr:uid="{4EA906B5-2159-4E3A-B0A3-2CD122B3365F}"/>
    <cellStyle name="Comma0 4 4 2" xfId="14440" xr:uid="{8284D627-28BE-4E65-AAD5-8A477D43BDDF}"/>
    <cellStyle name="Comma0 4 5" xfId="14441" xr:uid="{3D26D1EE-9945-45CD-BEAE-3AD5D7B36724}"/>
    <cellStyle name="Comma0 4 6" xfId="14442" xr:uid="{B37110E8-8E30-4F86-94C8-5D981A199638}"/>
    <cellStyle name="Comma0 5" xfId="14443" xr:uid="{FEAF9299-0C87-4BEA-8ACD-FAFC5BFD95ED}"/>
    <cellStyle name="Comma0 5 2" xfId="14444" xr:uid="{63212045-4ABE-4737-818F-50265B02E63D}"/>
    <cellStyle name="Comma0 5 2 2" xfId="14445" xr:uid="{055B8C2B-56E1-4847-A2CC-94A010F35D06}"/>
    <cellStyle name="Comma0 5 2 2 2" xfId="14446" xr:uid="{C9B97CC7-C89E-42F7-A37B-6B91D867D741}"/>
    <cellStyle name="Comma0 5 2 3" xfId="14447" xr:uid="{9FFDC665-653F-4F0A-ADD1-49B67764642B}"/>
    <cellStyle name="Comma0 5 2 4" xfId="14448" xr:uid="{09CA8AA0-02A6-4E1E-B9AF-C5AF4278415F}"/>
    <cellStyle name="Comma0 5 3" xfId="14449" xr:uid="{810406EA-530A-4B9F-87C5-63D3FDAFC32F}"/>
    <cellStyle name="Comma0 5 3 2" xfId="14450" xr:uid="{90A9E820-1366-496A-A7AA-352FFE3E0F17}"/>
    <cellStyle name="Comma0 5 3 3" xfId="14451" xr:uid="{E6E790A6-6BF6-4115-AF03-0A80A379981D}"/>
    <cellStyle name="Comma0 5 4" xfId="14452" xr:uid="{8A58A8B8-EC60-4CE3-B951-3E074F01AE95}"/>
    <cellStyle name="Comma0 5 4 2" xfId="14453" xr:uid="{F898BD09-C561-43A4-99CD-7B22551E3495}"/>
    <cellStyle name="Comma0 5 5" xfId="14454" xr:uid="{4CEDBE57-6B35-4C6B-BDB8-83F905B03790}"/>
    <cellStyle name="Comma0 5 6" xfId="14455" xr:uid="{C8AB7765-8066-45A1-B9CF-2B38611E7D58}"/>
    <cellStyle name="Comma0 6" xfId="14456" xr:uid="{F95FE405-AE43-4E88-9FBA-2D0F319B91C0}"/>
    <cellStyle name="Comma0 6 2" xfId="14457" xr:uid="{000FDF57-744D-4ABC-B90B-C96757047DC3}"/>
    <cellStyle name="Comma0 6 2 2" xfId="14458" xr:uid="{49B145CD-543E-4504-A73B-701E57B86033}"/>
    <cellStyle name="Comma0 6 2 3" xfId="14459" xr:uid="{9A92DE30-AD19-495E-BB4A-6BB3DE5C4F80}"/>
    <cellStyle name="Comma0 6 3" xfId="14460" xr:uid="{CEF5C3DA-D4D4-46FD-88E6-3F9AFC409197}"/>
    <cellStyle name="Comma0 6 3 2" xfId="14461" xr:uid="{B6A752B8-EE4B-427A-AEC3-488E4ECDEDCE}"/>
    <cellStyle name="Comma0 6 3 2 2" xfId="14462" xr:uid="{360C2491-6F32-4F8A-9AD9-8C88BA113A84}"/>
    <cellStyle name="Comma0 6 3 3" xfId="14463" xr:uid="{7FD1E5EC-12CA-4C87-9C54-1C7FB1E5E50C}"/>
    <cellStyle name="Comma0 6 3 4" xfId="14464" xr:uid="{9A09BE78-556E-4145-BF60-311778D19799}"/>
    <cellStyle name="Comma0 6 4" xfId="14465" xr:uid="{C237D6A7-A207-42E7-B70B-B88E219D4AF2}"/>
    <cellStyle name="Comma0 6 4 2" xfId="14466" xr:uid="{3FA35C80-D227-4BAB-8456-1D56861DA951}"/>
    <cellStyle name="Comma0 6 5" xfId="14467" xr:uid="{946D2BAE-6B37-4342-BBC2-E0E4398F122F}"/>
    <cellStyle name="Comma0 6 6" xfId="14468" xr:uid="{85E47FE2-5F42-4BF3-8707-CF2784C24A20}"/>
    <cellStyle name="Comma0 7" xfId="14469" xr:uid="{24BD910F-40AD-4D58-92F4-AE93F83B08A2}"/>
    <cellStyle name="Comma0 7 2" xfId="14470" xr:uid="{19A80BC5-E75D-4F98-9A93-88FA12CFF4AA}"/>
    <cellStyle name="Comma0 7 2 2" xfId="14471" xr:uid="{D632F898-0959-417A-AE9C-12AD3BA304D7}"/>
    <cellStyle name="Comma0 7 2 3" xfId="14472" xr:uid="{9F79C694-CA6A-46FD-8409-40069D17B08B}"/>
    <cellStyle name="Comma0 7 3" xfId="14473" xr:uid="{165135C7-B482-455A-B0D0-EF333A75BE87}"/>
    <cellStyle name="Comma0 7 3 2" xfId="14474" xr:uid="{5B84ADEF-F983-4E86-95A5-AC1D00AC72FD}"/>
    <cellStyle name="Comma0 7 3 2 2" xfId="14475" xr:uid="{D4FC6409-488B-49C1-98A6-9B0FEC72BDF0}"/>
    <cellStyle name="Comma0 7 3 3" xfId="14476" xr:uid="{B052B599-95CD-4697-A617-F05C7E804B25}"/>
    <cellStyle name="Comma0 7 3 4" xfId="14477" xr:uid="{B285CB96-5953-495E-88C6-03F4795CF4EB}"/>
    <cellStyle name="Comma0 7 4" xfId="14478" xr:uid="{146693F0-DC0B-43DB-8706-436C6C885610}"/>
    <cellStyle name="Comma0 7 4 2" xfId="14479" xr:uid="{55AD4665-46D4-4BD0-A912-9A52C0081F15}"/>
    <cellStyle name="Comma0 7 5" xfId="14480" xr:uid="{ABFE8565-3179-4495-AA0A-E55D843461BA}"/>
    <cellStyle name="Comma0 7 6" xfId="14481" xr:uid="{594C6440-6E58-4292-8BDA-36DD35C24D71}"/>
    <cellStyle name="Comma0 8" xfId="14482" xr:uid="{FF09977F-490A-4CB2-A18F-5739D9BC7752}"/>
    <cellStyle name="Comma0 8 2" xfId="14483" xr:uid="{85F48940-7B48-49D3-A2CF-9FC143813587}"/>
    <cellStyle name="Comma0 8 3" xfId="14484" xr:uid="{5CBA1387-1DF9-44E8-89FD-0D6B6EF32B77}"/>
    <cellStyle name="Comma0 9" xfId="14485" xr:uid="{597EBE56-4ECE-471E-84F4-6907FF5DD58D}"/>
    <cellStyle name="Comma0 9 2" xfId="14486" xr:uid="{12BABCD7-70F8-480A-B309-EF2F620679E2}"/>
    <cellStyle name="Comma0 9 2 2" xfId="14487" xr:uid="{019D9271-6BE9-45B6-80BE-9A763AE7B2C1}"/>
    <cellStyle name="Comma0 9 2 3" xfId="14488" xr:uid="{90E694CF-B22C-4CCB-88AD-B22ADAE40241}"/>
    <cellStyle name="Comma0 9 3" xfId="14489" xr:uid="{AD6B81ED-C804-4045-8463-A2D1088D859A}"/>
    <cellStyle name="Comma0 9 4" xfId="14490" xr:uid="{A456C25A-E83B-46DA-99DE-F2E6F4420C27}"/>
    <cellStyle name="Comma1 - Modelo2" xfId="14491" xr:uid="{236F7E22-5613-4458-AEA8-48D533E20EA6}"/>
    <cellStyle name="Comma1 - Modelo2 2" xfId="14492" xr:uid="{E4F94A39-CA80-41D4-B411-85B69A2C1345}"/>
    <cellStyle name="Comma1 - Modelo2 3" xfId="14493" xr:uid="{713877D5-1790-4042-BA15-66F9BA9BED2C}"/>
    <cellStyle name="Comma1 - Style2" xfId="14494" xr:uid="{F1A0C33C-37A4-4AEC-9020-F3C546873961}"/>
    <cellStyle name="Comma1 - Style2 2" xfId="14495" xr:uid="{F3359D55-8788-489F-BCC4-0FC68FD2EA5F}"/>
    <cellStyle name="Comma1 - Style2 3" xfId="14496" xr:uid="{B144540D-F56B-42B9-BED6-534016358A6F}"/>
    <cellStyle name="Currency" xfId="4" builtinId="4"/>
    <cellStyle name="Currency $" xfId="14497" xr:uid="{33D58567-A607-4BBD-A5B8-AA7CCE8CD865}"/>
    <cellStyle name="Currency $ 2" xfId="14498" xr:uid="{9E693E41-AF70-4A3B-80F1-F69D68945980}"/>
    <cellStyle name="Currency $ 2 2" xfId="14499" xr:uid="{E875491E-6AE2-47AE-813F-2B10C4C99BB6}"/>
    <cellStyle name="Currency $ 3" xfId="14500" xr:uid="{D77C3C82-72FB-49F1-9494-1BE0CD34F718}"/>
    <cellStyle name="Currency $ 4" xfId="14501" xr:uid="{D0D2F4D8-9D14-4D29-85DC-C12A3DD629D7}"/>
    <cellStyle name="Currency [1]" xfId="14502" xr:uid="{EFD1845C-DA15-4B9D-9B7F-C3627D79FC23}"/>
    <cellStyle name="Currency [1] 2" xfId="14503" xr:uid="{F31D0D21-6C7D-4ECE-BDD4-57C83F4151BE}"/>
    <cellStyle name="Currency [1] 2 2" xfId="14504" xr:uid="{3B7B5DE9-1553-42C8-A9BC-77F81B3B5C28}"/>
    <cellStyle name="Currency [1] 2 3" xfId="14505" xr:uid="{AA30C6EB-103C-432C-AC72-2FFED1D39DDC}"/>
    <cellStyle name="Currency [1] 3" xfId="14506" xr:uid="{50C7E384-D387-41E2-AC47-4D6656D1AEFD}"/>
    <cellStyle name="Currency [1] 3 2" xfId="14507" xr:uid="{7E43C2F8-35F2-4EF7-9F8F-5ABAFDC319B1}"/>
    <cellStyle name="Currency [1] 3 3" xfId="14508" xr:uid="{FF455EF6-ECA4-4CBA-9A13-6D929BD1A26F}"/>
    <cellStyle name="Currency [1] 4" xfId="14509" xr:uid="{7B265371-6220-4106-B577-948829CB6770}"/>
    <cellStyle name="Currency [1] 4 2" xfId="14510" xr:uid="{F61EEA25-A49A-4152-BA75-310AC7B7AF0A}"/>
    <cellStyle name="Currency [1] 5" xfId="14511" xr:uid="{CD7B3A00-3C97-485A-8FF5-0C8A1704CCAE}"/>
    <cellStyle name="Currency [1] 6" xfId="14512" xr:uid="{F417500C-7232-4A0D-A279-693C66A795E9}"/>
    <cellStyle name="Currency [2]" xfId="14513" xr:uid="{BC9A1014-5434-4DBE-8F2D-210B54DD3155}"/>
    <cellStyle name="Currency [2] 2" xfId="14514" xr:uid="{A83A439E-3B4C-467F-BC3D-EBD792F037E9}"/>
    <cellStyle name="Currency [2] 2 2" xfId="14515" xr:uid="{866E0F15-F98B-4F2A-80BD-CA01C4FF429E}"/>
    <cellStyle name="Currency [2] 2 2 2" xfId="14516" xr:uid="{E680F81C-3CD6-400C-AFCF-5556794AB0C6}"/>
    <cellStyle name="Currency [2] 2 2 3" xfId="14517" xr:uid="{786C7729-AE01-41EF-852E-7768FEB70C84}"/>
    <cellStyle name="Currency [2] 2 3" xfId="14518" xr:uid="{180E1949-6800-40E5-8329-17A30C63A4AC}"/>
    <cellStyle name="Currency [2] 2 3 2" xfId="14519" xr:uid="{CA7366D0-FF4D-4F6F-9591-00F1405991CA}"/>
    <cellStyle name="Currency [2] 2 3 3" xfId="14520" xr:uid="{038BC78D-24BF-441E-BBF0-34A3B464D525}"/>
    <cellStyle name="Currency [2] 2 4" xfId="14521" xr:uid="{13313918-0CF3-4DA1-B8A0-B9F31460D36E}"/>
    <cellStyle name="Currency [2] 2 4 2" xfId="14522" xr:uid="{5F338201-CCDD-4E5A-86F0-96F79D514BD1}"/>
    <cellStyle name="Currency [2] 2 5" xfId="14523" xr:uid="{4A1CA212-FFB9-4348-AECD-ABDA49DD1A29}"/>
    <cellStyle name="Currency [2] 2 6" xfId="14524" xr:uid="{D4B908B2-A5DC-4377-95DD-DA089CAEB0C8}"/>
    <cellStyle name="Currency [2] 3" xfId="14525" xr:uid="{059129CA-7633-4607-957F-CE97C0052264}"/>
    <cellStyle name="Currency [2] 3 2" xfId="14526" xr:uid="{C88D0F5A-514F-40E3-B965-F88945C4D5C5}"/>
    <cellStyle name="Currency [2] 3 3" xfId="14527" xr:uid="{B1D5091B-169D-4632-ABE8-B68E459E811A}"/>
    <cellStyle name="Currency [2] 4" xfId="14528" xr:uid="{E842F150-D325-4D3B-A38F-41AD7387A498}"/>
    <cellStyle name="Currency [2] 4 2" xfId="14529" xr:uid="{25207A5C-7A8C-48FB-974D-429E729028D7}"/>
    <cellStyle name="Currency [2] 4 3" xfId="14530" xr:uid="{32FE4FFB-9792-44E2-89A5-871FB8147DEB}"/>
    <cellStyle name="Currency [2] 5" xfId="14531" xr:uid="{AE9928DB-5E6C-4291-A035-1C2A0A2BECC1}"/>
    <cellStyle name="Currency [2] 5 2" xfId="14532" xr:uid="{A6F8BDD7-822C-45C6-A2A9-5521B9B95899}"/>
    <cellStyle name="Currency [2] 6" xfId="14533" xr:uid="{4A9AB79B-9DFD-455B-84C3-4DD69A4F761C}"/>
    <cellStyle name="Currency [2] 7" xfId="14534" xr:uid="{670CF7E2-2263-4674-BBA4-567B6F2FB855}"/>
    <cellStyle name="Currency [3]" xfId="14535" xr:uid="{AD0DBCD1-EE7F-4F88-BC9B-5A4EC0F7E16A}"/>
    <cellStyle name="Currency [3] 2" xfId="14536" xr:uid="{C9D166A1-F19A-494D-87DB-2C9236AE2715}"/>
    <cellStyle name="Currency [3] 2 2" xfId="14537" xr:uid="{B01125BD-88BF-4121-BCA8-3C8094274A31}"/>
    <cellStyle name="Currency [3] 2 2 2" xfId="14538" xr:uid="{6534C5DF-0D17-4CE3-A3FB-A785C6DE16C3}"/>
    <cellStyle name="Currency [3] 2 2 3" xfId="14539" xr:uid="{ADAC3E6D-9A30-43A7-AD2F-36632155178B}"/>
    <cellStyle name="Currency [3] 2 3" xfId="14540" xr:uid="{E87F79F9-258A-4A90-A459-3505D89DC8F2}"/>
    <cellStyle name="Currency [3] 2 3 2" xfId="14541" xr:uid="{8BBD615E-DA4D-44B1-8FEE-B4EA741E5BB1}"/>
    <cellStyle name="Currency [3] 2 3 3" xfId="14542" xr:uid="{01A00E0F-5439-444E-8318-C942CBCE1B7D}"/>
    <cellStyle name="Currency [3] 2 4" xfId="14543" xr:uid="{D7B9D6C6-BFCE-4D57-978F-A2E8AD2D8B4E}"/>
    <cellStyle name="Currency [3] 2 4 2" xfId="14544" xr:uid="{D622C6B2-8CCB-40F1-A5E1-F6E99FA38421}"/>
    <cellStyle name="Currency [3] 2 5" xfId="14545" xr:uid="{732F0C40-960F-4491-B4A3-D0ED408E6D8A}"/>
    <cellStyle name="Currency [3] 2 6" xfId="14546" xr:uid="{203D6818-456F-4233-A282-4083DCE4B70A}"/>
    <cellStyle name="Currency [3] 3" xfId="14547" xr:uid="{B246D669-104D-4147-A6F6-3C2494005271}"/>
    <cellStyle name="Currency [3] 3 2" xfId="14548" xr:uid="{2FCE672B-B388-45CB-9943-8FFA897BF487}"/>
    <cellStyle name="Currency [3] 3 3" xfId="14549" xr:uid="{C8F2CED5-C5CD-4ECD-A582-2CF8D3A55445}"/>
    <cellStyle name="Currency [3] 4" xfId="14550" xr:uid="{DA2DF893-DDE9-4725-8D4C-30749D8822AD}"/>
    <cellStyle name="Currency [3] 4 2" xfId="14551" xr:uid="{A36E98D9-3947-452C-9BCF-C8E4F079F95E}"/>
    <cellStyle name="Currency [3] 4 3" xfId="14552" xr:uid="{8FA3C3A6-6CF0-4031-96A9-6AE6A3FBE3CB}"/>
    <cellStyle name="Currency [3] 5" xfId="14553" xr:uid="{43E90869-C895-43A2-AB67-E04957423A45}"/>
    <cellStyle name="Currency [3] 5 2" xfId="14554" xr:uid="{FD88CC87-EB9A-45B2-A4F9-EDB384D27391}"/>
    <cellStyle name="Currency [3] 6" xfId="14555" xr:uid="{201CE946-D5E4-4C93-9B3F-E4E7D1FEA8AB}"/>
    <cellStyle name="Currency [3] 7" xfId="14556" xr:uid="{B0C329AE-49DD-49F0-BBF6-34DF62507001}"/>
    <cellStyle name="Currency 0" xfId="14557" xr:uid="{76BFD85F-9154-4C6E-BC7A-44A7DE8FAD75}"/>
    <cellStyle name="Currency 0 2" xfId="14558" xr:uid="{6843F990-2424-40A8-B47C-4BF7E9CEBB7B}"/>
    <cellStyle name="Currency 0 2 2" xfId="14559" xr:uid="{4681C33C-1A1D-453E-98F7-DB2259F8F9B1}"/>
    <cellStyle name="Currency 0 2 3" xfId="14560" xr:uid="{56498ECF-A209-4E29-88B3-F1BFC7DDDD9B}"/>
    <cellStyle name="Currency 0 3" xfId="14561" xr:uid="{53569B17-ACF8-4CE3-956A-1395EDC48FE2}"/>
    <cellStyle name="Currency 0 3 2" xfId="14562" xr:uid="{AD284BD2-D012-4BB2-BD2E-CBB15516D6CE}"/>
    <cellStyle name="Currency 0 3 3" xfId="14563" xr:uid="{6DA44809-3303-4364-9C26-631D58DEB957}"/>
    <cellStyle name="Currency 0 4" xfId="14564" xr:uid="{FE47F315-AA6C-4B26-ACB7-20FC4DF89D19}"/>
    <cellStyle name="Currency 0 5" xfId="14565" xr:uid="{A73ADBFF-23A3-41AB-A5C7-F7A9BDECC31B}"/>
    <cellStyle name="Currency 10" xfId="14566" xr:uid="{F68FBA3A-65C5-45EB-B261-1A3E19C8CA15}"/>
    <cellStyle name="Currency 10 2" xfId="14567" xr:uid="{B4598640-AA23-4917-B68D-D84BF9FBF290}"/>
    <cellStyle name="Currency 10 2 2" xfId="14568" xr:uid="{0B60815E-02DD-4D02-B0D2-EB89DF77D7AA}"/>
    <cellStyle name="Currency 10 3" xfId="14569" xr:uid="{DDB3F7AE-DBBC-4E9F-BA69-2118B5442E9D}"/>
    <cellStyle name="Currency 10 3 2" xfId="14570" xr:uid="{B88B6498-2184-44EF-95AF-E21AB8BBDAAD}"/>
    <cellStyle name="Currency 10 4" xfId="14571" xr:uid="{93A386B3-0DBC-4A6B-A636-E3762E73B671}"/>
    <cellStyle name="Currency 10 5" xfId="14572" xr:uid="{A9BCBE84-7F16-4A9A-8FDC-18D1B822316B}"/>
    <cellStyle name="Currency 11" xfId="14573" xr:uid="{9DDB7B6D-49C3-4768-95A6-2C01659E161C}"/>
    <cellStyle name="Currency 11 2" xfId="14574" xr:uid="{B2A2A9D4-4A40-419D-A55C-131BB768D40B}"/>
    <cellStyle name="Currency 11 2 2" xfId="14575" xr:uid="{E23E3BB7-B37C-4C70-B532-0CC229B8F0EC}"/>
    <cellStyle name="Currency 11 3" xfId="14576" xr:uid="{DE003072-CE0A-4FE0-962D-7CA9FBC84CC6}"/>
    <cellStyle name="Currency 11 3 2" xfId="14577" xr:uid="{E9F85CD0-1546-401D-8372-2B8A0B3B1B43}"/>
    <cellStyle name="Currency 11 4" xfId="14578" xr:uid="{EFE60860-BED0-4AEE-B842-6793538064A7}"/>
    <cellStyle name="Currency 11 5" xfId="14579" xr:uid="{63DEC5A9-ADC1-4D09-A39B-C382DED58199}"/>
    <cellStyle name="Currency 12" xfId="14580" xr:uid="{CA26BB2F-5A51-42E4-AAEE-12947231A54E}"/>
    <cellStyle name="Currency 12 2" xfId="14581" xr:uid="{94CB7593-5B95-465E-98AC-B369FD463F61}"/>
    <cellStyle name="Currency 12 2 2" xfId="14582" xr:uid="{253CA154-6CD2-47C1-AB26-9E438425A075}"/>
    <cellStyle name="Currency 12 3" xfId="14583" xr:uid="{0217BECD-A3A8-40E9-BD14-8C188C5E3B51}"/>
    <cellStyle name="Currency 12 3 2" xfId="14584" xr:uid="{16FE7C96-7731-495C-B3DF-1ABE0F72E3C8}"/>
    <cellStyle name="Currency 12 4" xfId="14585" xr:uid="{F5B7A7C8-8BE2-48D9-98BE-1A523B467BE3}"/>
    <cellStyle name="Currency 12 5" xfId="14586" xr:uid="{D2624C8A-06F5-45AC-8B8D-2CCFBC5C71F7}"/>
    <cellStyle name="Currency 13" xfId="14587" xr:uid="{707E5251-F943-43FE-B61E-06B0BEE653A9}"/>
    <cellStyle name="Currency 13 2" xfId="14588" xr:uid="{1BD353FF-85FF-4B6F-990B-E1AD2AB3B9D3}"/>
    <cellStyle name="Currency 13 2 2" xfId="14589" xr:uid="{37C6653C-6FAE-48CA-AE3A-F8E55A4DA204}"/>
    <cellStyle name="Currency 13 3" xfId="14590" xr:uid="{8EC6EF61-0FAA-4A50-9BA6-7EE4AD635B46}"/>
    <cellStyle name="Currency 13 3 2" xfId="14591" xr:uid="{9072ECE2-40A2-4606-9403-EB62A8A3DF23}"/>
    <cellStyle name="Currency 13 4" xfId="14592" xr:uid="{1D1987E0-CC81-48B5-9898-6D7FE514CF5B}"/>
    <cellStyle name="Currency 13 5" xfId="14593" xr:uid="{680A77AC-D8EB-4518-913A-F9D737198224}"/>
    <cellStyle name="Currency 14" xfId="14594" xr:uid="{47EABC6D-C00A-4B96-9014-8BDA1F3946A9}"/>
    <cellStyle name="Currency 14 2" xfId="14595" xr:uid="{6522B992-FABC-414D-A32F-EBF68EA076C8}"/>
    <cellStyle name="Currency 14 2 2" xfId="14596" xr:uid="{0CB1E1DF-B738-4440-9D62-0D61DF2A696A}"/>
    <cellStyle name="Currency 14 3" xfId="14597" xr:uid="{F51D9FEF-663E-4460-893E-E8ADA7F7B3A8}"/>
    <cellStyle name="Currency 14 3 2" xfId="14598" xr:uid="{52478716-D053-4785-8DB1-032FDCC93FFD}"/>
    <cellStyle name="Currency 14 4" xfId="14599" xr:uid="{A7173B36-5158-4DFD-B0FE-582B4898059A}"/>
    <cellStyle name="Currency 14 5" xfId="14600" xr:uid="{ABD30F72-B164-4794-AD4F-21F5020ED596}"/>
    <cellStyle name="Currency 15" xfId="14601" xr:uid="{5ECE434F-E714-4FED-A299-0A2BD4B6B5FC}"/>
    <cellStyle name="Currency 15 2" xfId="14602" xr:uid="{1AACEE6D-8965-4EF0-97A5-F631EAEEAEB7}"/>
    <cellStyle name="Currency 15 2 2" xfId="14603" xr:uid="{13B2A56A-084D-41CD-85C1-9305ACCE12C6}"/>
    <cellStyle name="Currency 15 3" xfId="14604" xr:uid="{92D26D49-A3DD-48F5-9FC5-8454AB88D01C}"/>
    <cellStyle name="Currency 15 3 2" xfId="14605" xr:uid="{2BAE78BE-6E79-48A7-B1CE-CAF75BB07E56}"/>
    <cellStyle name="Currency 15 4" xfId="14606" xr:uid="{9176322A-9D4A-4558-A0AE-88C43F7CC7EB}"/>
    <cellStyle name="Currency 15 5" xfId="14607" xr:uid="{C5D986A3-FBC7-41DD-AE82-E548C0409E89}"/>
    <cellStyle name="Currency 16" xfId="14608" xr:uid="{4F896569-01B3-4885-AF32-02F9B7D10FFF}"/>
    <cellStyle name="Currency 16 2" xfId="14609" xr:uid="{4DE7646F-C5BC-44D7-A19B-292C1011EF40}"/>
    <cellStyle name="Currency 16 2 2" xfId="14610" xr:uid="{184C2466-B3C2-41AE-B7F3-FC5230D6FB86}"/>
    <cellStyle name="Currency 16 3" xfId="14611" xr:uid="{89C92037-DEE0-4144-8456-8B02C79CC4EE}"/>
    <cellStyle name="Currency 16 3 2" xfId="14612" xr:uid="{EDBF7270-75EA-4117-8A84-C95D3952A78B}"/>
    <cellStyle name="Currency 16 4" xfId="14613" xr:uid="{692EB493-C980-451C-AE1F-844C8DBC7753}"/>
    <cellStyle name="Currency 16 5" xfId="14614" xr:uid="{66FD41CD-1693-4D97-A9D3-D96D1F274377}"/>
    <cellStyle name="Currency 17" xfId="14615" xr:uid="{528C16A8-75D7-4EEE-B76A-0B9C84B6F8B7}"/>
    <cellStyle name="Currency 17 2" xfId="14616" xr:uid="{95855E87-EEAF-48A9-B77D-1E18039378EC}"/>
    <cellStyle name="Currency 17 2 2" xfId="14617" xr:uid="{3BF583BE-471F-4ACD-8BAC-68B6F0452DB1}"/>
    <cellStyle name="Currency 17 3" xfId="14618" xr:uid="{1466951D-EB03-4239-83AA-B1B049248F1E}"/>
    <cellStyle name="Currency 17 3 2" xfId="14619" xr:uid="{706CDEBE-A58D-4919-A5EB-2D5E3ED2D41D}"/>
    <cellStyle name="Currency 17 4" xfId="14620" xr:uid="{149F4752-EAF9-46BF-97CA-374A3018BC9D}"/>
    <cellStyle name="Currency 17 5" xfId="14621" xr:uid="{C9A97333-E7B9-443A-A456-F48ADCDE49C3}"/>
    <cellStyle name="Currency 2" xfId="14622" xr:uid="{67F406C5-3FD0-46AA-87ED-F68FDB25630E}"/>
    <cellStyle name="Currency 2 10" xfId="14623" xr:uid="{298B7795-F12D-4E89-84C2-38C99FB41F6C}"/>
    <cellStyle name="Currency 2 10 2" xfId="14624" xr:uid="{41DFE5EF-CC1C-45E9-B017-5D4752413FC6}"/>
    <cellStyle name="Currency 2 11" xfId="14625" xr:uid="{9B32F65F-FB95-4C91-A16F-5A5725ABF29E}"/>
    <cellStyle name="Currency 2 12" xfId="14626" xr:uid="{CD319759-E7BA-441B-A690-5A1654BBAF4F}"/>
    <cellStyle name="Currency 2 13" xfId="14627" xr:uid="{832239D3-570A-462E-BA31-765851324360}"/>
    <cellStyle name="Currency 2 2" xfId="14628" xr:uid="{189D15B0-55A6-40FD-9032-F6AB9C119C70}"/>
    <cellStyle name="Currency 2 2 2" xfId="14629" xr:uid="{B044BDF9-3B90-4EBF-8CAE-B3CB2ACA0A56}"/>
    <cellStyle name="Currency 2 2 2 2" xfId="14630" xr:uid="{68A72BDC-6161-4FD9-A546-050D5CB52CD6}"/>
    <cellStyle name="Currency 2 2 2 2 2" xfId="14631" xr:uid="{50480CE9-121A-4177-A634-F244BCE5A13F}"/>
    <cellStyle name="Currency 2 2 2 2 2 2" xfId="14632" xr:uid="{BA842B39-4CAC-4306-A836-1F84A0B9A06F}"/>
    <cellStyle name="Currency 2 2 2 2 3" xfId="14633" xr:uid="{ECD325D3-4967-42D6-A26A-4D800161804B}"/>
    <cellStyle name="Currency 2 2 2 2 4" xfId="14634" xr:uid="{6416C2A4-C72E-4D41-947E-961D2F6B6C5E}"/>
    <cellStyle name="Currency 2 2 2 3" xfId="14635" xr:uid="{5062A3C6-C2F1-4C4C-8C99-14B28F817A4A}"/>
    <cellStyle name="Currency 2 2 2 3 2" xfId="14636" xr:uid="{87F687EF-97AD-4900-8736-B07A6D3F1D9A}"/>
    <cellStyle name="Currency 2 2 2 4" xfId="14637" xr:uid="{69530BB6-5C21-44E1-8C9C-5113800C3396}"/>
    <cellStyle name="Currency 2 2 2 4 2" xfId="14638" xr:uid="{FD75787B-6B19-4291-AACC-D8B05546F76A}"/>
    <cellStyle name="Currency 2 2 2 5" xfId="14639" xr:uid="{2EA0A6B1-85E7-4C0C-BF8F-129279CD9487}"/>
    <cellStyle name="Currency 2 2 2 6" xfId="14640" xr:uid="{4BB06B57-8E8D-4561-9F87-745306C9772A}"/>
    <cellStyle name="Currency 2 2 3" xfId="14641" xr:uid="{2FA07E80-EC15-47E4-909A-7EFB90719B81}"/>
    <cellStyle name="Currency 2 2 3 2" xfId="14642" xr:uid="{27FD9B76-3FFD-4094-A346-AECB7C2C698D}"/>
    <cellStyle name="Currency 2 2 3 3" xfId="14643" xr:uid="{2CF1A76C-051F-4F3F-84D9-0444497B55BD}"/>
    <cellStyle name="Currency 2 2 4" xfId="14644" xr:uid="{0FA16095-B6D7-4339-9BCE-B21EAA6AC361}"/>
    <cellStyle name="Currency 2 2 4 2" xfId="14645" xr:uid="{3C0A6C0E-029A-490A-A95F-1561A30D4E2C}"/>
    <cellStyle name="Currency 2 2 5" xfId="14646" xr:uid="{4C47F55C-BA44-4601-AFB0-85DD802C58C7}"/>
    <cellStyle name="Currency 2 2 6" xfId="14647" xr:uid="{8E9E159D-7D1D-44A7-99B0-C59D94735445}"/>
    <cellStyle name="Currency 2 3" xfId="14648" xr:uid="{E47D4D25-5F1C-4EA5-AD66-BCD27115529D}"/>
    <cellStyle name="Currency 2 3 2" xfId="14649" xr:uid="{91E15C9F-0FA6-4558-98E0-37774478DC45}"/>
    <cellStyle name="Currency 2 3 2 2" xfId="14650" xr:uid="{58E82FC8-90BA-491A-8762-D63CB747A444}"/>
    <cellStyle name="Currency 2 3 2 2 2" xfId="14651" xr:uid="{B96CB287-A978-4915-8A0B-BF72BBD914DC}"/>
    <cellStyle name="Currency 2 3 2 3" xfId="14652" xr:uid="{0FA95F44-63C7-47E5-949F-04D2AC86C507}"/>
    <cellStyle name="Currency 2 3 2 3 2" xfId="14653" xr:uid="{5BE13D9A-DC78-4442-B4AB-9283895A5450}"/>
    <cellStyle name="Currency 2 3 2 4" xfId="14654" xr:uid="{F45626F7-B192-4905-BFEE-24B5762455C6}"/>
    <cellStyle name="Currency 2 3 2 5" xfId="14655" xr:uid="{B9190C22-22ED-479B-B8EA-51A380173E22}"/>
    <cellStyle name="Currency 2 3 3" xfId="14656" xr:uid="{96D29A88-22C6-4CB2-ADD5-992CA832CBCD}"/>
    <cellStyle name="Currency 2 3 3 2" xfId="14657" xr:uid="{771FDF88-A174-4808-9C3A-E57182FAC915}"/>
    <cellStyle name="Currency 2 3 3 2 2" xfId="14658" xr:uid="{550F44B5-BF35-4627-AF88-6C40B196C82F}"/>
    <cellStyle name="Currency 2 3 3 3" xfId="14659" xr:uid="{71FF5E22-67F5-4297-B682-0FE5AFE16518}"/>
    <cellStyle name="Currency 2 3 3 4" xfId="14660" xr:uid="{90E4FB9F-ED20-42A9-A211-A6FDD3DE443C}"/>
    <cellStyle name="Currency 2 3 4" xfId="14661" xr:uid="{39A5C281-05E1-4013-B880-CA082364F38D}"/>
    <cellStyle name="Currency 2 3 4 2" xfId="14662" xr:uid="{B3CF2104-F9E8-452C-B2B6-4FFC709921CF}"/>
    <cellStyle name="Currency 2 3 4 2 2" xfId="14663" xr:uid="{B4CEF162-1C9B-484B-82EC-638B1CDCB355}"/>
    <cellStyle name="Currency 2 3 4 3" xfId="14664" xr:uid="{C4F53F94-EBAA-42CF-94A9-D54FA02A2C31}"/>
    <cellStyle name="Currency 2 3 5" xfId="14665" xr:uid="{A4539389-AEC5-424B-9A18-E4E71894B369}"/>
    <cellStyle name="Currency 2 3 5 2" xfId="14666" xr:uid="{04CB94EF-70AD-45B2-B4A7-776F14F63A1A}"/>
    <cellStyle name="Currency 2 3 6" xfId="14667" xr:uid="{CCC4FF8D-9A90-46C9-9DE5-57CE0FC1012A}"/>
    <cellStyle name="Currency 2 3 7" xfId="14668" xr:uid="{5482C9CF-05D2-48D9-B7F5-F8D0FAC5F4D9}"/>
    <cellStyle name="Currency 2 4" xfId="14669" xr:uid="{895C680A-0DE1-48F6-B400-18CC32F9FD93}"/>
    <cellStyle name="Currency 2 4 2" xfId="14670" xr:uid="{C8E7F1CB-2B54-4731-B4EF-83913EF26D2A}"/>
    <cellStyle name="Currency 2 4 2 2" xfId="14671" xr:uid="{57985A07-F03A-4E8A-9949-C914A6B44C6C}"/>
    <cellStyle name="Currency 2 4 2 2 2" xfId="14672" xr:uid="{2F0912BB-A21F-4A47-B184-F5A7E5385986}"/>
    <cellStyle name="Currency 2 4 2 3" xfId="14673" xr:uid="{E3DCB393-47CF-4854-BA7E-D6768AA12DED}"/>
    <cellStyle name="Currency 2 4 2 4" xfId="14674" xr:uid="{348DDE87-3586-49D4-8369-C72F2A44CAE1}"/>
    <cellStyle name="Currency 2 4 3" xfId="14675" xr:uid="{99493065-E937-4E65-9DBA-1F1E022C0D2C}"/>
    <cellStyle name="Currency 2 4 3 2" xfId="14676" xr:uid="{B090E7F8-1FB4-45E7-986D-8737B471DFD4}"/>
    <cellStyle name="Currency 2 4 4" xfId="14677" xr:uid="{A8EC9EA0-9D1D-4541-AF05-D6E012A913A5}"/>
    <cellStyle name="Currency 2 4 5" xfId="14678" xr:uid="{DB0C2BC2-3A00-46A2-BDBD-53C62AFAE488}"/>
    <cellStyle name="Currency 2 5" xfId="14679" xr:uid="{2B99E994-1B27-48FE-9EBB-14B091863D4E}"/>
    <cellStyle name="Currency 2 5 2" xfId="14680" xr:uid="{10882407-0DD9-4991-8A78-4C7464DB8E34}"/>
    <cellStyle name="Currency 2 5 2 2" xfId="14681" xr:uid="{F5764700-4AED-4A09-BD07-E0F5FC7ECE42}"/>
    <cellStyle name="Currency 2 5 2 3" xfId="14682" xr:uid="{BBC0B0FD-BAE8-4383-A562-480082A69E04}"/>
    <cellStyle name="Currency 2 5 3" xfId="14683" xr:uid="{E716CA04-E2F1-43EA-997A-677FCCCF8AE8}"/>
    <cellStyle name="Currency 2 5 3 2" xfId="14684" xr:uid="{825101D7-0ADF-48E8-878A-36C78E9FE9D1}"/>
    <cellStyle name="Currency 2 5 3 2 2" xfId="14685" xr:uid="{18729612-5C70-446A-B4EE-7344A5E84C66}"/>
    <cellStyle name="Currency 2 5 3 3" xfId="14686" xr:uid="{2041E633-960F-485A-82C5-2B08C17D1089}"/>
    <cellStyle name="Currency 2 5 4" xfId="14687" xr:uid="{BB01C553-C376-4E95-A083-1E67F5A659BD}"/>
    <cellStyle name="Currency 2 5 4 2" xfId="14688" xr:uid="{B196AAF6-4BE6-4058-9328-15C9B7929A29}"/>
    <cellStyle name="Currency 2 5 5" xfId="14689" xr:uid="{8A42E784-A16F-4DE4-A841-9E634F9A043E}"/>
    <cellStyle name="Currency 2 5 5 2" xfId="14690" xr:uid="{4A968742-5654-4E4A-A915-B46EDF08F608}"/>
    <cellStyle name="Currency 2 5 6" xfId="14691" xr:uid="{8CE18CD3-0A91-4378-A9D0-E6D1B54D5EFC}"/>
    <cellStyle name="Currency 2 5 7" xfId="14692" xr:uid="{E37E978D-6DA2-4284-BD90-E94B8BD829E4}"/>
    <cellStyle name="Currency 2 6" xfId="14693" xr:uid="{BF793F35-BD1E-4FBE-91D5-BE16C36EF084}"/>
    <cellStyle name="Currency 2 6 2" xfId="14694" xr:uid="{B9ED636D-3415-4B43-BB3F-75016627DAF5}"/>
    <cellStyle name="Currency 2 6 2 2" xfId="14695" xr:uid="{B144BF8C-E31C-4D82-871E-54C9593FA94D}"/>
    <cellStyle name="Currency 2 6 3" xfId="14696" xr:uid="{3CFBBB1C-F7EB-451E-9BBC-9B093AB7B969}"/>
    <cellStyle name="Currency 2 6 3 2" xfId="14697" xr:uid="{EC6BB9E6-FD06-4445-9885-6048D8A0F10C}"/>
    <cellStyle name="Currency 2 6 4" xfId="14698" xr:uid="{72209323-9392-4C5D-8665-6160C7A67ABF}"/>
    <cellStyle name="Currency 2 6 5" xfId="14699" xr:uid="{C2650974-0657-4938-8291-A1B7FE7AD897}"/>
    <cellStyle name="Currency 2 7" xfId="14700" xr:uid="{4664CD9D-1CBD-407F-8B59-71CCB9098465}"/>
    <cellStyle name="Currency 2 7 2" xfId="14701" xr:uid="{29FD7E29-9AA4-4384-ABFD-38F199FA8B00}"/>
    <cellStyle name="Currency 2 7 2 2" xfId="14702" xr:uid="{8CB9103E-168A-4E1B-B8AE-46C2BDA866D1}"/>
    <cellStyle name="Currency 2 7 2 3" xfId="53366" xr:uid="{1855D15C-177E-4C71-9E14-75F4067ED2B6}"/>
    <cellStyle name="Currency 2 7 3" xfId="14703" xr:uid="{D7946FAF-428D-4861-B3A6-9F98281387A1}"/>
    <cellStyle name="Currency 2 7 4" xfId="14704" xr:uid="{9FC972B7-BCA3-401D-9D0F-89B5509B941E}"/>
    <cellStyle name="Currency 2 8" xfId="14705" xr:uid="{FFCC47D1-8E54-45CE-B342-5B79E05FDEFF}"/>
    <cellStyle name="Currency 2 8 2" xfId="14706" xr:uid="{B3E2C7BD-E66E-4409-B6F7-CDFF52B530DE}"/>
    <cellStyle name="Currency 2 8 2 2" xfId="14707" xr:uid="{359D857F-F767-47D3-91B0-3AC391654900}"/>
    <cellStyle name="Currency 2 8 3" xfId="14708" xr:uid="{09C256BC-DACF-41CA-AC42-CA0346939533}"/>
    <cellStyle name="Currency 2 9" xfId="14709" xr:uid="{B7ED9A31-299B-4F8E-9856-6F9975492FDC}"/>
    <cellStyle name="Currency 2 9 2" xfId="14710" xr:uid="{ED205881-985E-400B-9403-82529502C121}"/>
    <cellStyle name="Currency 3" xfId="14711" xr:uid="{05DACFC6-B296-413C-A167-323805D65E10}"/>
    <cellStyle name="Currency 3 10" xfId="14712" xr:uid="{53DE3AD9-2656-48B7-AAE7-734B60A94504}"/>
    <cellStyle name="Currency 3 10 2" xfId="14713" xr:uid="{68BE7C70-013F-42FA-BCDD-1F8C05AC8D47}"/>
    <cellStyle name="Currency 3 11" xfId="14714" xr:uid="{445E38C5-6A68-448D-B8C6-461BFA0B7163}"/>
    <cellStyle name="Currency 3 11 2" xfId="14715" xr:uid="{E9B75770-7870-40B8-90A9-BE91822382D6}"/>
    <cellStyle name="Currency 3 12" xfId="14716" xr:uid="{C78CD74E-3FF8-40EC-9C3A-1C07B5710B25}"/>
    <cellStyle name="Currency 3 13" xfId="14717" xr:uid="{271A770F-7ACB-46B2-B03F-E806D276C984}"/>
    <cellStyle name="Currency 3 14" xfId="14718" xr:uid="{1E6F2F8B-E11C-4153-99AB-E3EB792772A6}"/>
    <cellStyle name="Currency 3 2" xfId="14719" xr:uid="{E1F8495F-4CA3-4520-9712-0AE676C422D7}"/>
    <cellStyle name="Currency 3 2 2" xfId="14720" xr:uid="{6F767227-4F15-41F4-BE5E-E3D347629AAA}"/>
    <cellStyle name="Currency 3 2 2 2" xfId="14721" xr:uid="{CB993EC3-7B7F-4410-A83D-4267B33A150C}"/>
    <cellStyle name="Currency 3 2 2 2 2" xfId="14722" xr:uid="{E3DEDB83-3806-4B63-8B86-55D00A085130}"/>
    <cellStyle name="Currency 3 2 2 3" xfId="14723" xr:uid="{046A9BF8-9ABD-44A4-ABC6-8363F094C337}"/>
    <cellStyle name="Currency 3 2 2 3 2" xfId="14724" xr:uid="{8DB1C4B1-F954-43A7-912A-E7E7B0D9ABB2}"/>
    <cellStyle name="Currency 3 2 2 4" xfId="14725" xr:uid="{87CBC45C-AC09-4B17-83B5-6FA708181A90}"/>
    <cellStyle name="Currency 3 2 2 5" xfId="14726" xr:uid="{F1E8CA8E-6559-4FF0-8801-7890B24ED112}"/>
    <cellStyle name="Currency 3 2 2 6" xfId="53470" xr:uid="{3D9C18E6-26DE-4E0B-8B69-57D4EE6817DB}"/>
    <cellStyle name="Currency 3 2 3" xfId="14727" xr:uid="{126D3D6B-B192-40E4-9E05-E754E4E0AF46}"/>
    <cellStyle name="Currency 3 2 3 2" xfId="14728" xr:uid="{158C96B3-8650-4654-A436-F9E5262BC20D}"/>
    <cellStyle name="Currency 3 2 3 2 2" xfId="14729" xr:uid="{1FE82610-7086-4BDA-B755-118F0EC024B8}"/>
    <cellStyle name="Currency 3 2 3 3" xfId="14730" xr:uid="{94C486C1-1C1E-4598-B9C4-94734627058C}"/>
    <cellStyle name="Currency 3 2 3 4" xfId="14731" xr:uid="{9412F243-F65D-43D8-AC2B-236C9F5EBD43}"/>
    <cellStyle name="Currency 3 2 4" xfId="14732" xr:uid="{2D47197E-46E4-4F1E-B1FC-194265A05C65}"/>
    <cellStyle name="Currency 3 2 4 2" xfId="14733" xr:uid="{19640736-4AFC-4830-8F31-185C96F09536}"/>
    <cellStyle name="Currency 3 2 4 2 2" xfId="14734" xr:uid="{0742C956-2D82-4AA1-92DE-0F0E94927AC9}"/>
    <cellStyle name="Currency 3 2 4 3" xfId="14735" xr:uid="{9AEEBFDE-DF7B-47CB-BDBC-6FA07A851D1A}"/>
    <cellStyle name="Currency 3 2 5" xfId="14736" xr:uid="{A0AB3F31-C1CF-4946-BEDD-51E02416D499}"/>
    <cellStyle name="Currency 3 2 5 2" xfId="14737" xr:uid="{265D50F5-8E6A-42D6-9035-A03C0B00524F}"/>
    <cellStyle name="Currency 3 2 6" xfId="14738" xr:uid="{CDDF8FBF-A1DE-474D-B8BB-F27E4CCE3404}"/>
    <cellStyle name="Currency 3 2 6 2" xfId="14739" xr:uid="{C3FADC9D-F2C7-4A1E-BD11-1E79939D5E11}"/>
    <cellStyle name="Currency 3 2 7" xfId="14740" xr:uid="{183F6896-14CB-45A1-AC1C-1C19737C4793}"/>
    <cellStyle name="Currency 3 2 8" xfId="14741" xr:uid="{E5599CA5-EF1E-4B44-8744-180F15EEA71D}"/>
    <cellStyle name="Currency 3 2 9" xfId="53471" xr:uid="{0B88E5A1-E052-4DC2-A9F5-CBC0FF06EDD9}"/>
    <cellStyle name="Currency 3 3" xfId="14742" xr:uid="{060371D7-AEA2-47C2-906B-237427092606}"/>
    <cellStyle name="Currency 3 3 2" xfId="14743" xr:uid="{77466F57-B267-4BBD-ACB7-DD97190663FC}"/>
    <cellStyle name="Currency 3 3 2 2" xfId="14744" xr:uid="{8F8F3CC7-6697-4C90-89ED-85C10B75E5CD}"/>
    <cellStyle name="Currency 3 3 2 2 2" xfId="14745" xr:uid="{4A66F883-8736-4913-A31A-20621A014C21}"/>
    <cellStyle name="Currency 3 3 2 3" xfId="14746" xr:uid="{94C3857A-506B-4846-9928-B14D5B684285}"/>
    <cellStyle name="Currency 3 3 2 3 2" xfId="14747" xr:uid="{AE1D9C49-2FEC-431F-9DD0-60C3FC8D1EF8}"/>
    <cellStyle name="Currency 3 3 2 4" xfId="14748" xr:uid="{F12190CE-10A3-4579-A0A0-9FAEB068E952}"/>
    <cellStyle name="Currency 3 3 2 5" xfId="14749" xr:uid="{8522C3B9-5204-49CB-81A2-CF976CC36967}"/>
    <cellStyle name="Currency 3 3 3" xfId="14750" xr:uid="{5A585A15-49F5-4666-84CE-88EB9147DF3B}"/>
    <cellStyle name="Currency 3 3 3 2" xfId="14751" xr:uid="{A24D4321-64CE-4C3C-838B-C34B3399FF5C}"/>
    <cellStyle name="Currency 3 3 3 2 2" xfId="14752" xr:uid="{4DA0E719-2C05-470E-A504-5C33001EE565}"/>
    <cellStyle name="Currency 3 3 3 3" xfId="14753" xr:uid="{4D7773F5-F494-4DBA-8C20-CAD5BD9DB3F0}"/>
    <cellStyle name="Currency 3 3 3 4" xfId="14754" xr:uid="{D3A38590-BA7F-46B4-AF84-2FE329DD244A}"/>
    <cellStyle name="Currency 3 3 4" xfId="14755" xr:uid="{91EB6D2F-0C03-45AE-ADF6-A5B1FBDACC40}"/>
    <cellStyle name="Currency 3 3 4 2" xfId="14756" xr:uid="{305059A5-F134-4355-8ADE-CD64AA18C407}"/>
    <cellStyle name="Currency 3 3 4 2 2" xfId="14757" xr:uid="{8D13CD84-F722-408C-8AC0-61197103DF6B}"/>
    <cellStyle name="Currency 3 3 4 3" xfId="14758" xr:uid="{3A9AEB89-A02A-4AE0-A796-1C5C7ED7CA2C}"/>
    <cellStyle name="Currency 3 3 5" xfId="14759" xr:uid="{086C467A-5843-45CD-9409-F35E3476D0B7}"/>
    <cellStyle name="Currency 3 3 5 2" xfId="14760" xr:uid="{3005AB34-F230-4B5D-9E9E-42323F9013A5}"/>
    <cellStyle name="Currency 3 3 6" xfId="14761" xr:uid="{FA352907-9003-4135-A4AC-9FD6EA3674E1}"/>
    <cellStyle name="Currency 3 3 7" xfId="14762" xr:uid="{8868EF25-4DC0-447E-963E-014AB88FA5D7}"/>
    <cellStyle name="Currency 3 4" xfId="14763" xr:uid="{FE6CBA54-7377-4ECD-816F-66E65F866ADE}"/>
    <cellStyle name="Currency 3 4 2" xfId="14764" xr:uid="{53928377-D8E7-4CA5-9AFF-6D534D547A51}"/>
    <cellStyle name="Currency 3 4 2 2" xfId="14765" xr:uid="{A5DBF2D1-F3E7-4882-B3E8-6B33C2628187}"/>
    <cellStyle name="Currency 3 4 2 2 2" xfId="14766" xr:uid="{29E7C68E-EFBD-4B99-960A-BDCA04ACF43F}"/>
    <cellStyle name="Currency 3 4 2 3" xfId="14767" xr:uid="{8DAE329C-72BE-45C9-887C-38CCF3985A5C}"/>
    <cellStyle name="Currency 3 4 2 4" xfId="14768" xr:uid="{A93C29D1-63BD-4FC1-B390-DABADE7EFD12}"/>
    <cellStyle name="Currency 3 4 3" xfId="14769" xr:uid="{53E46C9F-371C-41D5-9691-9ED478FD4373}"/>
    <cellStyle name="Currency 3 4 3 2" xfId="14770" xr:uid="{7B3D675A-5C8C-4CC3-A84A-5A972F9A6773}"/>
    <cellStyle name="Currency 3 4 3 2 2" xfId="14771" xr:uid="{1F911EE4-60AE-409D-8D9B-C35FAF795B77}"/>
    <cellStyle name="Currency 3 4 3 3" xfId="14772" xr:uid="{01B8C87F-5B68-4217-8BF0-30EC7B9E484D}"/>
    <cellStyle name="Currency 3 4 4" xfId="14773" xr:uid="{F18A60B3-1AC7-40D8-A20F-DE96FAB2CB8D}"/>
    <cellStyle name="Currency 3 4 4 2" xfId="14774" xr:uid="{4A6526FB-5F37-4CA9-8148-D1A20FC893BD}"/>
    <cellStyle name="Currency 3 4 5" xfId="14775" xr:uid="{A0BDC896-95DB-4482-A422-53FB9D94D32B}"/>
    <cellStyle name="Currency 3 4 5 2" xfId="14776" xr:uid="{300F4F4E-4CCA-435B-81C1-949AC51AB78C}"/>
    <cellStyle name="Currency 3 4 6" xfId="14777" xr:uid="{39C591B0-CE70-4150-8B99-BFB2210787EB}"/>
    <cellStyle name="Currency 3 4 7" xfId="14778" xr:uid="{EDC1E3D6-2848-4F01-B24B-178BC7DDB033}"/>
    <cellStyle name="Currency 3 4 8" xfId="53472" xr:uid="{4057380B-B02F-4A78-9335-8916D14081F0}"/>
    <cellStyle name="Currency 3 5" xfId="14779" xr:uid="{D4AEA5CC-144E-4735-8DDF-3B7EE4ED0BAA}"/>
    <cellStyle name="Currency 3 5 2" xfId="14780" xr:uid="{B6015C5A-ADCD-4836-A961-9F431867E600}"/>
    <cellStyle name="Currency 3 5 2 2" xfId="14781" xr:uid="{49B212B8-EE36-4DD8-85E2-099BF1CAC555}"/>
    <cellStyle name="Currency 3 5 2 2 2" xfId="14782" xr:uid="{32274B61-75B8-4999-9A3C-72C7CD8CC7ED}"/>
    <cellStyle name="Currency 3 5 2 2 2 2" xfId="14783" xr:uid="{BF6A17F9-59F7-4B38-8157-EB904830D58C}"/>
    <cellStyle name="Currency 3 5 2 2 2 2 2" xfId="14784" xr:uid="{EB07717E-3BA3-4C32-81B7-2CFAC8458048}"/>
    <cellStyle name="Currency 3 5 2 2 2 3" xfId="14785" xr:uid="{48A78972-A3E3-4938-9817-FFD00C1CA1EE}"/>
    <cellStyle name="Currency 3 5 2 2 3" xfId="14786" xr:uid="{7F410D2E-0022-438B-840B-B14033D150BB}"/>
    <cellStyle name="Currency 3 5 2 2 3 2" xfId="14787" xr:uid="{6AEC4F63-D499-4758-BC0F-A9C6057D0A55}"/>
    <cellStyle name="Currency 3 5 2 2 4" xfId="14788" xr:uid="{E03136BB-9527-407E-98EF-E58AB13BD167}"/>
    <cellStyle name="Currency 3 5 2 2 4 2" xfId="14789" xr:uid="{2FF2AA26-D870-4323-A69B-790ED12175F4}"/>
    <cellStyle name="Currency 3 5 2 2 5" xfId="14790" xr:uid="{7A6EF9B5-E051-4B0B-9B5D-41E0B207F4E9}"/>
    <cellStyle name="Currency 3 5 2 3" xfId="14791" xr:uid="{653659DA-CDD6-46D9-AFE8-82C5FAB56E80}"/>
    <cellStyle name="Currency 3 5 3" xfId="14792" xr:uid="{981D57EC-4A6C-424D-B87C-F999A6A1863A}"/>
    <cellStyle name="Currency 3 5 3 2" xfId="14793" xr:uid="{842D0DB0-1270-4DA0-93BF-335F41F5F2EE}"/>
    <cellStyle name="Currency 3 5 3 2 2" xfId="14794" xr:uid="{02463B6C-8E39-41F1-9D7A-11141E6B2B0F}"/>
    <cellStyle name="Currency 3 5 3 3" xfId="14795" xr:uid="{2641668C-0DA7-4BD3-8AA3-45C23C28FE1A}"/>
    <cellStyle name="Currency 3 5 4" xfId="14796" xr:uid="{D373C787-33F8-413F-8B0E-63991944BB43}"/>
    <cellStyle name="Currency 3 5 4 2" xfId="14797" xr:uid="{B3A0F0D9-8DB8-46BC-B364-A8819ED12D7C}"/>
    <cellStyle name="Currency 3 5 4 2 2" xfId="14798" xr:uid="{401E7887-0CBD-4B82-8C10-98A2DB77E7FE}"/>
    <cellStyle name="Currency 3 5 4 2 2 2" xfId="14799" xr:uid="{CCEE4CE6-71BC-41B1-887F-1AD934677B31}"/>
    <cellStyle name="Currency 3 5 4 2 3" xfId="14800" xr:uid="{B2C4C87F-D5F3-4C61-8920-08AE3722E7E1}"/>
    <cellStyle name="Currency 3 5 4 3" xfId="14801" xr:uid="{C9245E00-817D-4A92-B889-A4BE0A67123A}"/>
    <cellStyle name="Currency 3 5 4 3 2" xfId="14802" xr:uid="{BE7C560A-97B0-4C0E-A271-B0D84C8BEF0D}"/>
    <cellStyle name="Currency 3 5 4 4" xfId="14803" xr:uid="{E74EC514-B022-4F19-A373-1A2DB1A7BA57}"/>
    <cellStyle name="Currency 3 5 4 4 2" xfId="14804" xr:uid="{7754924E-A4A3-4778-B8E1-800CDE7901B2}"/>
    <cellStyle name="Currency 3 5 4 5" xfId="14805" xr:uid="{B5663CB1-28D7-47F6-944E-9B7EE4ED6F16}"/>
    <cellStyle name="Currency 3 5 5" xfId="14806" xr:uid="{DCACF69C-2A78-4439-AEC5-3AAF95B1EEE2}"/>
    <cellStyle name="Currency 3 5 5 2" xfId="14807" xr:uid="{FD787482-9C59-40E3-83AA-56B9D3DF35A9}"/>
    <cellStyle name="Currency 3 5 5 2 2" xfId="14808" xr:uid="{8CFBD5B0-DE0E-488A-9EFE-308DB357B5A3}"/>
    <cellStyle name="Currency 3 5 5 3" xfId="14809" xr:uid="{959C69F4-30CD-4591-9943-2FFD74D48A96}"/>
    <cellStyle name="Currency 3 5 6" xfId="14810" xr:uid="{D497899F-CDEB-4952-A721-404F0679A32C}"/>
    <cellStyle name="Currency 3 5 7" xfId="14811" xr:uid="{B4A5DB84-C36F-4121-BDC5-7AABD9E06BFA}"/>
    <cellStyle name="Currency 3 6" xfId="14812" xr:uid="{E8BD7A36-46B9-4EF3-B4FB-34CBA3957FC1}"/>
    <cellStyle name="Currency 3 6 2" xfId="14813" xr:uid="{0716870D-67C2-46C9-89BA-859F1ACED949}"/>
    <cellStyle name="Currency 3 6 2 2" xfId="14814" xr:uid="{627A192E-BF39-4B46-AA5F-C5D61E6E6AA5}"/>
    <cellStyle name="Currency 3 6 2 2 2" xfId="14815" xr:uid="{5245D28E-B40A-4E5D-9C86-2047C9C2BCC8}"/>
    <cellStyle name="Currency 3 6 2 2 2 2" xfId="14816" xr:uid="{3FE4418C-5041-4B68-850F-30C543E9DC22}"/>
    <cellStyle name="Currency 3 6 2 2 2 2 2" xfId="14817" xr:uid="{FAFEB3F9-F2CA-4306-92BE-08070C5D79CC}"/>
    <cellStyle name="Currency 3 6 2 2 2 3" xfId="14818" xr:uid="{8003B7D0-173E-493C-A4DF-74FB7643006F}"/>
    <cellStyle name="Currency 3 6 2 2 3" xfId="14819" xr:uid="{E3DD9331-865E-4947-9802-F4F958B4A4DF}"/>
    <cellStyle name="Currency 3 6 2 2 3 2" xfId="14820" xr:uid="{F10BC9C3-494A-4823-AEF2-6C897DF05992}"/>
    <cellStyle name="Currency 3 6 2 2 4" xfId="14821" xr:uid="{C98AAC61-3B46-4E1F-9751-2B5F4E12CC42}"/>
    <cellStyle name="Currency 3 6 2 2 4 2" xfId="14822" xr:uid="{55617674-973F-48AF-9696-BE6DD92E86C7}"/>
    <cellStyle name="Currency 3 6 2 2 5" xfId="14823" xr:uid="{C210AF45-B65A-4C1F-9A8A-1682171D2220}"/>
    <cellStyle name="Currency 3 6 2 3" xfId="14824" xr:uid="{39B70799-9E8E-4533-BC07-E2527F53F379}"/>
    <cellStyle name="Currency 3 6 3" xfId="14825" xr:uid="{C74510B2-2C36-4FDA-89E7-190DEAE3C3D0}"/>
    <cellStyle name="Currency 3 6 3 2" xfId="14826" xr:uid="{6ABD7309-9BE4-4704-9885-C69A936C0F0C}"/>
    <cellStyle name="Currency 3 6 3 2 2" xfId="14827" xr:uid="{BCF58A92-54C1-4E34-98C4-E3957913BE8F}"/>
    <cellStyle name="Currency 3 6 3 3" xfId="14828" xr:uid="{28CEDF50-C023-4FEA-8980-67747C296FA2}"/>
    <cellStyle name="Currency 3 6 4" xfId="14829" xr:uid="{2EF140DE-0416-4098-BB2B-E8D4B569D787}"/>
    <cellStyle name="Currency 3 6 4 2" xfId="14830" xr:uid="{6BCC8DA2-8AF5-4F5C-A0A3-201A472E0EC3}"/>
    <cellStyle name="Currency 3 6 4 2 2" xfId="14831" xr:uid="{CCF8E20E-4201-4782-8634-330D5BE279E9}"/>
    <cellStyle name="Currency 3 6 4 2 2 2" xfId="14832" xr:uid="{470BD42D-E5C2-4378-B15A-B26EB0053280}"/>
    <cellStyle name="Currency 3 6 4 2 3" xfId="14833" xr:uid="{283F73B4-CFC3-4C1E-A59C-9A996CEC5A64}"/>
    <cellStyle name="Currency 3 6 4 3" xfId="14834" xr:uid="{672216EA-45EE-42AA-9607-D4BE0FE03974}"/>
    <cellStyle name="Currency 3 6 4 3 2" xfId="14835" xr:uid="{10F86854-90B8-4350-AF90-8C1C9C62177A}"/>
    <cellStyle name="Currency 3 6 4 4" xfId="14836" xr:uid="{B478F44F-CD3F-4CE0-AF5F-4F476B9B45D4}"/>
    <cellStyle name="Currency 3 6 4 4 2" xfId="14837" xr:uid="{D0BE83D4-D9BD-4071-B4A4-A7FE78D83CF8}"/>
    <cellStyle name="Currency 3 6 4 5" xfId="14838" xr:uid="{5DCBF68C-FCE9-4D96-A2C1-45151B2D77F4}"/>
    <cellStyle name="Currency 3 6 5" xfId="14839" xr:uid="{4BC13FB8-485C-46F8-AB58-84D09FF095C4}"/>
    <cellStyle name="Currency 3 6 5 2" xfId="14840" xr:uid="{BC65D00D-0374-4165-8CE4-B005DEA8F334}"/>
    <cellStyle name="Currency 3 6 5 2 2" xfId="14841" xr:uid="{0ABE2144-4056-4E66-8241-227B4DB0D450}"/>
    <cellStyle name="Currency 3 6 5 3" xfId="14842" xr:uid="{7209784E-FFF6-42E2-9E9E-8C700D484397}"/>
    <cellStyle name="Currency 3 6 6" xfId="14843" xr:uid="{6FA29AE2-573E-4DE9-B9F1-6B1CCE21BCB8}"/>
    <cellStyle name="Currency 3 6 7" xfId="14844" xr:uid="{B910E9AE-1D1C-4AFB-9A07-EF5BE6B26CEB}"/>
    <cellStyle name="Currency 3 7" xfId="14845" xr:uid="{B909B6EE-CA67-48DD-9536-D15A2F360E92}"/>
    <cellStyle name="Currency 3 7 2" xfId="14846" xr:uid="{3FB7B59D-999E-4B9B-8DE0-3AB48BAAF9B8}"/>
    <cellStyle name="Currency 3 7 2 2" xfId="14847" xr:uid="{3BA81B33-04BF-494D-8731-EA48CA5F4D9B}"/>
    <cellStyle name="Currency 3 7 3" xfId="14848" xr:uid="{5023521B-895B-43B2-9018-A1FE35BD9316}"/>
    <cellStyle name="Currency 3 7 4" xfId="14849" xr:uid="{31AD58B0-BBF9-4C5B-BDAD-9B3A8D7E4196}"/>
    <cellStyle name="Currency 3 8" xfId="14850" xr:uid="{0B0938A1-F9C5-4B92-8220-6797710FF6DC}"/>
    <cellStyle name="Currency 3 8 2" xfId="14851" xr:uid="{5FB6D0F0-FA0F-4EE7-8CD5-9CB5DDD0D9E3}"/>
    <cellStyle name="Currency 3 8 2 2" xfId="14852" xr:uid="{FAD3C66A-8A86-4717-91AB-512B9C41F58C}"/>
    <cellStyle name="Currency 3 8 3" xfId="14853" xr:uid="{F2C9B38B-11F0-47D7-A8DE-D5F76E809FB0}"/>
    <cellStyle name="Currency 3 8 4" xfId="14854" xr:uid="{0DA7EB06-5664-431C-83DA-55E935DCB065}"/>
    <cellStyle name="Currency 3 9" xfId="14855" xr:uid="{BA551F5D-78C4-4344-A7C5-1BCC3F80983F}"/>
    <cellStyle name="Currency 3 9 2" xfId="14856" xr:uid="{7FA51552-082E-4B8C-A7E9-B073D029F8BB}"/>
    <cellStyle name="Currency 4" xfId="14857" xr:uid="{DB2845F8-2611-455D-80AF-2FFFEB02BD33}"/>
    <cellStyle name="Currency 4 2" xfId="14858" xr:uid="{556AAB29-5FEE-48AC-8548-0C405A148B72}"/>
    <cellStyle name="Currency 4 2 2" xfId="14859" xr:uid="{F410BB4E-08D1-4C44-90A3-9DBF362CF528}"/>
    <cellStyle name="Currency 4 2 2 2" xfId="14860" xr:uid="{C1043227-771D-481C-A423-4F807B23ACCA}"/>
    <cellStyle name="Currency 4 2 3" xfId="14861" xr:uid="{52741C35-2C93-4C20-ABCE-7BD5EC5F16A2}"/>
    <cellStyle name="Currency 4 2 3 2" xfId="14862" xr:uid="{02B8BE85-B8C6-4E4A-A6A9-A5C258C557B2}"/>
    <cellStyle name="Currency 4 2 4" xfId="14863" xr:uid="{90BD64A0-F279-4C95-B49F-366A78555328}"/>
    <cellStyle name="Currency 4 2 5" xfId="14864" xr:uid="{64EF206B-8A28-446D-85CB-D903472FA03F}"/>
    <cellStyle name="Currency 4 3" xfId="14865" xr:uid="{95815277-EA89-4EC8-B42E-5592DF30E52D}"/>
    <cellStyle name="Currency 4 3 2" xfId="14866" xr:uid="{CFB9ABD6-F6FE-4B4E-B0EF-8DE14F8BBC12}"/>
    <cellStyle name="Currency 4 3 2 2" xfId="14867" xr:uid="{86D51B14-FBE0-46C4-92AC-A6D7710F867B}"/>
    <cellStyle name="Currency 4 3 3" xfId="14868" xr:uid="{DCD37F9C-13CD-4BCC-8D4B-F7DCB694BB58}"/>
    <cellStyle name="Currency 4 3 3 2" xfId="14869" xr:uid="{C96C7130-857A-464D-B2F4-439D3DC389AD}"/>
    <cellStyle name="Currency 4 3 4" xfId="14870" xr:uid="{485F7682-33C6-4E28-8A2D-50829502210F}"/>
    <cellStyle name="Currency 4 3 5" xfId="14871" xr:uid="{862244EA-84CD-415B-A489-35BF45786021}"/>
    <cellStyle name="Currency 4 4" xfId="14872" xr:uid="{50E1E952-C62B-4817-B805-1F5FCDABA674}"/>
    <cellStyle name="Currency 4 4 2" xfId="14873" xr:uid="{50A03EB3-F9FA-48B4-92A1-A008D6C5A251}"/>
    <cellStyle name="Currency 4 4 3" xfId="14874" xr:uid="{61E06FCF-2BE2-4892-BD6F-A35AA8936B1E}"/>
    <cellStyle name="Currency 4 5" xfId="14875" xr:uid="{5171AB8F-5634-49EA-A3A0-4ACBB4762100}"/>
    <cellStyle name="Currency 4 5 2" xfId="14876" xr:uid="{62D75B38-529B-48AE-9782-BD0A91A46E6C}"/>
    <cellStyle name="Currency 4 6" xfId="14877" xr:uid="{B11D361F-A9C0-494B-A4FE-274EF5709206}"/>
    <cellStyle name="Currency 4 7" xfId="14878" xr:uid="{E23C6202-B6C3-47FF-B39B-4EE589D61E49}"/>
    <cellStyle name="Currency 5" xfId="14879" xr:uid="{1AE5EF8F-563F-4CFD-91DD-246515BFA5BB}"/>
    <cellStyle name="Currency 5 2" xfId="14880" xr:uid="{099F1D19-0ED1-45EA-9291-094491AA1F4D}"/>
    <cellStyle name="Currency 5 2 2" xfId="14881" xr:uid="{D1085DD0-FD86-40A2-A8B3-AA011493D5F3}"/>
    <cellStyle name="Currency 5 2 2 2" xfId="14882" xr:uid="{9A766291-AA48-4056-9EEF-350EBCB3EB6C}"/>
    <cellStyle name="Currency 5 2 2 3" xfId="14883" xr:uid="{E1D8C705-ACF7-4F86-8B8C-AC1CDE02AEE9}"/>
    <cellStyle name="Currency 5 2 3" xfId="14884" xr:uid="{39D90E24-B9AD-422D-8DF7-0116DF2D0967}"/>
    <cellStyle name="Currency 5 2 3 2" xfId="14885" xr:uid="{6A6ED395-1992-44CB-90C5-63FB39599BAB}"/>
    <cellStyle name="Currency 5 2 4" xfId="14886" xr:uid="{F24E7664-1C07-46E4-9F61-C0B428537D64}"/>
    <cellStyle name="Currency 5 2 5" xfId="14887" xr:uid="{51F15A17-9F3E-4358-8CCC-89FBBED02C70}"/>
    <cellStyle name="Currency 5 3" xfId="14888" xr:uid="{34A38CCE-3640-41AA-8449-6860CECAB51B}"/>
    <cellStyle name="Currency 5 3 2" xfId="14889" xr:uid="{FECD5611-FCB2-4382-893B-46AB393DF7F5}"/>
    <cellStyle name="Currency 5 3 2 2" xfId="14890" xr:uid="{DA057FC2-36F5-441C-BAD3-D662A99B4AF0}"/>
    <cellStyle name="Currency 5 3 3" xfId="14891" xr:uid="{13830176-FC0C-44E0-909C-6B925281FCCE}"/>
    <cellStyle name="Currency 5 3 4" xfId="14892" xr:uid="{E5558339-AF14-4052-AAF1-F3F459D8E316}"/>
    <cellStyle name="Currency 5 4" xfId="14893" xr:uid="{C757159E-F326-43BD-BE46-7F591C945B05}"/>
    <cellStyle name="Currency 5 4 2" xfId="14894" xr:uid="{9EF8B718-93FD-4359-AA71-966AE15E4FDA}"/>
    <cellStyle name="Currency 5 4 2 2" xfId="14895" xr:uid="{BA263131-82FE-4689-9E25-FD833D45516F}"/>
    <cellStyle name="Currency 5 4 3" xfId="14896" xr:uid="{77F7987A-66C6-4D4C-808A-666576742B14}"/>
    <cellStyle name="Currency 5 4 4" xfId="14897" xr:uid="{C480574E-9F9A-4023-8053-89F96DD0FAF5}"/>
    <cellStyle name="Currency 5 5" xfId="14898" xr:uid="{31658EC2-6F53-4176-A5BE-6E7C315EA709}"/>
    <cellStyle name="Currency 5 5 2" xfId="14899" xr:uid="{8F09D457-7370-4CAF-8BF3-0DCCBD20DB36}"/>
    <cellStyle name="Currency 5 6" xfId="14900" xr:uid="{B7EABF14-F1D3-4820-B5AF-B24BD8F49BB6}"/>
    <cellStyle name="Currency 5 7" xfId="14901" xr:uid="{30A7531D-2E6F-4B97-9817-539B9A9F0CB3}"/>
    <cellStyle name="Currency 6" xfId="14902" xr:uid="{D3DDCCA5-BAEB-44B7-B49F-1461A9A67275}"/>
    <cellStyle name="Currency 6 2" xfId="14903" xr:uid="{6D9243DF-6A6E-4FE1-8466-464B06D88E40}"/>
    <cellStyle name="Currency 6 2 2" xfId="14904" xr:uid="{0082AA8A-FCE2-42D8-A7F1-192146F654CC}"/>
    <cellStyle name="Currency 6 2 2 2" xfId="14905" xr:uid="{C6268C47-231F-4DAB-9C8F-1E563AE5A512}"/>
    <cellStyle name="Currency 6 2 3" xfId="14906" xr:uid="{D7F8E64B-06A2-4F3B-9DA1-C081530133D5}"/>
    <cellStyle name="Currency 6 2 4" xfId="14907" xr:uid="{B23536FF-D8D9-49F7-9542-31FD1D2E6204}"/>
    <cellStyle name="Currency 6 3" xfId="14908" xr:uid="{F0551DDF-3F0D-4A83-9D0C-9AEC1EEEA57B}"/>
    <cellStyle name="Currency 6 3 2" xfId="14909" xr:uid="{15D56089-5A7A-4DD1-ABEF-AB0CE0784C19}"/>
    <cellStyle name="Currency 6 4" xfId="14910" xr:uid="{1046E72B-7FBB-49FC-9571-C4B3AC79A6D5}"/>
    <cellStyle name="Currency 6 5" xfId="14911" xr:uid="{A7128DDA-CFB8-4992-A2F1-787FB36A4E09}"/>
    <cellStyle name="Currency 7" xfId="14912" xr:uid="{062C21D6-4CD1-42B3-A782-2A8F48BEB312}"/>
    <cellStyle name="Currency 7 2" xfId="14913" xr:uid="{235A5E02-1F5B-46D0-93C3-4B7EA5C92150}"/>
    <cellStyle name="Currency 7 2 2" xfId="14914" xr:uid="{C06947E2-1664-41E1-AE4C-1A794DFA5084}"/>
    <cellStyle name="Currency 7 2 2 2" xfId="14915" xr:uid="{0EF49BE3-1357-47E7-9A2B-9BB6F9B35AB3}"/>
    <cellStyle name="Currency 7 2 3" xfId="14916" xr:uid="{7A9E36CF-01DD-4A89-94FE-8ACC38BB7007}"/>
    <cellStyle name="Currency 7 2 4" xfId="14917" xr:uid="{DA1F600B-517D-45BF-870E-CB8A4DEF8C8B}"/>
    <cellStyle name="Currency 7 3" xfId="14918" xr:uid="{8AB0581E-2242-466D-A781-068A82A87C61}"/>
    <cellStyle name="Currency 7 3 2" xfId="14919" xr:uid="{57C7A4E5-8926-4A87-B2FB-E4971AE377A8}"/>
    <cellStyle name="Currency 7 3 2 2" xfId="14920" xr:uid="{EB1066F3-31A4-466E-82B0-DB5DA08733AE}"/>
    <cellStyle name="Currency 7 3 3" xfId="14921" xr:uid="{63AFB0B2-85D0-4246-9C5E-7110FCA0E18B}"/>
    <cellStyle name="Currency 7 3 4" xfId="14922" xr:uid="{465769B5-8C82-4A2A-BCAC-460ECF64462F}"/>
    <cellStyle name="Currency 7 4" xfId="14923" xr:uid="{3B78B919-204D-4710-A869-BE8B0CA93054}"/>
    <cellStyle name="Currency 7 4 2" xfId="14924" xr:uid="{6E127CEC-B7BC-4CCC-8E0B-323450777769}"/>
    <cellStyle name="Currency 7 5" xfId="14925" xr:uid="{FC84DC94-9BB7-4FA1-B34A-6E50B0FA6E68}"/>
    <cellStyle name="Currency 7 6" xfId="14926" xr:uid="{419CE8A9-B65A-46A4-B0A1-371D0B095BEA}"/>
    <cellStyle name="Currency 8" xfId="14927" xr:uid="{44588806-EF40-4576-ACDC-479FA830A57E}"/>
    <cellStyle name="Currency 8 2" xfId="14928" xr:uid="{E2516C42-2C9A-4CE9-AC80-7CBCFDC89F64}"/>
    <cellStyle name="Currency 8 2 2" xfId="14929" xr:uid="{989C2A6D-04E7-4BB6-922A-FC7A2B02F032}"/>
    <cellStyle name="Currency 8 2 2 2" xfId="14930" xr:uid="{6968470A-4598-412D-81FF-17FE253E9247}"/>
    <cellStyle name="Currency 8 2 3" xfId="14931" xr:uid="{DB42139B-B209-4829-81ED-38027BA37882}"/>
    <cellStyle name="Currency 8 2 4" xfId="14932" xr:uid="{664A16F8-9911-4F2E-B949-6F51DA4797F2}"/>
    <cellStyle name="Currency 8 3" xfId="14933" xr:uid="{91BD4368-4333-4571-8EBF-E9C414C34ACE}"/>
    <cellStyle name="Currency 8 3 2" xfId="14934" xr:uid="{9AD289E9-39E7-40DE-86D9-E7DDB52FD9B8}"/>
    <cellStyle name="Currency 8 3 2 2" xfId="14935" xr:uid="{5E6DD0F5-40F7-42B9-A66C-AA6D837EC437}"/>
    <cellStyle name="Currency 8 3 3" xfId="14936" xr:uid="{19A0C7B3-5184-4EBA-8981-0DB58765715C}"/>
    <cellStyle name="Currency 8 3 4" xfId="14937" xr:uid="{40F7D5DF-A48A-42FB-BCEB-4E7AFF4AA630}"/>
    <cellStyle name="Currency 8 3 5" xfId="53473" xr:uid="{33EED676-39EB-49EC-A9CA-8C676DBC143A}"/>
    <cellStyle name="Currency 8 4" xfId="14938" xr:uid="{BD742D9C-E983-4C7D-B1A8-4E78086955BC}"/>
    <cellStyle name="Currency 8 4 2" xfId="14939" xr:uid="{D0E07126-1680-42E5-9251-D5387104B6A8}"/>
    <cellStyle name="Currency 8 5" xfId="14940" xr:uid="{C3DEAF3C-ABCC-49CC-AF35-A0E00AC0B848}"/>
    <cellStyle name="Currency 8 5 2" xfId="14941" xr:uid="{3A8F0B13-5F67-4EBC-817C-80FAB6CF9861}"/>
    <cellStyle name="Currency 8 6" xfId="14942" xr:uid="{D917D624-4267-4F38-B6C8-8F9D8702D6CE}"/>
    <cellStyle name="Currency 8 7" xfId="14943" xr:uid="{85626E70-0C4C-4F9F-AABC-276F4B5CAC65}"/>
    <cellStyle name="Currency 8 8" xfId="53474" xr:uid="{CEEDD969-BCFC-446E-B63D-2C0A01C79F95}"/>
    <cellStyle name="Currency 9" xfId="14944" xr:uid="{185943BF-B3F4-4C12-B804-C1CC7A54BBB1}"/>
    <cellStyle name="Currency 9 2" xfId="14945" xr:uid="{38A9BB37-C1BB-4BE2-A7B0-D5CD57360167}"/>
    <cellStyle name="Currency 9 2 2" xfId="14946" xr:uid="{C9ACE00D-488E-4A43-8886-1AC2F3A53BBA}"/>
    <cellStyle name="Currency 9 2 2 2" xfId="14947" xr:uid="{FB9F85C0-0B5F-493E-96AD-07220851831D}"/>
    <cellStyle name="Currency 9 2 3" xfId="14948" xr:uid="{8EA5F4C8-2C92-4231-8148-929BC106EEE2}"/>
    <cellStyle name="Currency 9 2 4" xfId="14949" xr:uid="{F1B0C2E6-BFA5-461C-87E3-01887A6570A7}"/>
    <cellStyle name="Currency 9 3" xfId="14950" xr:uid="{A41AA254-9F78-481C-9FC7-2551EA56970A}"/>
    <cellStyle name="Currency 9 3 2" xfId="14951" xr:uid="{DC9F1D30-86C3-4B03-89B8-682FC8779BD0}"/>
    <cellStyle name="Currency 9 3 2 2" xfId="14952" xr:uid="{28358A53-6578-433B-8C4E-66B63EAE342F}"/>
    <cellStyle name="Currency 9 3 3" xfId="14953" xr:uid="{04807BC6-9995-4275-B323-C26FCF973775}"/>
    <cellStyle name="Currency 9 3 4" xfId="14954" xr:uid="{F8287AA8-02E6-4EF9-BF52-3A337596092F}"/>
    <cellStyle name="Currency 9 3 5" xfId="53475" xr:uid="{1E5D53D4-A74C-48F9-BE6C-4A2D88A6F5BC}"/>
    <cellStyle name="Currency 9 4" xfId="14955" xr:uid="{26419394-0249-4C20-BB5A-427C888FD6F0}"/>
    <cellStyle name="Currency 9 4 2" xfId="14956" xr:uid="{3DF295AF-C45C-4315-BF2B-6A198C275123}"/>
    <cellStyle name="Currency 9 5" xfId="14957" xr:uid="{29A06896-F2D8-4B5D-85CE-8FEDFD6C910D}"/>
    <cellStyle name="Currency 9 5 2" xfId="14958" xr:uid="{3A5F4A35-8475-42DD-8ACD-623038E82BE8}"/>
    <cellStyle name="Currency 9 6" xfId="14959" xr:uid="{D71B50D1-0A20-4847-B82A-A948BC8E1856}"/>
    <cellStyle name="Currency 9 7" xfId="14960" xr:uid="{44E9A490-9D51-42ED-B721-2F6770331865}"/>
    <cellStyle name="Currency 9 8" xfId="53476" xr:uid="{88024DB9-96F9-4203-BFD3-DE5E38479952}"/>
    <cellStyle name="Currency0" xfId="14961" xr:uid="{847C2D09-D720-4A96-8A89-8CD863D2FF2F}"/>
    <cellStyle name="Currency0 2" xfId="14962" xr:uid="{6500F738-6B83-41AD-B8EB-6DC962CD6326}"/>
    <cellStyle name="Currency0 2 2" xfId="14963" xr:uid="{F1E112B4-E4A8-464B-B503-E8639723AC97}"/>
    <cellStyle name="Currency0 2 2 2" xfId="14964" xr:uid="{E8E5848C-4043-43A5-84F2-DC1FCD4E4DB7}"/>
    <cellStyle name="Currency0 2 3" xfId="14965" xr:uid="{1BD95D3A-39B7-4AD1-895B-18369427CA1C}"/>
    <cellStyle name="Currency0 3" xfId="14966" xr:uid="{74CD31E1-608E-4FB5-9316-D9D68A53DF11}"/>
    <cellStyle name="Currency0 3 2" xfId="14967" xr:uid="{667606B0-912C-4E2C-AA63-E520B24D78F6}"/>
    <cellStyle name="Currency0 3 2 2" xfId="14968" xr:uid="{8D1D3E65-08D1-4D9A-ACFC-07C6EDECAC50}"/>
    <cellStyle name="Currency0 3 2 2 2" xfId="14969" xr:uid="{1BBD2FB7-C057-468F-9820-500027C8843B}"/>
    <cellStyle name="Currency0 3 2 2 3" xfId="14970" xr:uid="{AA45EDE2-99C6-4F75-9BA6-E6A46E916C3E}"/>
    <cellStyle name="Currency0 3 2 3" xfId="14971" xr:uid="{95CC7E45-F265-4B54-88A1-076181C9FB5D}"/>
    <cellStyle name="Currency0 3 2 3 2" xfId="14972" xr:uid="{0D3E4EDB-23BE-4D5D-8919-12055D72CD97}"/>
    <cellStyle name="Currency0 3 2 3 2 2" xfId="14973" xr:uid="{B2EC55EF-78C3-40B9-B769-BB4D7870AA99}"/>
    <cellStyle name="Currency0 3 2 3 3" xfId="14974" xr:uid="{3A592049-CD07-43F7-9922-E45B8C5DD522}"/>
    <cellStyle name="Currency0 3 2 4" xfId="14975" xr:uid="{B6A8E2E3-62CB-43D3-9081-83E1AEEC6249}"/>
    <cellStyle name="Currency0 3 2 4 2" xfId="14976" xr:uid="{7ED2F569-6F62-487E-BF80-9D2CD9C0BF8F}"/>
    <cellStyle name="Currency0 3 2 5" xfId="14977" xr:uid="{2F45AA0F-CB36-47F6-BB41-7890696404EE}"/>
    <cellStyle name="Currency0 3 2 6" xfId="14978" xr:uid="{C1425C49-EE1E-4203-BC11-9865961DCC1D}"/>
    <cellStyle name="Currency0 3 3" xfId="14979" xr:uid="{E54F47B9-A025-413E-92FE-3464054259FD}"/>
    <cellStyle name="Currency0 3 3 2" xfId="14980" xr:uid="{63C0AD63-1BE3-4F2D-B17C-5D824A47CE8E}"/>
    <cellStyle name="Currency0 3 4" xfId="14981" xr:uid="{38A8FCCC-80D8-4693-99D8-3D29DA0B0CC2}"/>
    <cellStyle name="Currency0 3 5" xfId="14982" xr:uid="{A304B89D-9A57-44D7-8BDD-58267207A4B2}"/>
    <cellStyle name="Currency0 4" xfId="14983" xr:uid="{94654FE1-8734-443F-BD81-F7FCE679A40C}"/>
    <cellStyle name="Currency0 4 2" xfId="14984" xr:uid="{A12E75EB-FB95-46A0-B333-232A9CAE5FBC}"/>
    <cellStyle name="Currency0 4 3" xfId="14985" xr:uid="{4A52C02F-7243-4506-B6AF-8B310F161892}"/>
    <cellStyle name="Currency0 5" xfId="14986" xr:uid="{74E65C59-780B-4F8D-BE1F-EDA0462B0C14}"/>
    <cellStyle name="Currency0 6" xfId="14987" xr:uid="{12250785-03B2-43B2-8903-D1412451BCE4}"/>
    <cellStyle name="Currency0 7" xfId="14988" xr:uid="{4BE3F1F9-359C-4497-8BD1-60809C613A92}"/>
    <cellStyle name="Currsmall" xfId="14989" xr:uid="{924E11E2-2B04-43E7-A7B2-E5081743202A}"/>
    <cellStyle name="Currsmall 2" xfId="14990" xr:uid="{59D60ADF-1783-469B-8BAA-19ABC5F0173E}"/>
    <cellStyle name="Currsmall 2 2" xfId="14991" xr:uid="{A7E43D84-00D3-48DD-ACD5-88CDF990DEAF}"/>
    <cellStyle name="Currsmall 2 3" xfId="14992" xr:uid="{5563E339-3445-41FF-A34A-E14D1526F140}"/>
    <cellStyle name="Currsmall 3" xfId="14993" xr:uid="{2DA92B40-F3B1-4AB3-AE60-27CD49857D17}"/>
    <cellStyle name="Currsmall 3 2" xfId="14994" xr:uid="{0B73BC7C-FF2B-48F3-9B6D-E15F96F2D89D}"/>
    <cellStyle name="Currsmall 3 3" xfId="14995" xr:uid="{74B0C06A-AAE5-44CE-883A-8BAE09F04EED}"/>
    <cellStyle name="Currsmall 4" xfId="14996" xr:uid="{1A653D2A-5BF6-4BFA-A2B6-3A826DF51A55}"/>
    <cellStyle name="Currsmall 4 2" xfId="14997" xr:uid="{7E073EA2-C8F0-4B38-AFD3-853A87F6420F}"/>
    <cellStyle name="Currsmall 5" xfId="14998" xr:uid="{67088520-CC8E-4B6D-924D-72015B10D2CC}"/>
    <cellStyle name="Currsmall 6" xfId="14999" xr:uid="{7D9094AC-51F6-4DEA-BD9E-9EA469AA213C}"/>
    <cellStyle name="Data" xfId="15000" xr:uid="{1C959888-C1EA-42AC-BEDA-72CE8AB49760}"/>
    <cellStyle name="Data 2" xfId="15001" xr:uid="{342DEEB9-29DF-458B-8087-03DF1803972E}"/>
    <cellStyle name="Data 3" xfId="15002" xr:uid="{E230D8CA-EA86-4FC8-ADFA-897369A5B03A}"/>
    <cellStyle name="Data Link" xfId="15003" xr:uid="{FC433341-8C9F-4864-99BD-E693B4AC2285}"/>
    <cellStyle name="Data Link 2" xfId="15004" xr:uid="{86FE7762-246B-400E-958D-10469E8A4A71}"/>
    <cellStyle name="Data Link 2 2" xfId="15005" xr:uid="{D78E9464-CEA5-4561-9A8D-B6F55ED1AA61}"/>
    <cellStyle name="Data Link 2 3" xfId="15006" xr:uid="{0FD214E1-70AB-4FD5-9B46-6239F3020BED}"/>
    <cellStyle name="Data Link 3" xfId="15007" xr:uid="{9B85AB9C-3524-45E0-976F-E2832E4416E9}"/>
    <cellStyle name="Data Link 3 2" xfId="15008" xr:uid="{8ED99AB3-BF0C-4763-8765-2FFCCB1F3CE5}"/>
    <cellStyle name="Data Link 3 3" xfId="15009" xr:uid="{C21BBD66-95EA-430C-BF76-28269095F421}"/>
    <cellStyle name="Data Link 4" xfId="15010" xr:uid="{E93F0529-89EE-4279-A89F-2A58BF9A622B}"/>
    <cellStyle name="Data Link 4 2" xfId="15011" xr:uid="{FCCA9637-713B-4A9E-BFD2-14DE37015FA0}"/>
    <cellStyle name="Data Link 5" xfId="15012" xr:uid="{0940EEA9-EC40-450F-8714-F7016DF8E6F0}"/>
    <cellStyle name="Data Link 6" xfId="15013" xr:uid="{FF84BBDA-5762-4938-9189-292F342A6230}"/>
    <cellStyle name="Date" xfId="15014" xr:uid="{DA8A2573-984E-4708-B9B4-1FD1A6FBF9E4}"/>
    <cellStyle name="Date [d-mmm-yy]" xfId="15015" xr:uid="{F1C280F6-1B91-4C9F-8A92-ED805A2ADA56}"/>
    <cellStyle name="Date [d-mmm-yy] 2" xfId="15016" xr:uid="{6F54F04E-359C-4861-A600-0EBA22785B2E}"/>
    <cellStyle name="Date [d-mmm-yy] 3" xfId="15017" xr:uid="{F5C8C9EC-4808-4334-B0CE-FCA19D28D07E}"/>
    <cellStyle name="Date [mm-d-yy]" xfId="15018" xr:uid="{A923F805-3DF1-4BF3-B4BE-1CE68B104B35}"/>
    <cellStyle name="Date [mm-d-yy] 2" xfId="15019" xr:uid="{905A8DDC-3EEA-4FB3-A517-30A9D5BF27DB}"/>
    <cellStyle name="Date [mm-d-yy] 3" xfId="15020" xr:uid="{60436012-069E-431A-B243-812CA00A3790}"/>
    <cellStyle name="Date [mm-d-yyyy]" xfId="15021" xr:uid="{9F868940-A148-4CD9-87CC-25B04FEBEBD2}"/>
    <cellStyle name="Date [mm-d-yyyy] 2" xfId="15022" xr:uid="{C1BD207C-E9C3-4D1E-825B-7F5DD3DE275D}"/>
    <cellStyle name="Date [mm-d-yyyy] 3" xfId="15023" xr:uid="{3B5B8F02-C033-490C-A13A-1D6CDD9134A0}"/>
    <cellStyle name="Date [mmm-d-yyyy]" xfId="15024" xr:uid="{D00EFA3E-4E2C-4537-BB83-3965663BB6AF}"/>
    <cellStyle name="Date [mmm-d-yyyy] 2" xfId="15025" xr:uid="{EDD7FF3C-56DF-49E5-BC4C-A1AC5EC6AD75}"/>
    <cellStyle name="Date [mmm-d-yyyy] 3" xfId="15026" xr:uid="{DAB8EE10-BA7A-4128-A477-1779047A8A1E}"/>
    <cellStyle name="Date [mmm-yy]" xfId="15027" xr:uid="{C59DFC8A-ADA8-4480-8B11-5655EABDEB72}"/>
    <cellStyle name="Date [mmm-yy] 2" xfId="15028" xr:uid="{BEE30488-DD52-4B00-B9D8-86FACE387ABC}"/>
    <cellStyle name="Date [mmm-yy] 3" xfId="15029" xr:uid="{7F6AEBAC-B8F9-4EA8-9CCE-2A09CC324148}"/>
    <cellStyle name="Date [mmm-yyyy]" xfId="15030" xr:uid="{50760570-28F1-44DC-B1C4-04F2F756D13E}"/>
    <cellStyle name="Date [mmm-yyyy] 2" xfId="15031" xr:uid="{137F009C-C80B-407B-A036-C24ED000F3D9}"/>
    <cellStyle name="Date [mmm-yyyy] 2 2" xfId="15032" xr:uid="{98894818-19F9-43FE-A057-DBA67E0B6768}"/>
    <cellStyle name="Date [mmm-yyyy] 3" xfId="15033" xr:uid="{D4699F26-4C6F-43B9-B813-152F22ED57FD}"/>
    <cellStyle name="Date [mmm-yyyy] 4" xfId="15034" xr:uid="{6E04A3F2-88B8-48CB-BD78-17AAD0F506B7}"/>
    <cellStyle name="Date 10" xfId="15035" xr:uid="{207E3B02-329B-47E3-A836-902E5B325E42}"/>
    <cellStyle name="Date 10 2" xfId="15036" xr:uid="{AF2B8447-07A6-4229-8BB0-40A47DA0A0CD}"/>
    <cellStyle name="Date 11" xfId="15037" xr:uid="{338C0625-C098-4CFA-A6A3-FBB9C51AE4DE}"/>
    <cellStyle name="Date 11 2" xfId="15038" xr:uid="{2FB7F9BD-0B69-478B-9CE2-B29AD584BDF1}"/>
    <cellStyle name="Date 12" xfId="15039" xr:uid="{303CF613-03FE-440C-86DE-6A8002619CDB}"/>
    <cellStyle name="Date 12 2" xfId="15040" xr:uid="{076409A3-A301-4411-A7A4-9A331EAB6990}"/>
    <cellStyle name="Date 13" xfId="15041" xr:uid="{9FE33FEC-EB6D-436B-804D-753ABDBE10A4}"/>
    <cellStyle name="Date 13 2" xfId="15042" xr:uid="{B775A516-3231-4C17-BA14-7268DCCBD023}"/>
    <cellStyle name="Date 14" xfId="15043" xr:uid="{84944F8C-1F63-4B71-AE4A-7A83083BDB4F}"/>
    <cellStyle name="Date 14 2" xfId="15044" xr:uid="{C197857D-9A43-4B67-8A96-FCCD7D0DB814}"/>
    <cellStyle name="Date 15" xfId="15045" xr:uid="{CB95661A-5086-4A45-A005-032F433F3971}"/>
    <cellStyle name="Date 15 2" xfId="15046" xr:uid="{118FB504-05E1-497A-A49A-D1D995FE09A3}"/>
    <cellStyle name="Date 16" xfId="15047" xr:uid="{A3B70853-D805-416D-87F6-624BB4F4C6F0}"/>
    <cellStyle name="Date 16 2" xfId="15048" xr:uid="{B837C6A1-3DCE-428A-A0E8-CF4A6E573D2E}"/>
    <cellStyle name="Date 17" xfId="15049" xr:uid="{853600FF-DE01-4E5D-AFA0-1E71A50FF428}"/>
    <cellStyle name="Date 18" xfId="15050" xr:uid="{DC276EF0-F77F-455E-8672-AC0D47ADF6DD}"/>
    <cellStyle name="Date 19" xfId="15051" xr:uid="{5F4BDE4F-4A1A-478F-B63F-51398F67E41F}"/>
    <cellStyle name="Date 2" xfId="15052" xr:uid="{6964D29F-BCA4-4DF4-A750-751B14F29957}"/>
    <cellStyle name="Date 2 2" xfId="15053" xr:uid="{E8C2732D-83D0-43D8-93AE-71D07951C53A}"/>
    <cellStyle name="Date 2 2 2" xfId="15054" xr:uid="{BEB837C3-7F75-4735-A1C7-BD86A053E559}"/>
    <cellStyle name="Date 2 2 3" xfId="15055" xr:uid="{1F2CDD77-91CC-4792-8AE5-63D4E340F38F}"/>
    <cellStyle name="Date 2 3" xfId="15056" xr:uid="{4EB9D473-6ABF-42EF-8853-53B85C02A3BA}"/>
    <cellStyle name="Date 2 3 2" xfId="15057" xr:uid="{46068EB6-8657-4CB4-A925-77604BE00A1E}"/>
    <cellStyle name="Date 2 4" xfId="15058" xr:uid="{F1CC9FB5-6518-4F82-BE76-C9158EA3B28F}"/>
    <cellStyle name="Date 2 5" xfId="15059" xr:uid="{2E9A58D2-45E0-460F-9596-67EF5F1CAF91}"/>
    <cellStyle name="Date 20" xfId="15060" xr:uid="{3A3CD830-C28F-49CF-8366-181012647235}"/>
    <cellStyle name="Date 3" xfId="15061" xr:uid="{67DE079D-22A1-43D2-A171-318277C890D2}"/>
    <cellStyle name="Date 3 2" xfId="15062" xr:uid="{34E19957-F2E2-49BF-AF03-B53E601839D9}"/>
    <cellStyle name="Date 3 2 2" xfId="15063" xr:uid="{15AD2BC5-C18E-4149-854A-AC75FD19EF0D}"/>
    <cellStyle name="Date 3 2 2 2" xfId="15064" xr:uid="{FF93F020-F6A4-4C0C-B6A0-894F8C400FB6}"/>
    <cellStyle name="Date 3 2 2 3" xfId="15065" xr:uid="{B4B03C86-C1B2-4EF8-B71D-038D3964C43F}"/>
    <cellStyle name="Date 3 2 3" xfId="15066" xr:uid="{EB6533A4-DA83-4C72-BF00-41593940CCCA}"/>
    <cellStyle name="Date 3 2 3 2" xfId="15067" xr:uid="{0FE507C4-96F5-46BD-9C8E-30E25C9262A2}"/>
    <cellStyle name="Date 3 2 3 2 2" xfId="15068" xr:uid="{780FCAD9-6F51-4EB6-80A8-797D65F16AF1}"/>
    <cellStyle name="Date 3 2 3 3" xfId="15069" xr:uid="{6ADF839A-9313-41CC-8A8E-F108A70832C2}"/>
    <cellStyle name="Date 3 2 4" xfId="15070" xr:uid="{1E433521-ED9C-4E16-ADEA-2517F1EC8066}"/>
    <cellStyle name="Date 3 2 4 2" xfId="15071" xr:uid="{0BA01467-EE3A-4CCE-B092-F43C1F5A720D}"/>
    <cellStyle name="Date 3 2 5" xfId="15072" xr:uid="{5EC3EBB7-7F02-456F-8DD6-53F79A439680}"/>
    <cellStyle name="Date 3 2 6" xfId="15073" xr:uid="{0902EB8F-A346-4D1B-B268-034020864BF9}"/>
    <cellStyle name="Date 3 3" xfId="15074" xr:uid="{C01A3749-BC2C-4976-8082-BA187D463247}"/>
    <cellStyle name="Date 3 3 2" xfId="15075" xr:uid="{CDE3AC01-2F06-4CE8-8A00-87ED6D3DD512}"/>
    <cellStyle name="Date 3 3 3" xfId="15076" xr:uid="{915F7642-8368-452F-8BFC-8309C87E9B9A}"/>
    <cellStyle name="Date 3 4" xfId="15077" xr:uid="{1955927A-FA5C-4C62-9FE9-3166776EB6EC}"/>
    <cellStyle name="Date 3 5" xfId="15078" xr:uid="{4767C7C6-33EF-4B45-84E0-8B25F63D9233}"/>
    <cellStyle name="Date 4" xfId="15079" xr:uid="{61CD576A-504F-434A-8E2C-B27EA73A1ACE}"/>
    <cellStyle name="Date 4 2" xfId="15080" xr:uid="{2B90E860-1A21-41D6-9CBF-EF0EDBCC38B5}"/>
    <cellStyle name="Date 4 3" xfId="15081" xr:uid="{7751AA19-3EFC-4F9F-A17B-D628C26C4D60}"/>
    <cellStyle name="Date 5" xfId="15082" xr:uid="{8AF13394-68D4-4BEC-90C7-AADE5A3CFDA5}"/>
    <cellStyle name="Date 5 2" xfId="15083" xr:uid="{3D4EDFCD-7A88-410F-ABF0-597C929FE89C}"/>
    <cellStyle name="Date 5 3" xfId="15084" xr:uid="{B4BDA00A-BF4D-49E2-A13A-7E6BCD843E7D}"/>
    <cellStyle name="Date 6" xfId="15085" xr:uid="{3CD01BFB-6B6B-4939-BD01-52E7F1CA2969}"/>
    <cellStyle name="Date 6 2" xfId="15086" xr:uid="{E4627CDC-2433-42E8-8F76-03E052800810}"/>
    <cellStyle name="Date 6 3" xfId="15087" xr:uid="{CB0EDA7E-E715-4B73-B95D-ECB20101DCFB}"/>
    <cellStyle name="Date 7" xfId="15088" xr:uid="{696B2A6F-5BAD-43A8-AFF3-E5117AD14F20}"/>
    <cellStyle name="Date 7 2" xfId="15089" xr:uid="{0A2040CA-D69F-400F-AF1D-9CFDC5596A81}"/>
    <cellStyle name="Date 7 2 2" xfId="15090" xr:uid="{61F16875-0CFF-48A9-9EBF-C47DD22ACDF9}"/>
    <cellStyle name="Date 7 2 3" xfId="15091" xr:uid="{B55F5998-EB6B-41B9-8664-3ADAEB91B7E7}"/>
    <cellStyle name="Date 7 3" xfId="15092" xr:uid="{25A28DE9-F520-4A89-832F-B51D56E40B9F}"/>
    <cellStyle name="Date 7 4" xfId="15093" xr:uid="{85525769-A563-40CB-BB3D-7F52D018AE1F}"/>
    <cellStyle name="Date 8" xfId="15094" xr:uid="{9304F908-9CB0-4055-90BB-D2F6E7ADBDF4}"/>
    <cellStyle name="Date 8 2" xfId="15095" xr:uid="{54345A74-600E-4B88-A99F-B267CA85C963}"/>
    <cellStyle name="Date 9" xfId="15096" xr:uid="{0B39FE6F-6BAA-4BE9-952F-54AC3D99ED1C}"/>
    <cellStyle name="Date 9 2" xfId="15097" xr:uid="{7456C974-548B-4B09-B8D3-166CB7B4E6F8}"/>
    <cellStyle name="Date Aligned" xfId="15098" xr:uid="{876F9327-BD48-49EE-AEA4-D7D8093B52B4}"/>
    <cellStyle name="Date Aligned 2" xfId="15099" xr:uid="{055D2807-73BE-46CF-8506-65D0ADC4AABA}"/>
    <cellStyle name="Date Aligned 3" xfId="15100" xr:uid="{40E55953-4ECF-416F-806C-7840DB2A67E8}"/>
    <cellStyle name="Date_BR_Malls_CRI_20090819" xfId="15101" xr:uid="{6C0D31B5-68EE-4F22-8162-03C9A3C84716}"/>
    <cellStyle name="Date2" xfId="15102" xr:uid="{2133B75A-C06D-4E67-A7F5-308FE7000F83}"/>
    <cellStyle name="Date2 2" xfId="15103" xr:uid="{BD709AFC-35AC-41EC-AD8C-C501DEFC46E5}"/>
    <cellStyle name="Date2 3" xfId="15104" xr:uid="{DB47287F-B80B-4525-B6C8-7B26AE25F9D6}"/>
    <cellStyle name="Dates" xfId="15105" xr:uid="{66226C89-7ED5-4BFC-A979-EF9387A4A56E}"/>
    <cellStyle name="Dates 2" xfId="15106" xr:uid="{F172A005-54CB-4C95-A6E6-0AAB1910358D}"/>
    <cellStyle name="Dates 3" xfId="15107" xr:uid="{4E33B621-19AC-4BC3-B4A6-0ABAF79B0A36}"/>
    <cellStyle name="Datum" xfId="15108" xr:uid="{F6C65B5A-AB73-4BBF-B104-F5AEF9E6AAE9}"/>
    <cellStyle name="Datum 2" xfId="15109" xr:uid="{BB14D096-9D32-46D9-9366-EF7357B0213E}"/>
    <cellStyle name="Datum 3" xfId="15110" xr:uid="{264968DE-256F-4E90-AAEC-757977BD17D7}"/>
    <cellStyle name="default" xfId="15111" xr:uid="{167397E5-322A-4755-A1A9-4D6C04D70DC9}"/>
    <cellStyle name="default 2" xfId="15112" xr:uid="{C4E037F3-DE3F-48C7-BF76-9B72733C50BB}"/>
    <cellStyle name="default 2 2" xfId="15113" xr:uid="{FC127EC9-8529-4615-A136-B8ED7B9BA29B}"/>
    <cellStyle name="default 3" xfId="15114" xr:uid="{77694E2C-5CDC-47A5-9520-E2D5CA423805}"/>
    <cellStyle name="default 4" xfId="15115" xr:uid="{D963DFB7-7781-440F-8B81-122F210A98F0}"/>
    <cellStyle name="Dezimal [0]_revenue" xfId="15116" xr:uid="{320DD8CC-2833-4C3F-B5EB-703015DD49D0}"/>
    <cellStyle name="Dezimal_airt-rev" xfId="15117" xr:uid="{8F24446C-0408-47C8-A30A-66843932D45D}"/>
    <cellStyle name="Dia" xfId="15118" xr:uid="{FCC94603-23FB-4FB3-89DD-66E7D0575AC4}"/>
    <cellStyle name="Dia 2" xfId="15119" xr:uid="{EDAB14D2-7B12-4168-AC6D-0D573222ACA4}"/>
    <cellStyle name="Dia 3" xfId="15120" xr:uid="{DF956DF9-9C05-4230-8E39-DD88B4436D60}"/>
    <cellStyle name="División" xfId="15121" xr:uid="{A28D1338-AE12-446F-9F03-C305873A9DB3}"/>
    <cellStyle name="División 2" xfId="15122" xr:uid="{CD1D9203-5E74-48AA-9741-0B9B4EF2A27F}"/>
    <cellStyle name="División 2 2" xfId="15123" xr:uid="{F8505F11-379A-4F17-83B9-BEE7F7D7C4E9}"/>
    <cellStyle name="División 3" xfId="15124" xr:uid="{E2C1F746-7DD9-45AB-958F-0A2EC7AACE1E}"/>
    <cellStyle name="División 4" xfId="15125" xr:uid="{BE1CB2EF-5F19-4DBC-9FC3-B610C0C0C72F}"/>
    <cellStyle name="dollar" xfId="15126" xr:uid="{9AB3D1BD-5C8E-424D-84A1-4C0849486803}"/>
    <cellStyle name="dollar 2" xfId="15127" xr:uid="{E476730C-AF65-4C38-8D4E-20DE44F586E4}"/>
    <cellStyle name="dollar 2 2" xfId="15128" xr:uid="{5958A76C-FF12-4AC3-A616-28488699D9E1}"/>
    <cellStyle name="dollar 2 3" xfId="15129" xr:uid="{CD9614AE-B242-4399-AA07-2A1F59F64BFD}"/>
    <cellStyle name="dollar 3" xfId="15130" xr:uid="{B78BBC73-8658-4C72-9C40-0FD656B23D73}"/>
    <cellStyle name="dollar 3 2" xfId="15131" xr:uid="{6C039DD5-142B-4C4C-9C2F-B562C7EE73D4}"/>
    <cellStyle name="dollar 3 3" xfId="15132" xr:uid="{5E0D6E6D-DFC3-42D6-913F-A44E624F4D7B}"/>
    <cellStyle name="dollar 4" xfId="15133" xr:uid="{35741BD7-580C-49C5-B64A-C324D2F904C6}"/>
    <cellStyle name="dollar 4 2" xfId="15134" xr:uid="{02DC4BC6-697F-40C7-BF45-A051154D630E}"/>
    <cellStyle name="dollar 5" xfId="15135" xr:uid="{84F95C71-D5C9-4996-BF93-9F9C0C296346}"/>
    <cellStyle name="dollar 6" xfId="15136" xr:uid="{544608D3-989A-4104-8FD9-581D7398064C}"/>
    <cellStyle name="dollars" xfId="15137" xr:uid="{ECA680C3-9B79-488A-B91D-A9C629AB5806}"/>
    <cellStyle name="dollars 2" xfId="15138" xr:uid="{080C831E-63CC-4177-8A84-9AF86D533F0A}"/>
    <cellStyle name="dollars 2 2" xfId="15139" xr:uid="{BA70ECFD-67E3-4F3F-AE26-FED40DDAE9F0}"/>
    <cellStyle name="dollars 2 3" xfId="15140" xr:uid="{EA4CADDE-4547-4948-86ED-226F2F267DFF}"/>
    <cellStyle name="dollars 3" xfId="15141" xr:uid="{DB659ECD-C68A-43CD-84CD-617C13A42451}"/>
    <cellStyle name="dollars 3 2" xfId="15142" xr:uid="{12A3C7E5-0690-41F0-A6BC-65398ED3C034}"/>
    <cellStyle name="dollars 3 3" xfId="15143" xr:uid="{FA3487E2-E875-4B3C-81DD-388AFD41580F}"/>
    <cellStyle name="dollars 4" xfId="15144" xr:uid="{FB8E4B58-DD3B-478A-82DE-1B712C240431}"/>
    <cellStyle name="dollars 5" xfId="15145" xr:uid="{9D498F88-7E4D-4068-BC4F-855F25694605}"/>
    <cellStyle name="Dotted Line" xfId="15146" xr:uid="{79370B11-E00C-4724-BE7E-7A33160DCD29}"/>
    <cellStyle name="Dotted Line 2" xfId="15147" xr:uid="{D517EF31-2DB9-42B6-91B5-B27242F8FE46}"/>
    <cellStyle name="Dotted Line 3" xfId="15148" xr:uid="{FD652CA0-99C1-4107-86B4-54C703ED8330}"/>
    <cellStyle name="Double Accounting" xfId="15149" xr:uid="{6FF6D1C5-E709-42D8-87F6-23C091B33490}"/>
    <cellStyle name="Double Accounting 2" xfId="15150" xr:uid="{E5837EA6-F0A4-49AD-A544-5CE8CF5058B7}"/>
    <cellStyle name="Double Accounting 2 2" xfId="15151" xr:uid="{E1939918-32C9-48BC-9199-E918265AAA52}"/>
    <cellStyle name="Double Accounting 2 3" xfId="15152" xr:uid="{6879CB57-EE2D-49EA-947D-EE0C62657982}"/>
    <cellStyle name="Double Accounting 3" xfId="15153" xr:uid="{55C62E9B-474B-4958-B726-CF18FB4697D7}"/>
    <cellStyle name="Double Accounting 3 2" xfId="15154" xr:uid="{818C591A-E508-4767-B6C9-C2166A2F6FDC}"/>
    <cellStyle name="Double Accounting 3 3" xfId="15155" xr:uid="{F23ACED0-B11A-4875-A105-84CCE1FCCB6D}"/>
    <cellStyle name="Double Accounting 4" xfId="15156" xr:uid="{82C84E6C-24C1-4DAE-95D7-D94E05C1152F}"/>
    <cellStyle name="Double Accounting 5" xfId="15157" xr:uid="{54ACBFD1-AEC6-4FEF-BFED-468FC33D1E38}"/>
    <cellStyle name="Encabez1" xfId="15158" xr:uid="{4CEA56D4-D22D-4AAC-B5C1-3265206277F7}"/>
    <cellStyle name="Encabez1 2" xfId="15159" xr:uid="{D7EE48E3-0A1B-4DE6-890D-92E9433F9DE0}"/>
    <cellStyle name="Encabez1 3" xfId="15160" xr:uid="{A4BDB292-85B6-458A-976E-4D820F4F75B4}"/>
    <cellStyle name="Encabez2" xfId="15161" xr:uid="{FC84AD02-594A-4AFB-B211-68A61B285E57}"/>
    <cellStyle name="Encabez2 2" xfId="15162" xr:uid="{E4A6B290-A6D5-43C2-93E7-51EF2FEDBC88}"/>
    <cellStyle name="Encabez2 3" xfId="15163" xr:uid="{B9642D46-F2CF-4B2C-BFD0-16D6ED968841}"/>
    <cellStyle name="Ênfase1 2" xfId="15164" xr:uid="{703E32AE-79DD-4355-884D-741105DFB0F1}"/>
    <cellStyle name="Ênfase2 2" xfId="15165" xr:uid="{41AB561E-0D29-4791-8769-54AAB0F6B86A}"/>
    <cellStyle name="Ênfase3 2" xfId="15166" xr:uid="{3B471CC2-1A14-4583-8799-6622C0D9F810}"/>
    <cellStyle name="Ênfase4 2" xfId="15167" xr:uid="{BD7E3C8E-C5DB-46B0-9F9E-440F3A9731F6}"/>
    <cellStyle name="Ênfase5 2" xfId="15168" xr:uid="{AC307585-E8F9-4120-A979-39BE4BF2ADA9}"/>
    <cellStyle name="Ênfase6 2" xfId="15169" xr:uid="{279BCBED-F6A8-40F2-B1AD-CF0A94948AD8}"/>
    <cellStyle name="Entrada 2" xfId="15170" xr:uid="{916F5299-42C9-4A7C-9406-E67579998327}"/>
    <cellStyle name="Estilo 1" xfId="15171" xr:uid="{928FED84-A2B0-4D0F-BA80-0C6D626AD08B}"/>
    <cellStyle name="Estilo 1 2" xfId="15172" xr:uid="{575DEB99-4B45-401D-BBC6-D0292049BFA8}"/>
    <cellStyle name="Estilo 1 2 2" xfId="15173" xr:uid="{7866C1D1-DA3E-44AA-AA74-A360E5361F19}"/>
    <cellStyle name="Estilo 1 3" xfId="15174" xr:uid="{262C2985-8DE1-4ED4-B59F-59916CC75DAB}"/>
    <cellStyle name="Estilo 1 4" xfId="15175" xr:uid="{DDCD3AB0-DC81-4F24-9D65-A926D743E56B}"/>
    <cellStyle name="Estilo 2" xfId="15176" xr:uid="{9EC5A9D2-00F7-42A0-9EBE-7DFAAB2D2E2A}"/>
    <cellStyle name="Estilo 2 2" xfId="15177" xr:uid="{E3C1DCE5-7AD9-43BB-AE05-3C88E0891397}"/>
    <cellStyle name="Estilo 2 2 2" xfId="15178" xr:uid="{6A8CDA9F-33EF-4B29-A01C-C78C29AB754B}"/>
    <cellStyle name="Estilo 2 3" xfId="15179" xr:uid="{E925C95C-00C8-4ED3-AA90-DBD98A5CE8E0}"/>
    <cellStyle name="Euro" xfId="15180" xr:uid="{0FF795BA-0F99-443E-8248-848B9E8589BE}"/>
    <cellStyle name="Euro 2" xfId="15181" xr:uid="{4DE2BB5C-AECC-4690-BBC2-2656A1AE2E11}"/>
    <cellStyle name="Euro 2 2" xfId="15182" xr:uid="{7EC76606-8D2D-4638-8A9C-2E68015FBE23}"/>
    <cellStyle name="Euro 2 2 2" xfId="15183" xr:uid="{6C700DFA-196F-4BBC-8E36-7880550E69BA}"/>
    <cellStyle name="Euro 2 2 2 2" xfId="15184" xr:uid="{0D906756-FC22-416C-B782-2ACABB39B2A4}"/>
    <cellStyle name="Euro 2 2 3" xfId="15185" xr:uid="{F0ADE245-F2F0-4C51-A1AA-C96991353A37}"/>
    <cellStyle name="Euro 2 2 4" xfId="15186" xr:uid="{6C32F6DC-4701-4755-824F-283A1037FEA0}"/>
    <cellStyle name="Euro 2 3" xfId="15187" xr:uid="{340DFF79-BAA9-4636-8CD5-78A9A6863A6F}"/>
    <cellStyle name="Euro 2 3 2" xfId="15188" xr:uid="{0F02A05A-BD15-49A1-BB15-CEAF5307B1B5}"/>
    <cellStyle name="Euro 2 4" xfId="15189" xr:uid="{071210E1-AB52-4601-BDC9-EEA9C571B2F4}"/>
    <cellStyle name="Euro 2 5" xfId="15190" xr:uid="{64457D19-B73D-47AD-95AF-2917943E355F}"/>
    <cellStyle name="Euro 3" xfId="15191" xr:uid="{718C1154-716E-4D4F-85B2-0AE20AF27AC5}"/>
    <cellStyle name="Euro 3 2" xfId="15192" xr:uid="{1125688F-555D-4629-B8EE-967BBE85E0CB}"/>
    <cellStyle name="Euro 3 2 2" xfId="15193" xr:uid="{DFD32A68-9F58-4B61-85FC-E6E8BF7FA09A}"/>
    <cellStyle name="Euro 3 3" xfId="15194" xr:uid="{870F9F20-A991-4D6D-8AE0-A9C0AA04CD82}"/>
    <cellStyle name="Euro 3 4" xfId="15195" xr:uid="{03F50E62-CEA5-44C2-AE98-947D2BFBF72B}"/>
    <cellStyle name="Euro 4" xfId="15196" xr:uid="{A320FD45-AE75-4701-A822-B7479416D042}"/>
    <cellStyle name="Euro 4 2" xfId="15197" xr:uid="{D2D52BA8-12E5-4379-A31E-E5AD56C4D357}"/>
    <cellStyle name="Euro 4 2 2" xfId="15198" xr:uid="{FD88FFB2-68CD-4726-BB74-6375BF412813}"/>
    <cellStyle name="Euro 4 3" xfId="15199" xr:uid="{B8F38342-E97E-4646-8D3C-9CA03A3BBABE}"/>
    <cellStyle name="Euro 4 4" xfId="15200" xr:uid="{2D33B876-A14D-4E6C-95FE-CBDCE08A1694}"/>
    <cellStyle name="Euro 5" xfId="15201" xr:uid="{CDE503A9-E202-4422-8A6B-E40A9AE2D5F5}"/>
    <cellStyle name="Euro 5 2" xfId="15202" xr:uid="{221BB6B0-A5CF-4CB3-A2B3-4BB666B5D5FC}"/>
    <cellStyle name="Euro 6" xfId="15203" xr:uid="{41B908FA-DB36-46A6-BF46-E338452632CB}"/>
    <cellStyle name="Euro 6 2" xfId="15204" xr:uid="{F52F999A-5746-4DDE-BDD0-BA99506F2EA2}"/>
    <cellStyle name="Euro 7" xfId="15205" xr:uid="{95FDD362-C961-4171-9584-E7577A2EFBF0}"/>
    <cellStyle name="Euro 8" xfId="15206" xr:uid="{1A3261DE-B812-4EBA-A46C-68B42F328533}"/>
    <cellStyle name="Explanatory Text" xfId="20" builtinId="53" customBuiltin="1"/>
    <cellStyle name="Explanatory Text 2" xfId="15207" xr:uid="{E2E9AEB7-F65C-4190-9004-B46ECE9041A8}"/>
    <cellStyle name="Explanatory Text 2 2" xfId="15208" xr:uid="{67A9BA80-54BC-477D-9F0F-1872638E8452}"/>
    <cellStyle name="Explanatory Text 2 3" xfId="15209" xr:uid="{6DD99CE8-7325-4904-83F0-E14ED11F245A}"/>
    <cellStyle name="Explanatory Text 3" xfId="15210" xr:uid="{AD35D407-283F-433C-87C1-47E81F330A57}"/>
    <cellStyle name="Explanatory Text 4" xfId="15211" xr:uid="{5BACC233-3EE8-4887-9C38-90F9760A7862}"/>
    <cellStyle name="F2" xfId="15212" xr:uid="{DC74DACA-E587-4647-B747-4C8D0E024B08}"/>
    <cellStyle name="F2 2" xfId="15213" xr:uid="{3CDFDD82-C9F4-4C82-97DA-F3636AE094F3}"/>
    <cellStyle name="F2 3" xfId="15214" xr:uid="{97A39785-6C77-400A-A753-A1126A383315}"/>
    <cellStyle name="F3" xfId="15215" xr:uid="{B1F1BB98-1710-437C-AD63-4D079797B1C9}"/>
    <cellStyle name="F3 2" xfId="15216" xr:uid="{8019FE65-11F1-4C1D-A8FE-3B7C4D3DCB9C}"/>
    <cellStyle name="F3 3" xfId="15217" xr:uid="{BF970C57-A1F3-431D-8CF0-E3E89E7857E7}"/>
    <cellStyle name="F4" xfId="15218" xr:uid="{A3502AAF-D815-4C33-BB4E-241CF547E9C1}"/>
    <cellStyle name="F4 2" xfId="15219" xr:uid="{6338889B-AE75-4374-9E5B-A8580E1EB7D2}"/>
    <cellStyle name="F4 3" xfId="15220" xr:uid="{A992CC94-6F70-491A-A4E7-C31DFF9C33EF}"/>
    <cellStyle name="F5" xfId="15221" xr:uid="{60C3AB5A-A80F-45B9-B99C-B6E832199A67}"/>
    <cellStyle name="F5 2" xfId="15222" xr:uid="{7A9A56A6-7AE6-41FB-9D6C-B4676DF85B5B}"/>
    <cellStyle name="F5 3" xfId="15223" xr:uid="{592A1654-141A-43FC-800F-ACC8EF10A633}"/>
    <cellStyle name="F6" xfId="15224" xr:uid="{C0B71EB1-6F68-40FB-A0DA-2124C3A46C0D}"/>
    <cellStyle name="F6 2" xfId="15225" xr:uid="{14713598-700B-4561-BD5E-FC7F59A8FFEE}"/>
    <cellStyle name="F6 3" xfId="15226" xr:uid="{6EE4ACDD-41F5-4991-887A-B21867FC5145}"/>
    <cellStyle name="F7" xfId="15227" xr:uid="{FEC1D2AE-D0C1-414F-9AFE-B0097CE8C110}"/>
    <cellStyle name="F7 2" xfId="15228" xr:uid="{2F5B39A7-2980-4AD5-9185-25685D8FB93B}"/>
    <cellStyle name="F7 3" xfId="15229" xr:uid="{A70D8066-BFEE-4640-BE3A-715BDBC77D17}"/>
    <cellStyle name="F8" xfId="15230" xr:uid="{ACC678CD-C014-49A9-AD07-5407E0E1BC1A}"/>
    <cellStyle name="F8 2" xfId="15231" xr:uid="{6732E70E-0F13-4854-8804-FBD34C966974}"/>
    <cellStyle name="F8 3" xfId="15232" xr:uid="{C34727E5-8A89-4F07-9F75-357B2850ADB5}"/>
    <cellStyle name="Fijo" xfId="15233" xr:uid="{31190C3B-4833-416A-BA76-B9D791448310}"/>
    <cellStyle name="Fijo 2" xfId="15234" xr:uid="{BD283D2F-6B94-4DFB-BDA5-C7F9F043B7DC}"/>
    <cellStyle name="Fijo 3" xfId="15235" xr:uid="{776C8B31-E346-4DE9-8FE6-634D4067BFC4}"/>
    <cellStyle name="Financiero" xfId="15236" xr:uid="{C482A284-ED03-4907-9832-F57A7904C712}"/>
    <cellStyle name="Financiero 2" xfId="15237" xr:uid="{A94E01CC-8FF4-429A-BFC6-CBC64920408E}"/>
    <cellStyle name="Financiero 3" xfId="15238" xr:uid="{2EE4AD3F-88C9-4D00-BE7D-710537E61141}"/>
    <cellStyle name="Fixed" xfId="15239" xr:uid="{BC9B5BB7-45D0-4754-AADA-C72499AE9963}"/>
    <cellStyle name="Fixed [0]" xfId="15240" xr:uid="{2687B0B5-F8E1-40C5-B0EF-F1A192A3D608}"/>
    <cellStyle name="Fixed [0] 2" xfId="15241" xr:uid="{39B438C5-0D46-4852-BEAD-27847B00871A}"/>
    <cellStyle name="Fixed [0] 2 2" xfId="15242" xr:uid="{155CF167-4981-4BD1-90FF-64D9746FEB61}"/>
    <cellStyle name="Fixed [0] 3" xfId="15243" xr:uid="{BD4F459A-950E-4D51-B7E0-A148E19A5B63}"/>
    <cellStyle name="Fixed [0] 4" xfId="15244" xr:uid="{743B8B5C-8968-4064-A16C-73DD569713D2}"/>
    <cellStyle name="Fixed 10" xfId="15245" xr:uid="{AB907C05-1E82-43D3-A7AC-DFC526717C2C}"/>
    <cellStyle name="Fixed 11" xfId="15246" xr:uid="{13011625-4991-4A81-B048-733729B122E1}"/>
    <cellStyle name="Fixed 12" xfId="15247" xr:uid="{4559C3F5-7316-4AC0-8348-D4F55B4E4AE2}"/>
    <cellStyle name="Fixed 13" xfId="15248" xr:uid="{6516A9D3-27B4-483B-8923-CAB69A73125B}"/>
    <cellStyle name="Fixed 14" xfId="15249" xr:uid="{65ACBF12-F2BB-4EC5-8864-0EE37034DF07}"/>
    <cellStyle name="Fixed 15" xfId="15250" xr:uid="{360DCB50-B9C4-44F7-9FE9-497E4BC7C2FB}"/>
    <cellStyle name="Fixed 16" xfId="15251" xr:uid="{76C1745A-CE48-4185-AFFE-65C0EB3E712F}"/>
    <cellStyle name="Fixed 17" xfId="15252" xr:uid="{34FD1297-261A-482E-AB14-AB0E0863006E}"/>
    <cellStyle name="Fixed 18" xfId="15253" xr:uid="{750EE4C2-C82B-4896-9A94-38B078C87B43}"/>
    <cellStyle name="Fixed 19" xfId="15254" xr:uid="{5BA01B06-5714-4B8E-95C7-62361F5EB771}"/>
    <cellStyle name="Fixed 2" xfId="15255" xr:uid="{DD2990C4-6607-442E-8C8A-E1421FF1E1AD}"/>
    <cellStyle name="Fixed 2 2" xfId="15256" xr:uid="{E4C5E2DF-D347-4CA8-B852-E8C3244C7F68}"/>
    <cellStyle name="Fixed 2 2 2" xfId="15257" xr:uid="{4797A3A0-8C60-4BE4-870A-BD7EF4A81773}"/>
    <cellStyle name="Fixed 2 3" xfId="15258" xr:uid="{39BF31D2-A837-4DBC-A4A7-803ED5D32E93}"/>
    <cellStyle name="Fixed 20" xfId="15259" xr:uid="{E17FAB28-93DD-46D0-920D-703A4E68AE65}"/>
    <cellStyle name="Fixed 3" xfId="15260" xr:uid="{46FA088A-4200-4290-A859-9FFC1DD26957}"/>
    <cellStyle name="Fixed 3 2" xfId="15261" xr:uid="{1FD20977-9CC7-4C0F-96B7-0ECD4B4AF747}"/>
    <cellStyle name="Fixed 3 2 2" xfId="15262" xr:uid="{2D6C7340-1C60-4F0E-A75C-6E6066219B78}"/>
    <cellStyle name="Fixed 3 2 2 2" xfId="15263" xr:uid="{E425ECB5-B7D8-49A2-87CB-00AEC76D15F7}"/>
    <cellStyle name="Fixed 3 2 2 3" xfId="15264" xr:uid="{2C16A606-347F-4C29-A44F-89F6CD435406}"/>
    <cellStyle name="Fixed 3 2 3" xfId="15265" xr:uid="{46222F41-1A70-47D5-9984-562BBD846A9F}"/>
    <cellStyle name="Fixed 3 2 3 2" xfId="15266" xr:uid="{227EA787-55BB-4D3F-BF66-6933E15F1F22}"/>
    <cellStyle name="Fixed 3 2 3 2 2" xfId="15267" xr:uid="{90F26988-81CE-4D92-8579-611B361E80B7}"/>
    <cellStyle name="Fixed 3 2 3 3" xfId="15268" xr:uid="{5D863FC4-9D1C-4152-A7E3-847033A017EE}"/>
    <cellStyle name="Fixed 3 2 4" xfId="15269" xr:uid="{0B6704B2-1514-4BCE-AA95-2C0E6174C85A}"/>
    <cellStyle name="Fixed 3 2 4 2" xfId="15270" xr:uid="{5D72F68A-104B-4B2F-8FAE-BAE4F158E89A}"/>
    <cellStyle name="Fixed 3 2 5" xfId="15271" xr:uid="{CEE1ACF5-E62C-44F7-AE02-1A09D322BF03}"/>
    <cellStyle name="Fixed 3 2 6" xfId="15272" xr:uid="{A0DF13D6-C574-4652-A743-C3F77C5AA719}"/>
    <cellStyle name="Fixed 3 3" xfId="15273" xr:uid="{78C9E7DB-13EB-403F-8816-24E8D3729940}"/>
    <cellStyle name="Fixed 3 3 2" xfId="15274" xr:uid="{ECD8A4C4-785B-4811-B3AD-194BC7F43B9A}"/>
    <cellStyle name="Fixed 3 3 3" xfId="15275" xr:uid="{4BB9C6FB-C9B7-4A54-91DD-D7727ED7F8C3}"/>
    <cellStyle name="Fixed 3 4" xfId="15276" xr:uid="{732D2696-3526-4F47-87C5-B3A48894F98C}"/>
    <cellStyle name="Fixed 3 5" xfId="15277" xr:uid="{F0B4FD0A-F483-4607-9F21-090905F44224}"/>
    <cellStyle name="Fixed 4" xfId="15278" xr:uid="{913C865E-402A-4ADC-AB9A-205A697D1C20}"/>
    <cellStyle name="Fixed 4 2" xfId="15279" xr:uid="{554109FF-CA5A-40E5-BD02-C1AAAA7734F5}"/>
    <cellStyle name="Fixed 4 3" xfId="15280" xr:uid="{FFBDBCE8-4E1F-4A61-877B-17ECF1484E69}"/>
    <cellStyle name="Fixed 5" xfId="15281" xr:uid="{81209E5E-CD99-4BF4-BBD6-CEACD4B12577}"/>
    <cellStyle name="Fixed 5 2" xfId="15282" xr:uid="{0F95AB2A-2C58-400E-B964-8BC1D1612CC5}"/>
    <cellStyle name="Fixed 5 3" xfId="15283" xr:uid="{934FEBFD-B9AF-47C7-B1DE-1AFD062045D6}"/>
    <cellStyle name="Fixed 6" xfId="15284" xr:uid="{081710D4-A8EF-4120-AD10-FB97453E5152}"/>
    <cellStyle name="Fixed 6 2" xfId="15285" xr:uid="{4835E841-2E23-4657-ABA1-B72E6F6D37B6}"/>
    <cellStyle name="Fixed 6 3" xfId="15286" xr:uid="{748634F4-025B-433A-BE45-B9FACBDAC72A}"/>
    <cellStyle name="Fixed 7" xfId="15287" xr:uid="{5DA54AAF-C188-4E5A-8734-EAF6DA117A3D}"/>
    <cellStyle name="Fixed 7 2" xfId="15288" xr:uid="{49F74505-066A-483C-8B8A-A2B727796FAB}"/>
    <cellStyle name="Fixed 7 2 2" xfId="15289" xr:uid="{B453EC1A-9A1D-436F-9916-6082C8483184}"/>
    <cellStyle name="Fixed 7 3" xfId="15290" xr:uid="{C9B3E031-4BB9-4BB9-AC3A-757E340B0B0A}"/>
    <cellStyle name="Fixed 7 4" xfId="15291" xr:uid="{A753FDB2-72AB-4971-8646-52B4B34141F0}"/>
    <cellStyle name="Fixed 8" xfId="15292" xr:uid="{AD6D975F-EAC6-43DC-AE3F-C64C20A6B358}"/>
    <cellStyle name="Fixed 9" xfId="15293" xr:uid="{B3B5DD55-8EF4-4F77-B178-54885BA5919D}"/>
    <cellStyle name="Fixlong" xfId="15294" xr:uid="{BC71678D-FC69-4FC7-A134-E6E6890B9FE6}"/>
    <cellStyle name="Fixlong 2" xfId="15295" xr:uid="{F8EC717D-B83C-414A-85D9-1FDC58C4621C}"/>
    <cellStyle name="Fixlong 3" xfId="15296" xr:uid="{D1513901-74E0-4D9F-BA66-C0FD3C97D22A}"/>
    <cellStyle name="Fixo" xfId="15297" xr:uid="{F0E0ACAE-E6B4-487A-891A-B68F90318B2B}"/>
    <cellStyle name="Fixo 2" xfId="15298" xr:uid="{6677CA14-C071-473C-8BB9-FD07ABAEF789}"/>
    <cellStyle name="Fixo 3" xfId="15299" xr:uid="{275BD407-1CA7-4AEE-8F61-D03C8B3E9478}"/>
    <cellStyle name="Footnote" xfId="15300" xr:uid="{A83FFA12-8576-47AE-AD0F-E0D2BB950067}"/>
    <cellStyle name="Footnote 2" xfId="15301" xr:uid="{6070A693-F721-4B01-B3D1-36D25D5825B4}"/>
    <cellStyle name="Footnote 3" xfId="15302" xr:uid="{B8F4749F-2A1C-4DAA-95E5-68F22C8660E2}"/>
    <cellStyle name="forma" xfId="15303" xr:uid="{CAB13B1A-DBC9-4874-86A9-E429598B5312}"/>
    <cellStyle name="forma 2" xfId="15304" xr:uid="{8F6925E3-F0F1-4717-A9AD-27787D70ED69}"/>
    <cellStyle name="forma 3" xfId="15305" xr:uid="{4E625956-E9ED-42F8-8757-235396705F5F}"/>
    <cellStyle name="Good" xfId="10" builtinId="26" customBuiltin="1"/>
    <cellStyle name="Good 2" xfId="15306" xr:uid="{4B5123D9-EAD9-40E1-A999-0184B967A147}"/>
    <cellStyle name="Good 2 2" xfId="15307" xr:uid="{B0758DE4-1430-479C-8C35-7D5AA1F10B18}"/>
    <cellStyle name="Good 2 3" xfId="15308" xr:uid="{B65C7865-3404-45E9-A041-2BFF9C8EF21F}"/>
    <cellStyle name="Good 3" xfId="15309" xr:uid="{199AB794-25F4-4452-81AC-2DA0C11A2420}"/>
    <cellStyle name="Good 4" xfId="15310" xr:uid="{4F99DFE0-5B0A-46CA-8DBF-AC7A53FD04B7}"/>
    <cellStyle name="Good 5" xfId="15311" xr:uid="{E783020A-0AB2-49C6-8C79-608B47E21EDD}"/>
    <cellStyle name="Good 5 2" xfId="15312" xr:uid="{BB3BB866-C11C-4CCD-9716-C74CE496C74B}"/>
    <cellStyle name="Good 5 3" xfId="15313" xr:uid="{286874D4-2F89-4439-A2C9-989C863DDCFE}"/>
    <cellStyle name="Good 6" xfId="15314" xr:uid="{EF398DD2-4088-4745-89A6-89DD5665779D}"/>
    <cellStyle name="Good 7" xfId="15315" xr:uid="{037B3554-AE59-40B7-922D-4E84CC80CB04}"/>
    <cellStyle name="Good 8" xfId="15316" xr:uid="{61799A5B-CF48-4081-9892-61E024E98665}"/>
    <cellStyle name="Good 9" xfId="15317" xr:uid="{EBB6C73E-66B8-48F6-B383-6671CB88C9EA}"/>
    <cellStyle name="Grey" xfId="15318" xr:uid="{764F3A63-2D82-41B5-834C-A853F0D14405}"/>
    <cellStyle name="Grey 2" xfId="15319" xr:uid="{AD5EC84C-B9A7-4488-9417-8D56BC61788C}"/>
    <cellStyle name="Grey 2 2" xfId="15320" xr:uid="{CC8C0E2C-311E-4D85-A4A0-8F2087D6A5DF}"/>
    <cellStyle name="Grey 2 3" xfId="15321" xr:uid="{0F1DC194-B1A6-4F14-ABA6-61FC8C128F8D}"/>
    <cellStyle name="Grey 3" xfId="15322" xr:uid="{A20CC757-6042-49A9-AFB2-3524E8C250B5}"/>
    <cellStyle name="Grey 4" xfId="15323" xr:uid="{93E4FCA6-BDE9-4B05-88CD-72674F44BC7E}"/>
    <cellStyle name="Grey 5" xfId="15324" xr:uid="{DFA4AB11-9AE6-4909-9F45-2D55DE22C8B3}"/>
    <cellStyle name="hard no." xfId="15325" xr:uid="{594AB8F9-5E45-46D4-8508-37D67B5A0E2B}"/>
    <cellStyle name="hard no. 2" xfId="15326" xr:uid="{E5E3859C-7ED1-4361-9B81-45E3D9B6EDA9}"/>
    <cellStyle name="hard no. 2 2" xfId="15327" xr:uid="{BBFCC954-16F4-45BC-ACF7-02DE5891A4A6}"/>
    <cellStyle name="hard no. 2 3" xfId="15328" xr:uid="{619E22C2-14E9-4D98-8653-C26717C6E662}"/>
    <cellStyle name="hard no. 3" xfId="15329" xr:uid="{A18DE777-0986-4980-B61E-B89087497887}"/>
    <cellStyle name="hard no. 3 2" xfId="15330" xr:uid="{1CD30273-2BE6-4077-9D75-BC44BAEC5049}"/>
    <cellStyle name="hard no. 3 3" xfId="15331" xr:uid="{81D05CDE-D267-401C-9F21-F4DA07272B1D}"/>
    <cellStyle name="hard no. 4" xfId="15332" xr:uid="{35123A81-E475-4FF0-84EA-FCA3596F7BB9}"/>
    <cellStyle name="hard no. 4 2" xfId="15333" xr:uid="{C3A84A60-C0BD-4E9D-95C5-918F0FA1423A}"/>
    <cellStyle name="hard no. 5" xfId="15334" xr:uid="{3AAB236D-2877-4403-913D-3D5623C35FA8}"/>
    <cellStyle name="hard no. 6" xfId="15335" xr:uid="{164A4D3B-4779-4974-9933-F04CE74BA701}"/>
    <cellStyle name="Hard Percent" xfId="15336" xr:uid="{FAC74BCA-F955-4FC9-BFA4-8E6A2C6E3B63}"/>
    <cellStyle name="Hard Percent 2" xfId="15337" xr:uid="{A0798F55-EA11-4B10-B847-C8E157416928}"/>
    <cellStyle name="Hard Percent 3" xfId="15338" xr:uid="{119517A5-42C8-486D-AE23-26428D369DD7}"/>
    <cellStyle name="HEADER" xfId="15339" xr:uid="{1601935D-111A-4901-B51C-7BEFE905A467}"/>
    <cellStyle name="HEADER 2" xfId="15340" xr:uid="{68AB2CCE-DF49-4DF0-B504-5BBF9D4793A4}"/>
    <cellStyle name="HEADER 2 2" xfId="15341" xr:uid="{249F8608-B67D-461C-9D6E-78EEA058E041}"/>
    <cellStyle name="HEADER 2 3" xfId="15342" xr:uid="{DF1411BE-84C1-436D-9A3C-81EC61C5B89F}"/>
    <cellStyle name="HEADER 3" xfId="15343" xr:uid="{7C8D44AE-F1B9-4157-ABB2-A5805E028528}"/>
    <cellStyle name="HEADER 4" xfId="15344" xr:uid="{8A659ED8-A65A-4697-A27A-6EFF57BC6F3A}"/>
    <cellStyle name="HEADER 5" xfId="15345" xr:uid="{AF891111-87F4-4BFA-AA6A-3AD5A550C5ED}"/>
    <cellStyle name="Header1" xfId="15346" xr:uid="{650F2EF6-CCD4-4A5C-9980-B94F6501CEC6}"/>
    <cellStyle name="Header1 2" xfId="15347" xr:uid="{37760E51-B94A-4784-A7E5-B98741CB8DD7}"/>
    <cellStyle name="Header1 3" xfId="15348" xr:uid="{9A74542E-A1F1-4BB3-BB9D-D038D78B6C86}"/>
    <cellStyle name="Header2" xfId="15349" xr:uid="{6617F716-2B33-4CCD-8285-87A7CD2BFF28}"/>
    <cellStyle name="Header2 2" xfId="15350" xr:uid="{65C1C000-3B7C-47C1-88A2-38BC5D04F7B6}"/>
    <cellStyle name="Header2 3" xfId="15351" xr:uid="{3F5A8CD2-BE0C-474A-A853-1825CE7118B1}"/>
    <cellStyle name="Heading 1" xfId="6" builtinId="16" customBuiltin="1"/>
    <cellStyle name="Heading 1 10" xfId="53367" xr:uid="{FA98154F-06D3-49FD-95A4-3B36A2960EE6}"/>
    <cellStyle name="Heading 1 2" xfId="15352" xr:uid="{9A1D6FBB-A68B-4A89-85B8-9EAF99981B09}"/>
    <cellStyle name="Heading 1 2 2" xfId="15353" xr:uid="{515870FC-8441-4938-B8E4-07E89FA0C307}"/>
    <cellStyle name="Heading 1 2 2 2" xfId="15354" xr:uid="{858095D5-9EC4-4910-A14F-3ED014C98570}"/>
    <cellStyle name="Heading 1 2 2 2 2" xfId="15355" xr:uid="{BFA2CDB4-65D1-41BB-B4A0-FEEB70E48E63}"/>
    <cellStyle name="Heading 1 2 2 2 3" xfId="15356" xr:uid="{F3FB82DB-F1A3-4785-BCB8-F847E766515F}"/>
    <cellStyle name="Heading 1 2 2 3" xfId="15357" xr:uid="{C14DE179-EBAD-437D-AAB2-21669E3E0914}"/>
    <cellStyle name="Heading 1 2 2 3 2" xfId="15358" xr:uid="{E7B93FE1-A0E3-44C6-B42B-D92133195244}"/>
    <cellStyle name="Heading 1 2 2 3 2 2" xfId="15359" xr:uid="{4EB5C136-DD9A-4C2A-83A6-A9F3DC14B5D0}"/>
    <cellStyle name="Heading 1 2 2 3 2 2 2" xfId="15360" xr:uid="{8427CDC2-95AF-4866-87C4-4CE469167CFD}"/>
    <cellStyle name="Heading 1 2 2 3 2 3" xfId="15361" xr:uid="{5F9548C7-7815-4BDD-AE34-F01D9F519AC0}"/>
    <cellStyle name="Heading 1 2 2 3 2 3 2" xfId="15362" xr:uid="{E0BCC13D-DAE6-4C42-A6A6-5A28D4B7733D}"/>
    <cellStyle name="Heading 1 2 2 3 2 4" xfId="15363" xr:uid="{53F05D6F-07A7-4D94-9BF5-4BA12B03CCB1}"/>
    <cellStyle name="Heading 1 2 2 3 3" xfId="15364" xr:uid="{862D58FC-FA6E-458F-8D7B-3EF056DFBE13}"/>
    <cellStyle name="Heading 1 2 2 3 3 2" xfId="15365" xr:uid="{A75317EE-86B9-47B7-A03A-C7FDD1CE56B7}"/>
    <cellStyle name="Heading 1 2 2 3 3 3" xfId="15366" xr:uid="{C9DFAC01-AC84-48FD-A8B1-5800158B1B2D}"/>
    <cellStyle name="Heading 1 2 2 3 3 3 2" xfId="15367" xr:uid="{07CC5F85-2114-4D73-80C8-89943F35D615}"/>
    <cellStyle name="Heading 1 2 2 3 4" xfId="15368" xr:uid="{8B9D0B92-7FED-4D69-9B5A-E46FF76D7316}"/>
    <cellStyle name="Heading 1 2 2 4" xfId="15369" xr:uid="{FA2F3527-3D69-4E30-8048-C71EF1FBDD45}"/>
    <cellStyle name="Heading 1 2 2 4 2" xfId="15370" xr:uid="{59C4189E-5A22-4E04-BE77-466D0305E6CE}"/>
    <cellStyle name="Heading 1 2 2 4 3" xfId="15371" xr:uid="{290BA530-DD02-4770-8D4C-CFADD2633CBA}"/>
    <cellStyle name="Heading 1 2 2 5" xfId="15372" xr:uid="{4E5B0597-4E1A-41DF-A7CB-064CF6301650}"/>
    <cellStyle name="Heading 1 2 2 5 2" xfId="15373" xr:uid="{0DEE96BD-A679-4437-AB16-811EF528F7DF}"/>
    <cellStyle name="Heading 1 2 2 6" xfId="15374" xr:uid="{EE836044-8326-497B-93BB-BBC0811F9680}"/>
    <cellStyle name="Heading 1 2 2 6 2" xfId="15375" xr:uid="{972132F4-86AD-4910-8A0E-6330984C292F}"/>
    <cellStyle name="Heading 1 2 2 7" xfId="15376" xr:uid="{3C154C0E-7548-4EFD-8081-A0A69525CE9E}"/>
    <cellStyle name="Heading 1 2 2 8" xfId="15377" xr:uid="{CEDCFF74-8104-4691-8EBF-70E9867E65B7}"/>
    <cellStyle name="Heading 1 2 3" xfId="15378" xr:uid="{F5B7BDCE-9CE2-4578-AB15-59A202074F64}"/>
    <cellStyle name="Heading 1 2 3 2" xfId="15379" xr:uid="{6CB23D1A-2562-4874-A6E8-10CAC372BF38}"/>
    <cellStyle name="Heading 1 2 3 3" xfId="15380" xr:uid="{BC6C90B5-F194-4E32-B126-646B92894B7F}"/>
    <cellStyle name="Heading 1 2 4" xfId="15381" xr:uid="{F45709F5-A434-4C89-8C87-D4E58169C4F1}"/>
    <cellStyle name="Heading 1 2 4 2" xfId="15382" xr:uid="{C3C8FB0A-5F85-4E0C-BB48-776CBC98FDEC}"/>
    <cellStyle name="Heading 1 2 4 3" xfId="15383" xr:uid="{49B25989-B9A7-4AA4-8C21-059DDA225020}"/>
    <cellStyle name="Heading 1 2 5" xfId="15384" xr:uid="{A58F59EA-64FE-4648-AD3F-53F1A96DEE9C}"/>
    <cellStyle name="Heading 1 2 5 2" xfId="15385" xr:uid="{B836A18B-2BED-4B25-8973-28595205B031}"/>
    <cellStyle name="Heading 1 2 5 2 2" xfId="15386" xr:uid="{61B3F5D8-73DD-4E8D-ADE4-4779E1B51F12}"/>
    <cellStyle name="Heading 1 2 5 2 2 2" xfId="15387" xr:uid="{EC620630-A4F9-4781-A785-DE9CC0E236C8}"/>
    <cellStyle name="Heading 1 2 5 2 3" xfId="15388" xr:uid="{68548F08-4C97-4099-9793-056700986DAB}"/>
    <cellStyle name="Heading 1 2 5 2 3 2" xfId="15389" xr:uid="{D821FF89-F661-4C1A-9A6E-B492628590F4}"/>
    <cellStyle name="Heading 1 2 5 2 4" xfId="15390" xr:uid="{C5D0312E-C38A-4AD3-8FA7-08371DA7D9FF}"/>
    <cellStyle name="Heading 1 2 5 3" xfId="15391" xr:uid="{BF64EAAB-E851-46F2-8E70-D9FDA323235B}"/>
    <cellStyle name="Heading 1 2 5 4" xfId="15392" xr:uid="{B553E4E7-A2E5-4D3C-9623-955A52E4B7FE}"/>
    <cellStyle name="Heading 1 2 6" xfId="15393" xr:uid="{005CBAF9-0BD5-42C3-9A04-462249FCF054}"/>
    <cellStyle name="Heading 1 2 6 2" xfId="15394" xr:uid="{E733B648-C93E-4DD3-842E-014C84F592D5}"/>
    <cellStyle name="Heading 1 2 6 3" xfId="15395" xr:uid="{FBDDCAC6-2AB6-4BF8-8E74-1F72281B5F69}"/>
    <cellStyle name="Heading 1 2 6 3 2" xfId="15396" xr:uid="{20182CCB-9329-41D0-B250-DC2B58A4D623}"/>
    <cellStyle name="Heading 1 2 7" xfId="15397" xr:uid="{0B66E184-FB1B-4E4C-BD5F-655A6E811874}"/>
    <cellStyle name="Heading 1 2 8" xfId="15398" xr:uid="{3F09AC36-D683-46D2-A47E-7115AD201937}"/>
    <cellStyle name="Heading 1 3" xfId="15399" xr:uid="{006F3719-EAC6-47BA-A208-8E166B2F32DF}"/>
    <cellStyle name="Heading 1 3 2" xfId="15400" xr:uid="{A048CD87-4190-46FF-9B17-704750BB8CF2}"/>
    <cellStyle name="Heading 1 3 2 2" xfId="15401" xr:uid="{B85B9BBE-CEB7-4C0C-8B38-2297F766AA68}"/>
    <cellStyle name="Heading 1 3 2 3" xfId="15402" xr:uid="{DF34A685-8513-4747-A714-3AB1543960EB}"/>
    <cellStyle name="Heading 1 3 3" xfId="15403" xr:uid="{647BFA30-59A1-4AC3-B50C-335A78F1A42E}"/>
    <cellStyle name="Heading 1 3 3 2" xfId="15404" xr:uid="{40205066-CCEB-44C3-B642-78427E2BBCEB}"/>
    <cellStyle name="Heading 1 3 3 2 2" xfId="15405" xr:uid="{3A00A84D-94DB-4A88-8EA0-6296CFF20585}"/>
    <cellStyle name="Heading 1 3 3 3" xfId="15406" xr:uid="{D95E462A-3369-4BF8-8500-87A46A923739}"/>
    <cellStyle name="Heading 1 3 4" xfId="15407" xr:uid="{F7727BBA-B894-4BF9-AD4F-ABE7B454A278}"/>
    <cellStyle name="Heading 1 3 4 2" xfId="15408" xr:uid="{983490E0-2913-4431-B54F-05965D4DC08A}"/>
    <cellStyle name="Heading 1 3 4 3" xfId="15409" xr:uid="{F0B45572-7ED9-41B0-ABED-EF18D217C759}"/>
    <cellStyle name="Heading 1 3 4 3 2" xfId="15410" xr:uid="{C22DF46D-DBE0-4C3A-8750-172B97A728B2}"/>
    <cellStyle name="Heading 1 3 5" xfId="15411" xr:uid="{46717D1B-F6E7-4E41-BF7B-C3C3548CC85C}"/>
    <cellStyle name="Heading 1 3 5 2" xfId="15412" xr:uid="{4A453E6B-42B1-4151-93E1-7B490B7F0197}"/>
    <cellStyle name="Heading 1 3 6" xfId="15413" xr:uid="{4D3DD15B-1ED6-492C-8402-118A3A667A8B}"/>
    <cellStyle name="Heading 1 3 6 2" xfId="15414" xr:uid="{8157ED2D-9D26-42AB-8A00-565ADE4B66DA}"/>
    <cellStyle name="Heading 1 3 7" xfId="15415" xr:uid="{3DAD2BE9-F03E-4FAE-9BE1-204890EA6CE0}"/>
    <cellStyle name="Heading 1 3 7 2" xfId="15416" xr:uid="{5F45C856-9FFD-4BDC-B461-6B2929750A1B}"/>
    <cellStyle name="Heading 1 3 8" xfId="15417" xr:uid="{3236ED8C-78A8-4207-B71D-AED8E17F9BEB}"/>
    <cellStyle name="Heading 1 3 9" xfId="15418" xr:uid="{3581DE0F-D057-464C-A13A-5B8C9F0306C0}"/>
    <cellStyle name="Heading 1 4" xfId="15419" xr:uid="{653B1202-E728-4A6C-95DE-D82F2D3F5905}"/>
    <cellStyle name="Heading 1 4 2" xfId="15420" xr:uid="{9F2436F9-378D-46BB-B54C-C07523394ACE}"/>
    <cellStyle name="Heading 1 4 2 2" xfId="15421" xr:uid="{A7377CBA-77F6-4C4D-B20C-222BC71ED400}"/>
    <cellStyle name="Heading 1 4 2 3" xfId="15422" xr:uid="{7E82B0FE-1C37-49B8-8DE1-3F42AFD67301}"/>
    <cellStyle name="Heading 1 4 3" xfId="15423" xr:uid="{EBF5921C-26B7-4A00-8186-5DFF4B96E23A}"/>
    <cellStyle name="Heading 1 4 3 2" xfId="15424" xr:uid="{9F5FFCB2-3516-4A99-91E4-E5FA3235C74F}"/>
    <cellStyle name="Heading 1 4 3 2 2" xfId="15425" xr:uid="{20E222E5-C28F-42A7-88AC-FA262B5BD1F7}"/>
    <cellStyle name="Heading 1 4 3 3" xfId="15426" xr:uid="{A7A800A7-9078-48D9-895A-4F761F7AEC50}"/>
    <cellStyle name="Heading 1 4 3 3 2" xfId="15427" xr:uid="{6A932917-FCB0-4E10-A12D-46E246A0CAF5}"/>
    <cellStyle name="Heading 1 4 3 4" xfId="15428" xr:uid="{001795FA-16CE-4BFE-87AE-6B83C5C49E84}"/>
    <cellStyle name="Heading 1 4 3 5" xfId="15429" xr:uid="{22D0E98B-AFAF-4ECA-8F68-AB210AD2450B}"/>
    <cellStyle name="Heading 1 4 4" xfId="15430" xr:uid="{C9323021-1E8F-489C-96BD-5505BD8ECC15}"/>
    <cellStyle name="Heading 1 4 5" xfId="15431" xr:uid="{DE0EF320-558A-4F0C-8224-AA2F1DCB7B05}"/>
    <cellStyle name="Heading 1 4 6" xfId="53368" xr:uid="{5AF6511A-95D7-494C-B6F4-82FA168EA732}"/>
    <cellStyle name="Heading 1 4 7" xfId="53369" xr:uid="{EF67F8B0-1B56-45C6-8A18-60C4C692FCAA}"/>
    <cellStyle name="Heading 1 5" xfId="15432" xr:uid="{068A6B7F-FCE7-4896-8F2F-DD676DA36C8A}"/>
    <cellStyle name="Heading 1 5 2" xfId="15433" xr:uid="{C9DDD66C-03F3-44E5-9110-64F6F18E6560}"/>
    <cellStyle name="Heading 1 5 3" xfId="15434" xr:uid="{134E0791-0E01-42FD-AA99-D302C7B9D0D0}"/>
    <cellStyle name="Heading 1 5 4" xfId="53370" xr:uid="{DFA692E1-0D18-4C7B-98B9-FD56753D927B}"/>
    <cellStyle name="Heading 1 5 5" xfId="53371" xr:uid="{A21D8987-CA3F-4B13-915D-12522CB3EC29}"/>
    <cellStyle name="Heading 1 6" xfId="15435" xr:uid="{8C2564AC-B223-4EEB-97AF-756983A15A21}"/>
    <cellStyle name="Heading 1 6 2" xfId="15436" xr:uid="{95E12D3E-31C4-4943-8722-BF8DD76AF206}"/>
    <cellStyle name="Heading 1 6 2 2" xfId="15437" xr:uid="{0E14D478-D724-4804-B396-B571277E69D5}"/>
    <cellStyle name="Heading 1 6 3" xfId="15438" xr:uid="{02C6486C-3A74-49AF-8A59-1A431C8E87EA}"/>
    <cellStyle name="Heading 1 6 3 2" xfId="15439" xr:uid="{30286F6A-2AED-4EB8-92EE-98DC86C435E5}"/>
    <cellStyle name="Heading 1 6 4" xfId="15440" xr:uid="{7A515978-9000-4821-9289-A43E17FAE439}"/>
    <cellStyle name="Heading 1 7" xfId="15441" xr:uid="{D54F77C2-2D84-4B3F-A6C4-5227DEEFC406}"/>
    <cellStyle name="Heading 1 7 2" xfId="15442" xr:uid="{5EAD42EB-8A83-4857-849C-5D11E1BEE604}"/>
    <cellStyle name="Heading 1 7 3" xfId="15443" xr:uid="{5F4B6478-DC5C-4F0B-849A-21083ADE9E52}"/>
    <cellStyle name="Heading 1 7 3 2" xfId="15444" xr:uid="{912239D2-53A7-4E10-8E8D-EAAA30CC5445}"/>
    <cellStyle name="Heading 1 8" xfId="15445" xr:uid="{54175078-4F65-43EF-8019-81569204A9C2}"/>
    <cellStyle name="Heading 1 9" xfId="15446" xr:uid="{344AB332-4F65-4556-B52C-4F4EBC0E370B}"/>
    <cellStyle name="Heading 2" xfId="7" builtinId="17" customBuiltin="1"/>
    <cellStyle name="Heading 2 10" xfId="53372" xr:uid="{71D03BD0-E1DE-452C-9BD8-74C01B4DF0AF}"/>
    <cellStyle name="Heading 2 2" xfId="15447" xr:uid="{9B3A11AB-DA55-45AF-8AE0-26F9E2926680}"/>
    <cellStyle name="Heading 2 2 2" xfId="15448" xr:uid="{753DF3DA-126F-4F53-8BFF-B6BC75FB4B40}"/>
    <cellStyle name="Heading 2 2 2 2" xfId="15449" xr:uid="{065D51E2-A68F-49FB-AA95-2980F3BE43BF}"/>
    <cellStyle name="Heading 2 2 2 2 2" xfId="15450" xr:uid="{9C7191D5-BF94-4C35-8743-9DB989438000}"/>
    <cellStyle name="Heading 2 2 2 2 3" xfId="15451" xr:uid="{F65E28C4-CE8B-4A08-99C5-2AF825DE7470}"/>
    <cellStyle name="Heading 2 2 2 3" xfId="15452" xr:uid="{1EFE642A-B02D-44E6-AED4-92EB198403C7}"/>
    <cellStyle name="Heading 2 2 2 3 2" xfId="15453" xr:uid="{5DA365C5-B4F7-4591-9CD1-B468F61AD545}"/>
    <cellStyle name="Heading 2 2 2 3 2 2" xfId="15454" xr:uid="{1E879360-BAE8-40B0-BA83-5039C4E09284}"/>
    <cellStyle name="Heading 2 2 2 3 2 2 2" xfId="15455" xr:uid="{CF324782-9EFE-40FF-B97A-AB097B4039F4}"/>
    <cellStyle name="Heading 2 2 2 3 2 3" xfId="15456" xr:uid="{53AFD998-FEFA-4301-95EE-9BA9701C2A3B}"/>
    <cellStyle name="Heading 2 2 2 3 2 3 2" xfId="15457" xr:uid="{46752D7E-8341-45B7-9C81-A586A62D6BED}"/>
    <cellStyle name="Heading 2 2 2 3 2 4" xfId="15458" xr:uid="{6FE6FF08-2257-4E53-A873-B65DFC31F283}"/>
    <cellStyle name="Heading 2 2 2 3 3" xfId="15459" xr:uid="{617FFB85-889B-4EAA-8DE2-20DECBB9CCA4}"/>
    <cellStyle name="Heading 2 2 2 3 3 2" xfId="15460" xr:uid="{2B811167-60D2-420F-A9A0-E6867ED31D79}"/>
    <cellStyle name="Heading 2 2 2 3 3 3" xfId="15461" xr:uid="{C40D7F7E-B488-4B06-9F95-11425219A943}"/>
    <cellStyle name="Heading 2 2 2 3 3 3 2" xfId="15462" xr:uid="{F6FC5C63-1D05-404E-B84C-59F0FE13FCFB}"/>
    <cellStyle name="Heading 2 2 2 3 4" xfId="15463" xr:uid="{E85E9559-D9B5-439D-81A7-406F2C59CF09}"/>
    <cellStyle name="Heading 2 2 2 4" xfId="15464" xr:uid="{CB620269-01B1-48DD-BD4B-EA74D60E4FA3}"/>
    <cellStyle name="Heading 2 2 2 4 2" xfId="15465" xr:uid="{15167024-1F47-4D88-9B87-27EC23C8E167}"/>
    <cellStyle name="Heading 2 2 2 4 3" xfId="15466" xr:uid="{2EF1AB6A-32D9-42F5-9D6B-1B02EF926E05}"/>
    <cellStyle name="Heading 2 2 2 5" xfId="15467" xr:uid="{02CF2B69-3161-4794-AF54-B8935FFA46BA}"/>
    <cellStyle name="Heading 2 2 2 5 2" xfId="15468" xr:uid="{31F8A206-209C-4B35-9F2B-30BE02971952}"/>
    <cellStyle name="Heading 2 2 2 6" xfId="15469" xr:uid="{94DEB5AF-8132-4931-A972-795516ECD568}"/>
    <cellStyle name="Heading 2 2 2 6 2" xfId="15470" xr:uid="{4AB0B4F2-2284-4946-999B-F17027EAEF1D}"/>
    <cellStyle name="Heading 2 2 2 7" xfId="15471" xr:uid="{40772E32-948E-4AC4-B00F-079079180DE0}"/>
    <cellStyle name="Heading 2 2 2 8" xfId="15472" xr:uid="{1FEE4CF0-8A22-4835-B86C-DE1C906318A2}"/>
    <cellStyle name="Heading 2 2 3" xfId="15473" xr:uid="{7172167A-4C4A-4335-A70E-FE8B8837A361}"/>
    <cellStyle name="Heading 2 2 3 2" xfId="15474" xr:uid="{3453D0CB-076D-408E-B769-F11FDFF3D589}"/>
    <cellStyle name="Heading 2 2 3 3" xfId="15475" xr:uid="{EE2AB204-1690-4490-AB98-0BEB3D143959}"/>
    <cellStyle name="Heading 2 2 4" xfId="15476" xr:uid="{B73B6F8E-4CD1-4FD9-8930-C2B12AB42951}"/>
    <cellStyle name="Heading 2 2 4 2" xfId="15477" xr:uid="{4835EB80-844C-490D-A529-F623D7CCB36F}"/>
    <cellStyle name="Heading 2 2 4 3" xfId="15478" xr:uid="{4832EDD1-C19B-44F4-888C-069720A65AF8}"/>
    <cellStyle name="Heading 2 2 5" xfId="15479" xr:uid="{A99F9D71-4873-4138-92E6-A52D80EB3821}"/>
    <cellStyle name="Heading 2 2 5 2" xfId="15480" xr:uid="{691D8759-95CB-407C-B52E-154AFBFEB534}"/>
    <cellStyle name="Heading 2 2 5 2 2" xfId="15481" xr:uid="{6D335CB2-3480-4260-9F1B-173C68B2A001}"/>
    <cellStyle name="Heading 2 2 5 2 2 2" xfId="15482" xr:uid="{9E598599-8C98-481E-BDE7-9D0DDAF37418}"/>
    <cellStyle name="Heading 2 2 5 2 3" xfId="15483" xr:uid="{093F6C78-A551-4B92-BD45-B8AE51DA415C}"/>
    <cellStyle name="Heading 2 2 5 2 3 2" xfId="15484" xr:uid="{2BF4011F-A97D-4094-A3D1-E64567502906}"/>
    <cellStyle name="Heading 2 2 5 2 4" xfId="15485" xr:uid="{F30A8F9E-FF91-4DF6-9083-A549049865D4}"/>
    <cellStyle name="Heading 2 2 5 3" xfId="15486" xr:uid="{A409AC1F-E8DD-4237-8EA5-DF61AE3B4381}"/>
    <cellStyle name="Heading 2 2 5 4" xfId="15487" xr:uid="{AA02897F-FD8D-44B0-89E8-0AE99D8915A7}"/>
    <cellStyle name="Heading 2 2 6" xfId="15488" xr:uid="{E3A3C1AA-05D9-49B4-8A94-CDB1FEF0E719}"/>
    <cellStyle name="Heading 2 2 6 2" xfId="15489" xr:uid="{CA71C163-B55C-48D9-8729-7F1DA951F963}"/>
    <cellStyle name="Heading 2 2 6 3" xfId="15490" xr:uid="{18B7C501-0A73-41CB-AEAC-12C394566D23}"/>
    <cellStyle name="Heading 2 2 6 3 2" xfId="15491" xr:uid="{25FAB24B-5398-4268-AC5A-BC2C7606DCA1}"/>
    <cellStyle name="Heading 2 2 7" xfId="15492" xr:uid="{85350241-9259-43BC-B25A-E89503EBE6C1}"/>
    <cellStyle name="Heading 2 2 8" xfId="15493" xr:uid="{8BE3E96C-126C-4BF1-B497-976D0C7FB575}"/>
    <cellStyle name="Heading 2 3" xfId="15494" xr:uid="{454A68EC-1094-497C-8D44-49BCD595B368}"/>
    <cellStyle name="Heading 2 3 2" xfId="15495" xr:uid="{7F52B94C-8156-4D4F-9087-FF5DB08CBEF0}"/>
    <cellStyle name="Heading 2 3 2 2" xfId="15496" xr:uid="{A39D4EED-3526-4D82-AECA-8D0BC54BF5A7}"/>
    <cellStyle name="Heading 2 3 2 3" xfId="15497" xr:uid="{E4C1E033-435E-49E3-90D5-A79E2708ABC0}"/>
    <cellStyle name="Heading 2 3 3" xfId="15498" xr:uid="{F37BC780-BD89-488E-8372-C06ED226DB33}"/>
    <cellStyle name="Heading 2 3 3 2" xfId="15499" xr:uid="{CD90E894-486D-4F04-946E-1D2148231EF8}"/>
    <cellStyle name="Heading 2 3 3 2 2" xfId="15500" xr:uid="{6F26FB4B-4413-4A5D-B4A1-4909B89FED69}"/>
    <cellStyle name="Heading 2 3 3 3" xfId="15501" xr:uid="{332649C9-ADC8-4086-943A-93D0CCE951B0}"/>
    <cellStyle name="Heading 2 3 4" xfId="15502" xr:uid="{3070C596-9542-41B3-9DBF-61533EC727E2}"/>
    <cellStyle name="Heading 2 3 4 2" xfId="15503" xr:uid="{DD2FAAE7-3076-48EA-9997-9A11F093BB0D}"/>
    <cellStyle name="Heading 2 3 4 3" xfId="15504" xr:uid="{77A9C290-8416-473C-BF13-EDFA1C6FEA11}"/>
    <cellStyle name="Heading 2 3 4 3 2" xfId="15505" xr:uid="{4677BE19-FAD3-4AA3-9B10-76F116EB91EE}"/>
    <cellStyle name="Heading 2 3 5" xfId="15506" xr:uid="{7551B68F-2D01-4F21-9A30-C90F78933232}"/>
    <cellStyle name="Heading 2 3 5 2" xfId="15507" xr:uid="{37099444-B91F-4D20-BB6F-A3157817BB31}"/>
    <cellStyle name="Heading 2 3 6" xfId="15508" xr:uid="{4CE73425-BB57-4AC8-98AB-A5BD3A918CD0}"/>
    <cellStyle name="Heading 2 3 6 2" xfId="15509" xr:uid="{945B52DE-B8F0-41F8-BFC9-8979EE8C4436}"/>
    <cellStyle name="Heading 2 3 7" xfId="15510" xr:uid="{CF7ECFFF-D859-43CF-BD3F-78AD5C991A59}"/>
    <cellStyle name="Heading 2 3 7 2" xfId="15511" xr:uid="{49552F4B-B86E-40E2-A829-44FA9620FB1D}"/>
    <cellStyle name="Heading 2 3 8" xfId="15512" xr:uid="{65330B3A-3C0D-48BA-9FF3-BB64E5099FFF}"/>
    <cellStyle name="Heading 2 3 9" xfId="15513" xr:uid="{B789F17A-082E-4565-A8BB-65A2332A6236}"/>
    <cellStyle name="Heading 2 4" xfId="15514" xr:uid="{20CF9129-05E9-4F3B-BC89-41A960C30697}"/>
    <cellStyle name="Heading 2 4 2" xfId="15515" xr:uid="{0CD2A399-65E6-48D2-9BE7-86E792C2B792}"/>
    <cellStyle name="Heading 2 4 2 2" xfId="15516" xr:uid="{07D51099-F642-4BB1-9C2C-4D953F515E83}"/>
    <cellStyle name="Heading 2 4 2 3" xfId="15517" xr:uid="{5BC2CBE0-1CBB-459F-BA4B-9EE8E5DD2AAF}"/>
    <cellStyle name="Heading 2 4 3" xfId="15518" xr:uid="{DBCA88FD-8353-4D6C-9307-A65CB6EEA0C6}"/>
    <cellStyle name="Heading 2 4 3 2" xfId="15519" xr:uid="{9ED34384-8571-432B-9241-5604F214FC99}"/>
    <cellStyle name="Heading 2 4 3 2 2" xfId="15520" xr:uid="{DCE509C4-8BD4-42BF-AF8F-A41B3550F655}"/>
    <cellStyle name="Heading 2 4 3 3" xfId="15521" xr:uid="{E7C910F5-254F-4911-AFB5-AB237290DEFB}"/>
    <cellStyle name="Heading 2 4 3 3 2" xfId="15522" xr:uid="{716C3100-1877-4766-A027-032D164DFB82}"/>
    <cellStyle name="Heading 2 4 3 4" xfId="15523" xr:uid="{289F42B8-DEB9-41F0-BF80-11230751FE5C}"/>
    <cellStyle name="Heading 2 4 3 5" xfId="15524" xr:uid="{ABCC65C4-9451-45EC-8DC7-59319445AF03}"/>
    <cellStyle name="Heading 2 4 4" xfId="15525" xr:uid="{5D8C98AD-A58D-4092-8F1C-DDFC847C019A}"/>
    <cellStyle name="Heading 2 4 5" xfId="15526" xr:uid="{4FE1B4F8-8332-4F4A-8454-44B1C02A5D8D}"/>
    <cellStyle name="Heading 2 4 6" xfId="53373" xr:uid="{974D2CCA-9900-43B9-9BFD-CD9F0A0AFCE6}"/>
    <cellStyle name="Heading 2 4 7" xfId="53374" xr:uid="{3CA78633-009E-4054-9B02-5FF1CF71ADFB}"/>
    <cellStyle name="Heading 2 5" xfId="15527" xr:uid="{60140F2B-C9C6-4A5E-AF68-7994A763F22A}"/>
    <cellStyle name="Heading 2 5 2" xfId="15528" xr:uid="{BBAB9F7C-0A7C-42AE-B8EA-2AAC7AE193B4}"/>
    <cellStyle name="Heading 2 5 3" xfId="15529" xr:uid="{C064E259-7695-434E-BBAF-CDEECC95CDEE}"/>
    <cellStyle name="Heading 2 5 4" xfId="53375" xr:uid="{BE6D628E-7D78-4556-ACEE-1C10D20EA20C}"/>
    <cellStyle name="Heading 2 5 5" xfId="53376" xr:uid="{29AE5111-0C20-49C1-AB58-9E1243B5508A}"/>
    <cellStyle name="Heading 2 6" xfId="15530" xr:uid="{32ADC56E-F15E-4A01-BB0C-9AEA0AF829CA}"/>
    <cellStyle name="Heading 2 6 2" xfId="15531" xr:uid="{3256DCAC-0119-411A-B921-8A84FD0104A4}"/>
    <cellStyle name="Heading 2 6 2 2" xfId="15532" xr:uid="{05D6DA70-2DC9-43B8-BA2E-0322BB7F5D14}"/>
    <cellStyle name="Heading 2 6 3" xfId="15533" xr:uid="{18F147EB-0948-47E6-A718-D9484F86B4C6}"/>
    <cellStyle name="Heading 2 6 3 2" xfId="15534" xr:uid="{9B574DFA-DFE8-4B73-BFAE-7BAA34C068FB}"/>
    <cellStyle name="Heading 2 6 4" xfId="15535" xr:uid="{FA7C95D9-866E-486A-B39E-34ED323CBF28}"/>
    <cellStyle name="Heading 2 7" xfId="15536" xr:uid="{32F3D091-22C7-4FD2-A60C-BD37E9566D44}"/>
    <cellStyle name="Heading 2 7 2" xfId="15537" xr:uid="{5D629F43-F865-46BC-BDC7-F7C50589071C}"/>
    <cellStyle name="Heading 2 7 3" xfId="15538" xr:uid="{151E3D6C-CE21-4CF4-90E1-9D8A4FE38A01}"/>
    <cellStyle name="Heading 2 7 3 2" xfId="15539" xr:uid="{954C9BBD-CEF1-41B1-A807-5B83B52EF4E9}"/>
    <cellStyle name="Heading 2 8" xfId="15540" xr:uid="{CFCD82EA-E548-4DF9-A3A4-92525A85C6A3}"/>
    <cellStyle name="Heading 2 9" xfId="15541" xr:uid="{E78C77E8-9BC4-46FC-9E1E-05A5F4597930}"/>
    <cellStyle name="Heading 3" xfId="8" builtinId="18" customBuiltin="1"/>
    <cellStyle name="Heading 3 2" xfId="15542" xr:uid="{F079CED9-9E9A-4EFC-9C3F-5F95C5048F36}"/>
    <cellStyle name="Heading 3 2 2" xfId="15543" xr:uid="{51B2CBA1-A39A-4F09-84C5-CEE93AD15AB1}"/>
    <cellStyle name="Heading 3 2 3" xfId="15544" xr:uid="{2F6A1F91-982C-43BF-873A-0E252ADFED75}"/>
    <cellStyle name="Heading 3 3" xfId="15545" xr:uid="{407A817E-C68E-4F5A-B3C8-A25D4F2D31CD}"/>
    <cellStyle name="Heading 3 3 2" xfId="15546" xr:uid="{561A0F8D-8760-4DC5-879C-B9D6DAC19BB0}"/>
    <cellStyle name="Heading 3 3 2 2" xfId="15547" xr:uid="{CB1C8116-90F5-416C-8149-1E98344A3C42}"/>
    <cellStyle name="Heading 3 3 3" xfId="15548" xr:uid="{BCB8356A-5637-4FA4-B5D9-4AE8941685D3}"/>
    <cellStyle name="Heading 3 3 4" xfId="53377" xr:uid="{7D78906D-19A7-45BD-923D-6144659CE0CC}"/>
    <cellStyle name="Heading 3 3 5" xfId="53378" xr:uid="{42C2D9B1-DC62-4BE6-90D4-5545954A276C}"/>
    <cellStyle name="Heading 3 4" xfId="15549" xr:uid="{8CE5D456-A39D-478A-A004-689D35EB47C8}"/>
    <cellStyle name="Heading 3 4 2" xfId="15550" xr:uid="{1E2FF580-3B70-4798-A723-A902A41DE5AD}"/>
    <cellStyle name="Heading 3 4 2 2" xfId="15551" xr:uid="{C87AFF98-9461-4562-A9F8-47EB6EF525D6}"/>
    <cellStyle name="Heading 3 4 3" xfId="15552" xr:uid="{862733EF-9ED9-417A-B858-26E4A453DC9B}"/>
    <cellStyle name="Heading 3 4 3 2" xfId="15553" xr:uid="{041D8087-6F1C-40D8-AF2E-466A8F0E259D}"/>
    <cellStyle name="Heading 3 4 4" xfId="15554" xr:uid="{74C4B2CB-2060-4767-A5D9-80645196C58F}"/>
    <cellStyle name="Heading 3 5" xfId="15555" xr:uid="{61367B66-F9AC-49FD-86E2-1FF6074DEF84}"/>
    <cellStyle name="Heading 3 5 2" xfId="15556" xr:uid="{A2D4E8B5-C04A-485A-A1B9-8B9B3AFB31FC}"/>
    <cellStyle name="Heading 3 5 3" xfId="15557" xr:uid="{EAAFB38A-B639-43A8-8EB1-E0E2BF941665}"/>
    <cellStyle name="Heading 3 5 3 2" xfId="15558" xr:uid="{F5DC2BDC-C837-4DB9-8D6E-FFDA2F445D35}"/>
    <cellStyle name="Heading 3 6" xfId="15559" xr:uid="{EDB30207-0B07-4E67-9543-DDC46499E349}"/>
    <cellStyle name="Heading 3 6 2" xfId="15560" xr:uid="{3F696DB7-AEBD-4124-90F8-01FEBA4CA6AC}"/>
    <cellStyle name="Heading 3 7" xfId="15561" xr:uid="{292198AC-E4D5-48E3-828F-D6E66034135B}"/>
    <cellStyle name="Heading 3 7 2" xfId="15562" xr:uid="{FB824C7A-BAA8-429C-BD04-BE3E9F350DCA}"/>
    <cellStyle name="Heading 3 8" xfId="15563" xr:uid="{5D3B15CC-8F41-4FD0-9433-26243A0D78AC}"/>
    <cellStyle name="Heading 3 9" xfId="15564" xr:uid="{87E4167A-8269-46F9-8C99-F62A558A61E6}"/>
    <cellStyle name="Heading 4" xfId="9" builtinId="19" customBuiltin="1"/>
    <cellStyle name="Heading 4 2" xfId="15565" xr:uid="{C25FFCE7-ADBD-4172-8AC9-F32DBCDEE63F}"/>
    <cellStyle name="Heading 4 2 2" xfId="15566" xr:uid="{4937A083-16B5-47EB-83B6-D68342E99607}"/>
    <cellStyle name="Heading 4 2 3" xfId="15567" xr:uid="{277E8F69-8D5E-4421-833D-E7A2B25FDCB9}"/>
    <cellStyle name="Heading 4 3" xfId="15568" xr:uid="{A31400F0-4A31-4A5E-BB17-B3ED24DA9C9E}"/>
    <cellStyle name="Heading 4 3 2" xfId="15569" xr:uid="{47ED45D6-D7B0-49E1-ADE1-B692BC855789}"/>
    <cellStyle name="Heading 4 3 2 2" xfId="15570" xr:uid="{E4FCB3F8-F944-405E-B490-1D3D005CADAA}"/>
    <cellStyle name="Heading 4 3 3" xfId="15571" xr:uid="{26BAE56D-0583-40B1-879E-26C3DC397A2D}"/>
    <cellStyle name="Heading 4 3 4" xfId="53379" xr:uid="{9599E406-2336-46A9-B212-B1ABFB983C4A}"/>
    <cellStyle name="Heading 4 3 5" xfId="53380" xr:uid="{36C1EC11-68CD-44D7-AD65-C17E2884431D}"/>
    <cellStyle name="Heading 4 4" xfId="15572" xr:uid="{BF50885B-12FA-4739-A536-2C64C1716CE5}"/>
    <cellStyle name="Heading 4 4 2" xfId="15573" xr:uid="{387A06A4-0687-4788-89FF-DC495E12FEFC}"/>
    <cellStyle name="Heading 4 4 2 2" xfId="15574" xr:uid="{FC9F1F01-038D-4FBE-852C-4DEA921BCD76}"/>
    <cellStyle name="Heading 4 4 3" xfId="15575" xr:uid="{744C2E7C-FD43-47C2-8880-7518737DFFE3}"/>
    <cellStyle name="Heading 4 4 3 2" xfId="15576" xr:uid="{D40C0242-7749-4414-BDDE-C2920235A0D4}"/>
    <cellStyle name="Heading 4 4 4" xfId="15577" xr:uid="{D7E0F69A-A610-4E22-B04F-C0359FE3660F}"/>
    <cellStyle name="Heading 4 5" xfId="15578" xr:uid="{FFD32F65-FDB0-4750-B109-1DE8D10C540F}"/>
    <cellStyle name="Heading 4 5 2" xfId="15579" xr:uid="{EE14723B-5FB8-4CE4-9402-0DC6972AF25E}"/>
    <cellStyle name="Heading 4 5 3" xfId="15580" xr:uid="{F4630CBD-8D53-4FDE-9086-54F2481A6634}"/>
    <cellStyle name="Heading 4 5 3 2" xfId="15581" xr:uid="{C7F03D20-FAB3-47B5-8F86-62916529051C}"/>
    <cellStyle name="Heading 4 6" xfId="15582" xr:uid="{9D992B0B-C46B-46E8-9905-5F63E781B7B8}"/>
    <cellStyle name="Heading 4 6 2" xfId="15583" xr:uid="{7A2F1BF0-18C4-46FF-86EC-CCE9D458A5A2}"/>
    <cellStyle name="Heading 4 7" xfId="15584" xr:uid="{1EF1C535-A3F3-495B-8A01-1C53E95620EF}"/>
    <cellStyle name="Heading 4 7 2" xfId="15585" xr:uid="{B5BC8B69-BD1D-49F7-A416-4E060B80957A}"/>
    <cellStyle name="Heading 4 8" xfId="15586" xr:uid="{8AF57F05-DAFD-42D8-A829-D533B732818F}"/>
    <cellStyle name="Heading 4 9" xfId="15587" xr:uid="{3E3E47AD-FEBE-4809-9941-D300B9EFB328}"/>
    <cellStyle name="Heading1" xfId="15588" xr:uid="{8EC3A663-3BB4-4F6A-8B89-E8194F1C2AB0}"/>
    <cellStyle name="Heading1 2" xfId="15589" xr:uid="{942DAE2D-5604-4FD2-B9AC-82547BEE4DB2}"/>
    <cellStyle name="Heading1 2 2" xfId="15590" xr:uid="{1289A7DB-D358-41C5-8262-96F273D1442E}"/>
    <cellStyle name="Heading1 2 2 2" xfId="15591" xr:uid="{4BEE0C40-AF86-45DA-951C-523E47D504F0}"/>
    <cellStyle name="Heading1 2 2 3" xfId="15592" xr:uid="{F8EB9FF2-7C1B-4569-A8C2-763DA2B2824A}"/>
    <cellStyle name="Heading1 2 3" xfId="15593" xr:uid="{20160A0C-A344-4ED7-AAAA-5B5F46B7C661}"/>
    <cellStyle name="Heading1 2 4" xfId="15594" xr:uid="{984A8AFA-5B3A-423D-A158-4C5DB1E3057F}"/>
    <cellStyle name="Heading1 2 5" xfId="15595" xr:uid="{CDB30536-4E0E-43DF-B9BD-5CD321B7216E}"/>
    <cellStyle name="Heading1 3" xfId="15596" xr:uid="{F124255A-1A60-4A4A-B86D-795E34649EC9}"/>
    <cellStyle name="Heading1 3 2" xfId="15597" xr:uid="{D33BD65C-B7D0-4315-BD68-739C70C5DE25}"/>
    <cellStyle name="Heading1 3 2 2" xfId="15598" xr:uid="{A990431C-7039-4A5D-9BF7-37BE62459465}"/>
    <cellStyle name="Heading1 3 2 3" xfId="15599" xr:uid="{DCD88534-F6ED-473B-9F35-62BB600C6577}"/>
    <cellStyle name="Heading1 3 3" xfId="15600" xr:uid="{1E3A253A-5917-445E-8DA2-1E67817959CD}"/>
    <cellStyle name="Heading1 3 4" xfId="15601" xr:uid="{6F2D9CB1-B46A-4F41-B960-85F66F0E3D8E}"/>
    <cellStyle name="Heading1 3 5" xfId="15602" xr:uid="{9F26295F-8F3F-4205-8F46-894F70D21C81}"/>
    <cellStyle name="Heading1 4" xfId="15603" xr:uid="{F86AE244-8E24-4AA2-AEBE-4655AA96E761}"/>
    <cellStyle name="Heading1 4 2" xfId="15604" xr:uid="{E897E8FC-CE68-42BC-8B83-57059E4CEAD2}"/>
    <cellStyle name="Heading1 4 3" xfId="15605" xr:uid="{CD30F6E7-EF40-4165-9757-E9E3293B1A87}"/>
    <cellStyle name="Heading1 4 4" xfId="15606" xr:uid="{90FB9E3F-E7D6-412D-8EA8-F63622C79EA7}"/>
    <cellStyle name="Heading1 5" xfId="15607" xr:uid="{F5007A44-9076-4F96-8F42-5A82DB2FDEA6}"/>
    <cellStyle name="Heading1 5 2" xfId="15608" xr:uid="{A9AA2DA6-DBC7-4689-9ED8-87D56D5E75FD}"/>
    <cellStyle name="Heading1 5 2 2" xfId="15609" xr:uid="{2BAF99B0-8A20-477B-B2B9-5C524F9A4F04}"/>
    <cellStyle name="Heading1 5 3" xfId="15610" xr:uid="{6F7FED20-74DD-4DC1-A70E-C84B1D997EEC}"/>
    <cellStyle name="Heading1 5 4" xfId="15611" xr:uid="{1AF4B295-670C-4B73-AFD5-AF5BC17743B0}"/>
    <cellStyle name="Heading1 6" xfId="15612" xr:uid="{DB7CC0FB-186C-4E10-AA78-AFF095A8FF3E}"/>
    <cellStyle name="Heading1 6 2" xfId="15613" xr:uid="{01A9D2CA-6934-4EDE-AB5F-86E450E4E93A}"/>
    <cellStyle name="Heading1 7" xfId="15614" xr:uid="{FD8BCF7C-347B-4175-92D1-C5F42FA97243}"/>
    <cellStyle name="Heading1 8" xfId="15615" xr:uid="{4CE4D517-881E-4D1E-B2D2-895DB167F9D6}"/>
    <cellStyle name="Heading1 9" xfId="15616" xr:uid="{B95F07E4-B7E1-455F-BFE9-7AA8F633DA68}"/>
    <cellStyle name="Heading2" xfId="15617" xr:uid="{CE1AD7AA-1E30-4E3D-8A8D-8D3277DC2E1F}"/>
    <cellStyle name="Heading2 2" xfId="15618" xr:uid="{B8E99D42-E66F-4F9F-842E-513D5189578B}"/>
    <cellStyle name="Heading2 2 2" xfId="15619" xr:uid="{218901ED-A06C-4FDB-A8E0-27CF1364A86F}"/>
    <cellStyle name="Heading2 2 2 2" xfId="15620" xr:uid="{C7DC40F2-6E94-4690-A5C3-E61C76B2CE47}"/>
    <cellStyle name="Heading2 2 2 3" xfId="15621" xr:uid="{F83450F2-A129-40C1-BD14-D6F59DB9F093}"/>
    <cellStyle name="Heading2 2 3" xfId="15622" xr:uid="{96074218-6874-497C-9E04-A4D2A30B78A4}"/>
    <cellStyle name="Heading2 2 4" xfId="15623" xr:uid="{F7ED831C-9C7B-4057-884C-04EFD49773F2}"/>
    <cellStyle name="Heading2 2 5" xfId="15624" xr:uid="{6655BB40-60DE-4FAC-B9C7-950A0D668C7C}"/>
    <cellStyle name="Heading2 3" xfId="15625" xr:uid="{77F37336-7DE4-4F0C-9BEB-6E3EB54A41D7}"/>
    <cellStyle name="Heading2 3 2" xfId="15626" xr:uid="{9B69E954-3933-4A48-8126-7387B26FE2DC}"/>
    <cellStyle name="Heading2 3 2 2" xfId="15627" xr:uid="{90103680-6165-480A-85CD-9C921F63BB14}"/>
    <cellStyle name="Heading2 3 2 3" xfId="15628" xr:uid="{AC75B782-9DDC-4C43-93CC-803E87C94662}"/>
    <cellStyle name="Heading2 3 3" xfId="15629" xr:uid="{BB23B601-6D5C-491C-B19F-D88D528FC5D0}"/>
    <cellStyle name="Heading2 3 4" xfId="15630" xr:uid="{0A6CD919-279A-4E01-9A2E-E27B310D21EF}"/>
    <cellStyle name="Heading2 3 5" xfId="15631" xr:uid="{2A0A2DBE-2FD0-46BB-9FF7-108623D4C0A8}"/>
    <cellStyle name="Heading2 4" xfId="15632" xr:uid="{8CF37C59-CE68-4140-A9ED-767A2FA81F41}"/>
    <cellStyle name="Heading2 4 2" xfId="15633" xr:uid="{3669C113-071F-47B8-8DFD-259081249F29}"/>
    <cellStyle name="Heading2 4 3" xfId="15634" xr:uid="{9E9FBF95-2C5B-4CF4-9F57-BAC19CC1936E}"/>
    <cellStyle name="Heading2 4 4" xfId="15635" xr:uid="{936BE2DE-005F-459B-A2A7-5D7E3B02EBE4}"/>
    <cellStyle name="Heading2 5" xfId="15636" xr:uid="{7C79912A-BDEA-4CBF-8BB4-3F29E4A210C3}"/>
    <cellStyle name="Heading2 5 2" xfId="15637" xr:uid="{6B5FB54A-B25A-4BBF-A708-26B67C2400FC}"/>
    <cellStyle name="Heading2 5 2 2" xfId="15638" xr:uid="{F8B7E2F7-3778-4C38-A458-0921F1945124}"/>
    <cellStyle name="Heading2 5 3" xfId="15639" xr:uid="{141E1E1D-DA89-4893-B93C-FA05000E8D1E}"/>
    <cellStyle name="Heading2 5 4" xfId="15640" xr:uid="{BEEE7FDB-897F-4CF9-B559-A4DBE811651D}"/>
    <cellStyle name="Heading2 6" xfId="15641" xr:uid="{0D6EA1DC-B57B-4DDA-A305-C3B949AE630C}"/>
    <cellStyle name="Heading2 6 2" xfId="15642" xr:uid="{E65C8B3F-D887-45FC-9DCF-1790A6E13137}"/>
    <cellStyle name="Heading2 7" xfId="15643" xr:uid="{E6B89FC1-D186-48B5-8922-8B4802547724}"/>
    <cellStyle name="Heading2 8" xfId="15644" xr:uid="{FD586542-3828-41BE-B417-EEF92CD473F8}"/>
    <cellStyle name="Heading2 9" xfId="15645" xr:uid="{D1EFF59E-2056-480C-B768-2CBF45477B90}"/>
    <cellStyle name="Helv" xfId="15646" xr:uid="{E70C4321-E82E-45D6-A49C-8756D1BFFB61}"/>
    <cellStyle name="Helv 2" xfId="15647" xr:uid="{41E7BECB-6F15-463D-86CA-5D9AEBF42DFF}"/>
    <cellStyle name="Helv 3" xfId="15648" xr:uid="{C9D95E09-C8EE-44E9-82C3-B90DA4D05996}"/>
    <cellStyle name="HIGHLIGHT" xfId="15649" xr:uid="{3E759AEE-1F8B-4B10-9DD4-681EC2E45C4C}"/>
    <cellStyle name="HIGHLIGHT 2" xfId="15650" xr:uid="{600A9697-81B8-4BCF-85C9-D0B9670BACDC}"/>
    <cellStyle name="HIGHLIGHT 3" xfId="15651" xr:uid="{1B7674E4-B2E9-438E-9B69-3F08BBD58195}"/>
    <cellStyle name="HIGHLIGHT 4" xfId="15652" xr:uid="{4B0135AE-78C7-4FB9-8618-2212AE4474D6}"/>
    <cellStyle name="Hipervínculo visitado_neven0005b" xfId="15653" xr:uid="{39576CDE-BA8D-4408-B091-D6E8B7BAC0D6}"/>
    <cellStyle name="Hipervínculo_desglose" xfId="15654" xr:uid="{32C7BFD8-6B0E-42B5-B3DB-A6E537686F2A}"/>
    <cellStyle name="Hyperlink" xfId="3" builtinId="8"/>
    <cellStyle name="Hyperlink 2" xfId="15658" xr:uid="{BE6A89F4-7C09-4AF5-B4EE-8EC537519B72}"/>
    <cellStyle name="Hyperlink 3" xfId="15659" xr:uid="{1E450598-39DF-47A9-993D-8445BF5F8318}"/>
    <cellStyle name="Hyperliᯮk segui᫤o" xfId="15655" xr:uid="{3E42C7A6-B3EA-4876-BF72-42C3E7ADAEA7}"/>
    <cellStyle name="Hyperliᯮk segui᫤o 2" xfId="15656" xr:uid="{DBF78BAA-EB61-4BDB-8F47-50DA92A89FB5}"/>
    <cellStyle name="Hyperliᯮk segui᫤o 3" xfId="15657" xr:uid="{39506876-BAA6-4E52-9292-0C05CE019F57}"/>
    <cellStyle name="Hyp᧥rlink_A᫬exandre" xfId="15660" xr:uid="{BF51A944-913C-4C75-95B7-0F15021E27A1}"/>
    <cellStyle name="Incorreto 2" xfId="15661" xr:uid="{EA56D404-E38A-4F96-B2BC-EA78E7907AC7}"/>
    <cellStyle name="Indefinido" xfId="15662" xr:uid="{279A84FA-37C2-4687-B8D0-F88BAC150861}"/>
    <cellStyle name="Indefinido 2" xfId="15663" xr:uid="{5C19BE64-3D37-43DB-A4DD-56D3A7B0F4A2}"/>
    <cellStyle name="Indefinido 3" xfId="15664" xr:uid="{A5391121-8F89-4E9F-BA88-395ADDAA62DC}"/>
    <cellStyle name="Input" xfId="13" builtinId="20" customBuiltin="1"/>
    <cellStyle name="Input (%)" xfId="15665" xr:uid="{E0019915-E5E1-4CE0-857F-1D0F2C1BF95F}"/>
    <cellStyle name="Input (%) 2" xfId="15666" xr:uid="{C1017842-4772-441A-8CBC-8EEE55BE0D07}"/>
    <cellStyle name="Input (%) 2 2" xfId="15667" xr:uid="{C9376987-4B6A-41C2-A606-B7BE62F63710}"/>
    <cellStyle name="Input (%) 2 3" xfId="15668" xr:uid="{48137A00-3F97-4504-A427-AABB166252DA}"/>
    <cellStyle name="Input (%) 3" xfId="15669" xr:uid="{FA02CF11-FF35-4DF5-BB64-BDD8108EF0CE}"/>
    <cellStyle name="Input (%) 3 2" xfId="15670" xr:uid="{4355A7AB-2C14-40F9-BC39-528E1215DCA9}"/>
    <cellStyle name="Input (%) 3 3" xfId="15671" xr:uid="{F14DA199-A1C6-4D56-ABE6-144E55A6FED4}"/>
    <cellStyle name="Input (%) 4" xfId="15672" xr:uid="{D68E6AA3-430C-462D-BEE7-E57529CF2FA7}"/>
    <cellStyle name="Input (%) 5" xfId="15673" xr:uid="{9394420B-0CD0-4E4F-87E6-A843589A61E6}"/>
    <cellStyle name="Input (£m)" xfId="15674" xr:uid="{1FA8CED6-6701-4893-AC1C-3C8156BC60CF}"/>
    <cellStyle name="Input (£m) 2" xfId="15675" xr:uid="{CC56FEDC-44CA-4942-AEE4-8F8F6EDACC6D}"/>
    <cellStyle name="Input (£m) 2 2" xfId="15676" xr:uid="{E0F73988-E364-40EB-AF1C-BA21A0ACF386}"/>
    <cellStyle name="Input (£m) 2 3" xfId="15677" xr:uid="{D8B47F7A-2C4B-4483-9E0F-C0B4573CB1E2}"/>
    <cellStyle name="Input (£m) 3" xfId="15678" xr:uid="{B40BE41D-7625-4E11-BCCE-4926B984B225}"/>
    <cellStyle name="Input (£m) 3 2" xfId="15679" xr:uid="{B0B2D6BB-D7CE-4441-9E03-FCF2F54DB218}"/>
    <cellStyle name="Input (£m) 3 3" xfId="15680" xr:uid="{792F1AB8-2FFB-4E71-837D-D56A1C087C66}"/>
    <cellStyle name="Input (£m) 4" xfId="15681" xr:uid="{1AA23D67-F5C4-4EAB-AEFF-33E7CF3E9699}"/>
    <cellStyle name="Input (£m) 5" xfId="15682" xr:uid="{297F482E-D590-4A4C-941D-C2C4207C0670}"/>
    <cellStyle name="Input (No)" xfId="15683" xr:uid="{BA9A5577-7173-44DA-99F0-BC9AD1FAA11A}"/>
    <cellStyle name="Input (No) 2" xfId="15684" xr:uid="{60A316EA-C95B-4353-A6DF-130F03F65FF7}"/>
    <cellStyle name="Input (No) 2 2" xfId="15685" xr:uid="{9EE82DA4-137A-4A78-915F-C8EAD41EFF81}"/>
    <cellStyle name="Input (No) 2 3" xfId="15686" xr:uid="{4A63AF88-C7D3-4A07-A1A8-FA4E83D28A45}"/>
    <cellStyle name="Input (No) 3" xfId="15687" xr:uid="{33004CD8-C92C-4AA5-A516-FB9210CB7322}"/>
    <cellStyle name="Input (No) 3 2" xfId="15688" xr:uid="{D63770C9-D13E-4E1D-A22C-568AC0426C41}"/>
    <cellStyle name="Input (No) 3 3" xfId="15689" xr:uid="{1A8C189E-DC77-43CF-9D5B-64A2595531E6}"/>
    <cellStyle name="Input (No) 4" xfId="15690" xr:uid="{610A3AA7-254D-4955-8140-E902E92B5339}"/>
    <cellStyle name="Input (No) 5" xfId="15691" xr:uid="{8E5E2704-53AE-4603-81C1-B001B70A8295}"/>
    <cellStyle name="Input (x)" xfId="15692" xr:uid="{242A5F3A-74D0-457C-848B-AE43B39238F2}"/>
    <cellStyle name="Input (x) 2" xfId="15693" xr:uid="{2C8EB7DB-C76D-474C-833C-09FB21C7C95A}"/>
    <cellStyle name="Input (x) 2 2" xfId="15694" xr:uid="{7C105E1C-7632-40B9-8CDC-9A5610C11C33}"/>
    <cellStyle name="Input (x) 2 3" xfId="15695" xr:uid="{9BE92ED9-DA3B-4C45-B341-3233AC47B9D3}"/>
    <cellStyle name="Input (x) 3" xfId="15696" xr:uid="{05B96CE8-ADB2-4F89-BA81-830B5C626456}"/>
    <cellStyle name="Input (x) 3 2" xfId="15697" xr:uid="{57506848-ABA9-44AE-B644-52E3F684C22A}"/>
    <cellStyle name="Input (x) 3 3" xfId="15698" xr:uid="{531439C6-61D7-49D1-9262-4010CF2D5F48}"/>
    <cellStyle name="Input (x) 4" xfId="15699" xr:uid="{1C4301D5-7F00-4DD2-8208-E250C83F9CEE}"/>
    <cellStyle name="Input (x) 5" xfId="15700" xr:uid="{C0057458-F580-4B81-A234-117A49D812D3}"/>
    <cellStyle name="Input [yellow]" xfId="15701" xr:uid="{46C1F129-8B2B-430F-A37F-B6A36148FF65}"/>
    <cellStyle name="Input [yellow] 2" xfId="15702" xr:uid="{3C346C9B-C60F-463F-897F-54E523B88016}"/>
    <cellStyle name="Input [yellow] 2 2" xfId="15703" xr:uid="{A16FAA43-6A81-45B0-8493-11ADA4C560AB}"/>
    <cellStyle name="Input [yellow] 2 3" xfId="15704" xr:uid="{DE36CCAA-68A8-4863-8138-E8DD3264B7FB}"/>
    <cellStyle name="Input [yellow] 3" xfId="15705" xr:uid="{EC1125BC-6BDA-48D8-A151-90D01207F14A}"/>
    <cellStyle name="Input [yellow] 4" xfId="15706" xr:uid="{05EF0668-BBF5-46F7-AB4D-2B212D1DF439}"/>
    <cellStyle name="Input [yellow] 5" xfId="15707" xr:uid="{AC718EAC-49B7-4DF9-BE71-03A331BBD8B3}"/>
    <cellStyle name="Input 10" xfId="15708" xr:uid="{3371AB87-1AF3-43EB-ABAD-93862DEFCC0B}"/>
    <cellStyle name="Input 100" xfId="15709" xr:uid="{0DDC0054-7C73-4969-B4C8-07C283AA0501}"/>
    <cellStyle name="Input 101" xfId="15710" xr:uid="{CD864BBE-C253-404B-A6D3-17F04D66EB3B}"/>
    <cellStyle name="Input 102" xfId="15711" xr:uid="{A31668AE-E881-439E-8801-9B50CD2E0E66}"/>
    <cellStyle name="Input 103" xfId="15712" xr:uid="{7C4965B4-2351-48D3-9BA3-94AB69D4147A}"/>
    <cellStyle name="Input 104" xfId="15713" xr:uid="{B3EFC727-8C96-4E3A-871D-D29DCE6FF2AA}"/>
    <cellStyle name="Input 105" xfId="15714" xr:uid="{CD2D44E7-F5B5-4179-95E0-5D3ECD233DB6}"/>
    <cellStyle name="Input 106" xfId="15715" xr:uid="{493FC6AD-FBEF-40C6-A659-DC878D4A8F2D}"/>
    <cellStyle name="Input 107" xfId="15716" xr:uid="{E340AD41-D3F9-48B3-BA79-138D57963DB9}"/>
    <cellStyle name="Input 108" xfId="15717" xr:uid="{5DEF7A38-8B84-4B62-B6B8-AE318FC7AA7A}"/>
    <cellStyle name="Input 109" xfId="15718" xr:uid="{093FCA71-ED1C-453F-9EDB-E289641A7CE9}"/>
    <cellStyle name="Input 11" xfId="15719" xr:uid="{235221EB-4BA7-4C8B-8CBD-FE026822F161}"/>
    <cellStyle name="Input 110" xfId="15720" xr:uid="{DDBB2A12-4FA9-4678-ACA9-2C1BE4EF4F66}"/>
    <cellStyle name="Input 111" xfId="15721" xr:uid="{38BAAEF8-B0E6-40E6-B901-701517382E84}"/>
    <cellStyle name="Input 112" xfId="15722" xr:uid="{B126F31C-5389-4AC8-B86C-6985E2AE61EC}"/>
    <cellStyle name="Input 113" xfId="15723" xr:uid="{B5A24862-254E-4859-9055-3E70AE58F39A}"/>
    <cellStyle name="Input 114" xfId="15724" xr:uid="{B40AE01B-14E7-4A25-BAB0-E418355D7462}"/>
    <cellStyle name="Input 115" xfId="15725" xr:uid="{D3B8256D-1295-4B66-89AA-4F812D921753}"/>
    <cellStyle name="Input 116" xfId="15726" xr:uid="{6175301D-428C-4D8E-BD54-99E595E3B333}"/>
    <cellStyle name="Input 117" xfId="15727" xr:uid="{5C511547-013F-42BB-B3D9-1FB6DF43AAE6}"/>
    <cellStyle name="Input 118" xfId="15728" xr:uid="{0832FBCB-EC92-4F01-A640-50AB3E8ECA6B}"/>
    <cellStyle name="Input 119" xfId="15729" xr:uid="{FA5AFF1C-1E7D-4649-9386-A9A19A5B052F}"/>
    <cellStyle name="Input 12" xfId="15730" xr:uid="{9876AF77-23DC-4165-9B54-52C59BD8679D}"/>
    <cellStyle name="Input 120" xfId="15731" xr:uid="{88F5046F-BE14-4D78-B7E1-80422F846519}"/>
    <cellStyle name="Input 121" xfId="15732" xr:uid="{1330C80E-E1B1-4B55-8BC3-6C08DCF1AF1A}"/>
    <cellStyle name="Input 122" xfId="15733" xr:uid="{F2E23925-613A-4057-A1BD-9E7DD6D9EC82}"/>
    <cellStyle name="Input 123" xfId="15734" xr:uid="{C0A4A435-DA29-4C57-9A3D-BB01D7C925EF}"/>
    <cellStyle name="Input 124" xfId="15735" xr:uid="{2A95FFD4-E49F-4CCE-9B4F-28DA67F2237A}"/>
    <cellStyle name="Input 125" xfId="15736" xr:uid="{3E2AEA3D-CA73-43C4-8AEB-FC484577BCDC}"/>
    <cellStyle name="Input 126" xfId="15737" xr:uid="{699121A5-853E-4DE0-87E7-A35CAEE6FCB0}"/>
    <cellStyle name="Input 127" xfId="15738" xr:uid="{0237A074-FB9A-450A-8591-DCACA56477E9}"/>
    <cellStyle name="Input 128" xfId="15739" xr:uid="{CD468175-6462-4F9C-9FFF-89A5558F2831}"/>
    <cellStyle name="Input 129" xfId="15740" xr:uid="{E59ACC7F-3B09-4D71-A0B7-C2FAE2D3A973}"/>
    <cellStyle name="Input 13" xfId="15741" xr:uid="{50B3A46F-3C2C-46E6-B808-7A9D4886D301}"/>
    <cellStyle name="Input 130" xfId="15742" xr:uid="{B8FF73A8-FDA7-4BD3-BE63-7116B1E5D4E5}"/>
    <cellStyle name="Input 131" xfId="15743" xr:uid="{28CE304A-C898-4337-B718-9CAA2E1938FA}"/>
    <cellStyle name="Input 132" xfId="15744" xr:uid="{A5A14C41-A3AB-4288-98CC-04BB115FA261}"/>
    <cellStyle name="Input 133" xfId="15745" xr:uid="{D1521EC2-4B00-4FB2-9ADF-9988942A382B}"/>
    <cellStyle name="Input 134" xfId="15746" xr:uid="{C3CE6463-96C5-4574-A94C-74FB857A0E29}"/>
    <cellStyle name="Input 135" xfId="15747" xr:uid="{EAC29E2E-DBAC-43C7-9AC9-3C2B11EC6786}"/>
    <cellStyle name="Input 136" xfId="15748" xr:uid="{CD897C21-86F9-443D-AAFA-FE449E147C2D}"/>
    <cellStyle name="Input 137" xfId="15749" xr:uid="{6A6172DE-DDFB-445B-8ACB-F5C436E6D5E9}"/>
    <cellStyle name="Input 138" xfId="15750" xr:uid="{DB58167D-DD8F-473E-A33C-959B4CF236E6}"/>
    <cellStyle name="Input 139" xfId="15751" xr:uid="{98703379-2BF9-401B-9F43-477A3ED9C2CA}"/>
    <cellStyle name="Input 14" xfId="15752" xr:uid="{5943A785-B821-4F64-A53B-F6D4298B6E7D}"/>
    <cellStyle name="Input 140" xfId="15753" xr:uid="{70DABEBB-C346-44C0-9A4D-E9D7DBFBE6F8}"/>
    <cellStyle name="Input 141" xfId="15754" xr:uid="{F3145623-7460-4DA5-8D46-C2222722A4D6}"/>
    <cellStyle name="Input 142" xfId="15755" xr:uid="{1529A42B-3248-4A55-B5C3-FBB826A47D56}"/>
    <cellStyle name="Input 143" xfId="15756" xr:uid="{E29FBD45-8DDD-4B4D-B158-00209F0621F5}"/>
    <cellStyle name="Input 144" xfId="15757" xr:uid="{030A8A84-E0F6-4959-805D-63D6E5E989C2}"/>
    <cellStyle name="Input 145" xfId="15758" xr:uid="{41527770-84FE-4CD9-B51F-D96ABF6817E7}"/>
    <cellStyle name="Input 146" xfId="15759" xr:uid="{E5D68FC0-7E18-4F3D-AE58-D16F3BCC5032}"/>
    <cellStyle name="Input 147" xfId="15760" xr:uid="{9DC501C3-024B-4B8B-BCE2-565870DE72EA}"/>
    <cellStyle name="Input 148" xfId="15761" xr:uid="{5C6D1462-AA4B-41FD-BC7C-1C2539F1E705}"/>
    <cellStyle name="Input 149" xfId="15762" xr:uid="{9ABA6B6C-DF2F-4B84-8348-201BB9B1C124}"/>
    <cellStyle name="Input 15" xfId="15763" xr:uid="{8F31800E-CCC1-4E4F-8AA7-82BD35A7B9CD}"/>
    <cellStyle name="Input 150" xfId="15764" xr:uid="{7C3C3FD8-1AB3-49E0-B208-B5C6C7048702}"/>
    <cellStyle name="Input 151" xfId="15765" xr:uid="{23B357E0-7E1D-47B1-9EA4-89AF76B9C221}"/>
    <cellStyle name="Input 152" xfId="15766" xr:uid="{AD6BC132-023F-46E1-A122-327B3A4A135B}"/>
    <cellStyle name="Input 153" xfId="15767" xr:uid="{D2D561D7-3DA9-45C9-A619-3D0CB68012C0}"/>
    <cellStyle name="Input 154" xfId="15768" xr:uid="{C66FF6E6-1438-4A6E-8A74-DBC2AFA17766}"/>
    <cellStyle name="Input 155" xfId="15769" xr:uid="{88E85D16-4FA8-4CB5-8939-F12956E57B67}"/>
    <cellStyle name="Input 156" xfId="15770" xr:uid="{819B1F08-D228-4038-B942-2A69A9AB6A3C}"/>
    <cellStyle name="Input 157" xfId="15771" xr:uid="{E8EEDA7B-20AC-4716-BD4E-6FBBAD89BDE5}"/>
    <cellStyle name="Input 158" xfId="15772" xr:uid="{851546D8-3EF5-4532-AE40-CE2D6BD360A4}"/>
    <cellStyle name="Input 159" xfId="15773" xr:uid="{9FB07CB9-BC26-4945-8CA6-EC514C488E74}"/>
    <cellStyle name="Input 16" xfId="15774" xr:uid="{48353F78-E3F3-4773-A038-0ADA3ABF0597}"/>
    <cellStyle name="Input 160" xfId="15775" xr:uid="{724A991D-5333-45F8-B121-9A4786EFC59D}"/>
    <cellStyle name="Input 161" xfId="15776" xr:uid="{AE5D0870-2C15-42C0-82F6-911A4D7527DC}"/>
    <cellStyle name="Input 162" xfId="15777" xr:uid="{5A35147A-7714-4AA1-B512-CC896F48FDC2}"/>
    <cellStyle name="Input 163" xfId="15778" xr:uid="{BDFE2515-6B6C-4570-A8E3-37E4AC6330F0}"/>
    <cellStyle name="Input 164" xfId="15779" xr:uid="{1F7D7F91-749D-4CAE-BC2C-32A773D7A032}"/>
    <cellStyle name="Input 165" xfId="15780" xr:uid="{6F26C5B3-9D23-473E-B6B8-4D846414664C}"/>
    <cellStyle name="Input 166" xfId="15781" xr:uid="{5F1A10A4-6383-45C6-A181-12ABFFAEA188}"/>
    <cellStyle name="Input 167" xfId="15782" xr:uid="{34F85CC3-0A73-4FAC-996A-6DF37B63AAD1}"/>
    <cellStyle name="Input 168" xfId="15783" xr:uid="{9E4FAC0A-9ECC-421B-8215-FB5B75C21939}"/>
    <cellStyle name="Input 169" xfId="15784" xr:uid="{4ADEC4FA-C8F0-4DE3-B186-7F8F14ADC68C}"/>
    <cellStyle name="Input 17" xfId="15785" xr:uid="{7B381250-7976-4C8B-8DEB-0BC1C037E31C}"/>
    <cellStyle name="Input 170" xfId="15786" xr:uid="{AF170D70-9889-4E4F-9FBF-8ABD6E382B63}"/>
    <cellStyle name="Input 171" xfId="15787" xr:uid="{2EE9514D-D33E-4307-8C7C-E72F92CD04BE}"/>
    <cellStyle name="Input 172" xfId="15788" xr:uid="{27B44F37-E82C-4155-B5D1-1327491FB467}"/>
    <cellStyle name="Input 173" xfId="15789" xr:uid="{CC672543-B74D-4698-AF7F-3B92ADDE53C6}"/>
    <cellStyle name="Input 174" xfId="15790" xr:uid="{18271AC1-1511-4B89-9A3D-982298DFF1C3}"/>
    <cellStyle name="Input 175" xfId="15791" xr:uid="{6908C62E-73C8-4E98-93B0-4CD6DBD72B4C}"/>
    <cellStyle name="Input 176" xfId="15792" xr:uid="{43F0ED2C-FB23-4987-AB30-34911C589798}"/>
    <cellStyle name="Input 177" xfId="15793" xr:uid="{16E7ED8A-7D1E-48F6-9029-47AB0CAB96C0}"/>
    <cellStyle name="Input 18" xfId="15794" xr:uid="{1A8B7500-ECC2-4A75-B40B-3B0F03E3AC73}"/>
    <cellStyle name="Input 19" xfId="15795" xr:uid="{6CABF7BE-D37F-40B6-A6A7-C40A2B343551}"/>
    <cellStyle name="Input 2" xfId="15796" xr:uid="{F579526C-DCDF-4D57-B2BF-A720D8A9FDB0}"/>
    <cellStyle name="Input 2 2" xfId="15797" xr:uid="{EC44DFD9-606D-4D01-AB97-643215F7EDAB}"/>
    <cellStyle name="Input 2 3" xfId="15798" xr:uid="{14313C7B-F698-4B66-AB65-B1CB4D518CC3}"/>
    <cellStyle name="Input 20" xfId="15799" xr:uid="{31048A11-E046-4AD5-8A85-ACAE64FD28C4}"/>
    <cellStyle name="Input 21" xfId="15800" xr:uid="{55B0A888-3EB4-4417-A380-17C64AB284BC}"/>
    <cellStyle name="Input 22" xfId="15801" xr:uid="{D17C99E2-2453-455F-A717-4C4BC275A932}"/>
    <cellStyle name="Input 23" xfId="15802" xr:uid="{6A150233-919A-4B26-A4C6-CCE466408479}"/>
    <cellStyle name="Input 24" xfId="15803" xr:uid="{ADFF3574-01E1-4DD0-AECE-D09A6C32D835}"/>
    <cellStyle name="Input 25" xfId="15804" xr:uid="{1150FF58-E2BC-458B-8A19-88B3F8B5DDDD}"/>
    <cellStyle name="Input 26" xfId="15805" xr:uid="{B1429C4E-548A-4838-8562-32434C050BA4}"/>
    <cellStyle name="Input 27" xfId="15806" xr:uid="{7005ABB8-F265-45EE-96B7-888EA4339ECA}"/>
    <cellStyle name="Input 28" xfId="15807" xr:uid="{05E5010D-92C1-417E-BD1F-9E5B8488B42F}"/>
    <cellStyle name="Input 29" xfId="15808" xr:uid="{3998F440-6CFB-4208-A08B-D36B50F558B5}"/>
    <cellStyle name="Input 3" xfId="15809" xr:uid="{45424F9F-B4F1-45B8-88DF-820588DFFE2A}"/>
    <cellStyle name="Input 3 2" xfId="15810" xr:uid="{4DDC38BA-194B-4D24-A9E7-A673CC1FF66C}"/>
    <cellStyle name="Input 3 3" xfId="15811" xr:uid="{C0AEF61A-B3B8-4BBC-B42C-7B187386D5A7}"/>
    <cellStyle name="Input 30" xfId="15812" xr:uid="{0ECEB408-DCE1-429B-9048-6F9F24C144DD}"/>
    <cellStyle name="Input 31" xfId="15813" xr:uid="{92E577B9-5244-4023-A0BE-581C19615636}"/>
    <cellStyle name="Input 32" xfId="15814" xr:uid="{C0AEBBBB-39D1-4EBD-ABC8-1F98BC8E8B96}"/>
    <cellStyle name="Input 33" xfId="15815" xr:uid="{CBC7D951-4AD0-45A4-BF3D-ADA42E7A16DF}"/>
    <cellStyle name="Input 34" xfId="15816" xr:uid="{13C7100D-A1E0-43E5-BEAE-97E9647522BB}"/>
    <cellStyle name="Input 35" xfId="15817" xr:uid="{D344AD1F-CC21-44FF-9D73-B8F995B2FD4B}"/>
    <cellStyle name="Input 36" xfId="15818" xr:uid="{B39B7D6C-6EB4-4960-88B6-3337B04952F8}"/>
    <cellStyle name="Input 37" xfId="15819" xr:uid="{78CF6D76-EC7D-4081-AD5F-4D6D2EEBC097}"/>
    <cellStyle name="Input 38" xfId="15820" xr:uid="{2CDE15D3-DE2D-4286-B01D-7257ED10E62D}"/>
    <cellStyle name="Input 39" xfId="15821" xr:uid="{BB28AD89-A06B-45EE-A9CC-A66815080766}"/>
    <cellStyle name="Input 4" xfId="15822" xr:uid="{7AF92BA5-165A-459C-BDF3-E0B0CACE2CE6}"/>
    <cellStyle name="Input 4 2" xfId="15823" xr:uid="{A2763F2B-E600-469B-B854-265F96F3C3F7}"/>
    <cellStyle name="Input 4 3" xfId="15824" xr:uid="{FD11D1BF-C5F7-4D66-952C-820CAA708967}"/>
    <cellStyle name="Input 40" xfId="15825" xr:uid="{F19C3F28-F58D-4DEF-9AFB-0E39C89DF981}"/>
    <cellStyle name="Input 41" xfId="15826" xr:uid="{31434C30-548D-4E53-8B75-02B01D3282AA}"/>
    <cellStyle name="Input 42" xfId="15827" xr:uid="{8165EBD2-4B3C-468A-AB63-742B357AB086}"/>
    <cellStyle name="Input 43" xfId="15828" xr:uid="{22E4F014-A5F4-456C-9A3F-BA2066E3E499}"/>
    <cellStyle name="Input 44" xfId="15829" xr:uid="{372A136F-6D92-40FA-904E-F953495CE483}"/>
    <cellStyle name="Input 45" xfId="15830" xr:uid="{A0949631-EF23-4C7D-8251-FD73DB44608F}"/>
    <cellStyle name="Input 46" xfId="15831" xr:uid="{B507A151-345A-4487-A360-D983689113B8}"/>
    <cellStyle name="Input 47" xfId="15832" xr:uid="{FF32C467-7B31-4422-82E3-FABD817BE254}"/>
    <cellStyle name="Input 48" xfId="15833" xr:uid="{0376AAC1-807C-44DD-A718-5C8C310D9E2C}"/>
    <cellStyle name="Input 49" xfId="15834" xr:uid="{4E4E65F9-666E-4199-9F8C-FF554C946F2C}"/>
    <cellStyle name="Input 5" xfId="15835" xr:uid="{4E85D235-9261-46CC-808C-176AB137C54D}"/>
    <cellStyle name="Input 5 2" xfId="15836" xr:uid="{775613F1-1116-44CF-8DA1-E516B9EDD073}"/>
    <cellStyle name="Input 5 3" xfId="15837" xr:uid="{1ED4D3CF-9450-447D-B115-A62558CB6D2F}"/>
    <cellStyle name="Input 50" xfId="15838" xr:uid="{B16D292B-1F4A-4B09-92D6-8F5B591392A7}"/>
    <cellStyle name="Input 51" xfId="15839" xr:uid="{75EC70DF-BB5B-46B4-A5E6-16C190B11D53}"/>
    <cellStyle name="Input 52" xfId="15840" xr:uid="{399CE1EF-05ED-4491-B4F1-68ABB3837D31}"/>
    <cellStyle name="Input 53" xfId="15841" xr:uid="{87DFFEBB-7AE8-4A99-B4BB-73A942B85B18}"/>
    <cellStyle name="Input 54" xfId="15842" xr:uid="{CA9053FD-F9CC-468C-A987-62E297033D64}"/>
    <cellStyle name="Input 55" xfId="15843" xr:uid="{1B22BD3B-E0C9-4E9C-B8F5-31D320D10294}"/>
    <cellStyle name="Input 56" xfId="15844" xr:uid="{FA7866B1-068E-4CB4-87A0-5944A2583534}"/>
    <cellStyle name="Input 57" xfId="15845" xr:uid="{9D9553FF-A4C9-41F4-8435-E22646235FC9}"/>
    <cellStyle name="Input 58" xfId="15846" xr:uid="{1DC68382-3418-4024-A419-00D28373FE42}"/>
    <cellStyle name="Input 59" xfId="15847" xr:uid="{9B7D67AE-DBD7-4395-8087-C9C5111FABC5}"/>
    <cellStyle name="Input 6" xfId="15848" xr:uid="{B7A69B1F-E2D0-49D4-8479-B2B460C7730E}"/>
    <cellStyle name="Input 60" xfId="15849" xr:uid="{2BB8EE1B-AFD9-459D-9E57-ECC6BC831C85}"/>
    <cellStyle name="Input 61" xfId="15850" xr:uid="{C7B7A9F4-95FA-41CE-BC1A-E4530CCC982F}"/>
    <cellStyle name="Input 62" xfId="15851" xr:uid="{E54DD4E6-D53C-4154-A9A5-C8EF2837D8B8}"/>
    <cellStyle name="Input 63" xfId="15852" xr:uid="{8AEA015D-6482-411B-9464-247285C09185}"/>
    <cellStyle name="Input 64" xfId="15853" xr:uid="{284BAD17-3856-4F3A-9287-69D8F7E2FE4C}"/>
    <cellStyle name="Input 65" xfId="15854" xr:uid="{91640A31-66AE-46CC-A3CF-C14BBB61F651}"/>
    <cellStyle name="Input 66" xfId="15855" xr:uid="{034B8353-3DB2-4CC4-8BBC-AA77463E6BC2}"/>
    <cellStyle name="Input 67" xfId="15856" xr:uid="{635FD566-FA00-4FF1-A309-E9BE582B9F41}"/>
    <cellStyle name="Input 68" xfId="15857" xr:uid="{DEA9E32A-F975-4160-AA4E-5015711196C1}"/>
    <cellStyle name="Input 69" xfId="15858" xr:uid="{E9FB514D-CF28-4759-832B-5905EE985362}"/>
    <cellStyle name="Input 69 2" xfId="15859" xr:uid="{5BC418FB-4A7E-4A22-9D04-68A4308911B7}"/>
    <cellStyle name="Input 69 3" xfId="15860" xr:uid="{AD84BF51-9688-4CC0-A985-712CE512DD8A}"/>
    <cellStyle name="Input 7" xfId="15861" xr:uid="{9A6D90FE-C2A5-46B9-AF01-C56C7144A580}"/>
    <cellStyle name="Input 70" xfId="15862" xr:uid="{1D196387-CC09-4D7C-BC53-D86A4BAB6F7A}"/>
    <cellStyle name="Input 70 2" xfId="15863" xr:uid="{07541C0F-E951-485F-88B8-2FC72295FC73}"/>
    <cellStyle name="Input 70 3" xfId="15864" xr:uid="{BE974234-123B-43E0-AE61-AE6806687666}"/>
    <cellStyle name="Input 71" xfId="15865" xr:uid="{955D4052-2842-4C64-A530-8234F6CEC124}"/>
    <cellStyle name="Input 71 2" xfId="15866" xr:uid="{3C3A4EBF-F437-479C-9A12-2996CB9D8835}"/>
    <cellStyle name="Input 71 3" xfId="15867" xr:uid="{328AEB4A-68CD-4C77-82CC-2D18C286E076}"/>
    <cellStyle name="Input 72" xfId="15868" xr:uid="{A918B780-99AE-4982-A42F-EE49F5DA07B6}"/>
    <cellStyle name="Input 72 2" xfId="15869" xr:uid="{EA075989-EFE7-4258-9170-747B4A95C002}"/>
    <cellStyle name="Input 72 3" xfId="15870" xr:uid="{D60376D8-A343-47D2-8F95-57A75DF4EFB8}"/>
    <cellStyle name="Input 73" xfId="15871" xr:uid="{56120D78-8D8E-4FCF-A5E2-CAE342E32420}"/>
    <cellStyle name="Input 73 2" xfId="15872" xr:uid="{7EF79E72-8B1E-4BFD-BF12-B88B16CC8235}"/>
    <cellStyle name="Input 73 3" xfId="15873" xr:uid="{D633E233-D82C-4A67-88F0-B8D99145D704}"/>
    <cellStyle name="Input 74" xfId="15874" xr:uid="{1FEAFB76-D9C7-4927-8B47-E7526865684C}"/>
    <cellStyle name="Input 74 2" xfId="15875" xr:uid="{2DB5E517-696A-4713-84E4-1F8C25D16B10}"/>
    <cellStyle name="Input 74 3" xfId="15876" xr:uid="{AF708ABD-AA1D-4CE7-8727-1D0324AF6404}"/>
    <cellStyle name="Input 75" xfId="15877" xr:uid="{EF25E720-977F-43A6-8937-03606E12EC9E}"/>
    <cellStyle name="Input 75 2" xfId="15878" xr:uid="{64BA7CC8-3E07-4D86-981D-887E3771AD1F}"/>
    <cellStyle name="Input 75 3" xfId="15879" xr:uid="{50B82E4E-13C4-40E0-9836-DEE83DBB260B}"/>
    <cellStyle name="Input 76" xfId="15880" xr:uid="{B8E0BFF4-9078-4722-8C58-78C8E78B8183}"/>
    <cellStyle name="Input 76 2" xfId="15881" xr:uid="{B59E8884-4C39-4A2B-88C1-9BB7A1D2AE44}"/>
    <cellStyle name="Input 76 3" xfId="15882" xr:uid="{A9CB4491-FCD2-4BB1-93A7-0E30AA25BE75}"/>
    <cellStyle name="Input 77" xfId="15883" xr:uid="{9A2AD8B6-22E4-492C-9288-A995D77E8050}"/>
    <cellStyle name="Input 77 2" xfId="15884" xr:uid="{CE023A54-FBC4-4C96-B9CB-FF1A8ADC6787}"/>
    <cellStyle name="Input 78" xfId="15885" xr:uid="{C2DD1FA7-4DDB-416B-8C22-69026A589018}"/>
    <cellStyle name="Input 79" xfId="15886" xr:uid="{3E71334B-0C09-4198-A9DF-E4B2B2CE5731}"/>
    <cellStyle name="Input 8" xfId="15887" xr:uid="{49CC7751-A628-445B-BC55-605C9DA10FFF}"/>
    <cellStyle name="Input 80" xfId="15888" xr:uid="{630A2BE8-C4E3-46A1-983C-C6050B9954E1}"/>
    <cellStyle name="Input 81" xfId="15889" xr:uid="{0DF016B9-DAF2-4A5E-858B-5C97C37DA948}"/>
    <cellStyle name="Input 82" xfId="15890" xr:uid="{1090D297-A6E6-44E2-A879-512FE40B71A0}"/>
    <cellStyle name="Input 83" xfId="15891" xr:uid="{F401998B-D112-4E7D-BBDB-FEF01105D78E}"/>
    <cellStyle name="Input 84" xfId="15892" xr:uid="{9F3B8F95-34A8-4257-A62B-EA3EDE3B5729}"/>
    <cellStyle name="Input 85" xfId="15893" xr:uid="{61B4AFE7-2FF2-4778-98D8-C6A262D1C296}"/>
    <cellStyle name="Input 86" xfId="15894" xr:uid="{189D0BA0-0CFB-4795-9B9A-CDB6658FABB2}"/>
    <cellStyle name="Input 87" xfId="15895" xr:uid="{94965AAB-9E87-480A-87BB-858301F9B52E}"/>
    <cellStyle name="Input 88" xfId="15896" xr:uid="{B37A23E1-1D3E-4409-9E59-202E5961E697}"/>
    <cellStyle name="Input 89" xfId="15897" xr:uid="{C8211446-BC72-4073-B266-DF7655687E23}"/>
    <cellStyle name="Input 9" xfId="15898" xr:uid="{D1EE164E-63E8-422B-9E10-21F2D571B4B1}"/>
    <cellStyle name="Input 90" xfId="15899" xr:uid="{3E2E06EC-FCA3-4997-A493-9C13978D7A4C}"/>
    <cellStyle name="Input 91" xfId="15900" xr:uid="{8FD8AC38-F174-4263-9383-B6B37A17B4D4}"/>
    <cellStyle name="Input 92" xfId="15901" xr:uid="{E86EDDD1-0541-4522-B66A-FACB99FC3456}"/>
    <cellStyle name="Input 93" xfId="15902" xr:uid="{65C66C22-A8FA-45DB-9896-AA463B367754}"/>
    <cellStyle name="Input 94" xfId="15903" xr:uid="{24DF2491-35ED-4DC1-BE11-4C8B6276005B}"/>
    <cellStyle name="Input 95" xfId="15904" xr:uid="{F99B6A56-3FCE-4E75-A39D-31F61060D496}"/>
    <cellStyle name="Input 96" xfId="15905" xr:uid="{0F681BD7-1FDD-4C89-B70A-7AF20FDAC878}"/>
    <cellStyle name="Input 97" xfId="15906" xr:uid="{3945D697-25E2-41C2-8947-7B95DECEE121}"/>
    <cellStyle name="Input 98" xfId="15907" xr:uid="{CD856B48-9D51-4FFF-A124-633962872978}"/>
    <cellStyle name="Input 99" xfId="15908" xr:uid="{6A437E3D-C742-4446-AC03-4F09541F052F}"/>
    <cellStyle name="Input Currency" xfId="15909" xr:uid="{8D1B9CF0-B03C-4760-A2B8-36534FB74922}"/>
    <cellStyle name="Input Currency 2" xfId="15910" xr:uid="{622D55EC-90B1-4DE3-9A7A-A41836D78408}"/>
    <cellStyle name="Input Currency 3" xfId="15911" xr:uid="{439685A0-E8A9-4050-8BF0-71E7EBF5A948}"/>
    <cellStyle name="Input Date" xfId="15912" xr:uid="{6DB7A70E-473C-4B77-874A-26CD7FED167B}"/>
    <cellStyle name="Input Date 2" xfId="15913" xr:uid="{087ED1E4-923B-486B-9DCC-DE0C99414125}"/>
    <cellStyle name="Input Date 3" xfId="15914" xr:uid="{173708F0-C62C-4031-99AA-001C181662DA}"/>
    <cellStyle name="Input Fixed [0]" xfId="15915" xr:uid="{70B0F849-61BE-46B5-8B4D-D67E79974284}"/>
    <cellStyle name="Input Fixed [0] 2" xfId="15916" xr:uid="{2C565455-6CB2-42E6-8B88-6B8C22DFD674}"/>
    <cellStyle name="Input Fixed [0] 3" xfId="15917" xr:uid="{D139F09D-FF34-48A4-BFC3-7C223CBE905A}"/>
    <cellStyle name="Input Normal" xfId="15918" xr:uid="{69E50154-077B-44E8-BA20-05C863231B53}"/>
    <cellStyle name="Input Normal 2" xfId="15919" xr:uid="{0F5F4429-99F7-488A-ACE2-1353B6EAD0C8}"/>
    <cellStyle name="Input Normal 3" xfId="15920" xr:uid="{15E5F70F-BEF4-4295-A480-0B3E0837802F}"/>
    <cellStyle name="Input Percent" xfId="15921" xr:uid="{CDA2DB1A-F835-4323-88B0-3ABE8E72E774}"/>
    <cellStyle name="Input Percent [2]" xfId="15922" xr:uid="{0F96B6E2-D824-4217-A7A7-5A5FDFF5590B}"/>
    <cellStyle name="Input Percent [2] 2" xfId="15923" xr:uid="{FC6356CA-3580-47B9-9893-E7A8BE4FF70B}"/>
    <cellStyle name="Input Percent [2] 3" xfId="15924" xr:uid="{FF756332-D660-4A89-822A-07E315CD01C5}"/>
    <cellStyle name="Input Percent 2" xfId="15925" xr:uid="{AE55B1A6-DBB9-4D27-97D7-E9E1185B0E66}"/>
    <cellStyle name="Input Percent 3" xfId="15926" xr:uid="{98B62E53-DE4B-4DA8-9586-197046863F66}"/>
    <cellStyle name="Input Percent_~2144771" xfId="15927" xr:uid="{073A1F03-C682-48EA-BF00-FD461DCF7DAF}"/>
    <cellStyle name="Input Titles" xfId="15928" xr:uid="{BBBD6AD7-488A-420F-9850-302337D12BB9}"/>
    <cellStyle name="Input Titles 2" xfId="15929" xr:uid="{F17954A6-6BCD-4DD7-90EC-63C346A79CA1}"/>
    <cellStyle name="Input Titles 3" xfId="15930" xr:uid="{D6CE00EF-FA1F-4637-82E2-E2F609E8E343}"/>
    <cellStyle name="InputNormal" xfId="15931" xr:uid="{BC3CFBFD-4F1A-479D-9B20-6A9D04BBE733}"/>
    <cellStyle name="InputNormal 2" xfId="15932" xr:uid="{43F448DC-2805-494B-A260-244C5C47695C}"/>
    <cellStyle name="InputNormal 3" xfId="15933" xr:uid="{BA026A0B-5C23-4826-BA20-61A897466655}"/>
    <cellStyle name="Jason" xfId="15934" xr:uid="{90190B1C-B04F-4BEA-976F-414434BFDBC0}"/>
    <cellStyle name="Jason 2" xfId="15935" xr:uid="{BC24998F-8645-407C-81B7-96A3F8BF0988}"/>
    <cellStyle name="Jason 2 2" xfId="15936" xr:uid="{D3D108E6-972E-4231-9CEE-47576AD6751F}"/>
    <cellStyle name="Jason 3" xfId="15937" xr:uid="{FA174E87-83B8-42D7-B976-EAB1F5647BF1}"/>
    <cellStyle name="Jason 4" xfId="15938" xr:uid="{E8AB7B77-7814-4AA1-B4C0-ACC3E73BD682}"/>
    <cellStyle name="l]_x000d__x000a_Path=M:\RIOCEN01_x000d__x000a_Name=Carlos Emilio Brousse_x000d__x000a_DDEApps=nsf,nsg,nsh,ntf,ns2,ors,org_x000d__x000a_SmartIcons=Todos_x000d__x000a_" xfId="15939" xr:uid="{D185EBBB-788D-419F-9FFB-330CC38DDEFA}"/>
    <cellStyle name="l]_x000d__x000a_Path=M:\RIOCEN01_x000d__x000a_Name=Carlos Emilio Brousse_x000d__x000a_DDEApps=nsf,nsg,nsh,ntf,ns2,ors,org_x000d__x000a_SmartIcons=Todos_x000d__x000a_ 2" xfId="15940" xr:uid="{76B90DE2-8F79-44DF-B8FC-D3C254EAF0B6}"/>
    <cellStyle name="l]_x000d__x000a_Path=M:\RIOCEN01_x000d__x000a_Name=Carlos Emilio Brousse_x000d__x000a_DDEApps=nsf,nsg,nsh,ntf,ns2,ors,org_x000d__x000a_SmartIcons=Todos_x000d__x000a_ 2 2" xfId="15941" xr:uid="{1B217F69-5BEF-4A9C-85FD-871F2F20C1BE}"/>
    <cellStyle name="l]_x000d__x000a_Path=M:\RIOCEN01_x000d__x000a_Name=Carlos Emilio Brousse_x000d__x000a_DDEApps=nsf,nsg,nsh,ntf,ns2,ors,org_x000d__x000a_SmartIcons=Todos_x000d__x000a_ 2 2 2" xfId="15942" xr:uid="{9BF568E2-E765-46CC-8777-F44F67659694}"/>
    <cellStyle name="l]_x000d__x000a_Path=M:\RIOCEN01_x000d__x000a_Name=Carlos Emilio Brousse_x000d__x000a_DDEApps=nsf,nsg,nsh,ntf,ns2,ors,org_x000d__x000a_SmartIcons=Todos_x000d__x000a_ 2 2 2 2" xfId="15943" xr:uid="{5D07B1DB-54ED-44E5-AC27-C808E9915E73}"/>
    <cellStyle name="l]_x000d__x000a_Path=M:\RIOCEN01_x000d__x000a_Name=Carlos Emilio Brousse_x000d__x000a_DDEApps=nsf,nsg,nsh,ntf,ns2,ors,org_x000d__x000a_SmartIcons=Todos_x000d__x000a_ 2 2 3" xfId="15944" xr:uid="{D199531D-DD1D-47DA-9E9D-EE63F02AD04C}"/>
    <cellStyle name="l]_x000d__x000a_Path=M:\RIOCEN01_x000d__x000a_Name=Carlos Emilio Brousse_x000d__x000a_DDEApps=nsf,nsg,nsh,ntf,ns2,ors,org_x000d__x000a_SmartIcons=Todos_x000d__x000a_ 2 3" xfId="15945" xr:uid="{5C1F85CF-C5F6-4E67-B3C0-C42698FD3FBF}"/>
    <cellStyle name="l]_x000d__x000a_Path=M:\RIOCEN01_x000d__x000a_Name=Carlos Emilio Brousse_x000d__x000a_DDEApps=nsf,nsg,nsh,ntf,ns2,ors,org_x000d__x000a_SmartIcons=Todos_x000d__x000a_ 2 3 2" xfId="15946" xr:uid="{27CC2E0F-DD52-465B-B957-80BD6BF761E1}"/>
    <cellStyle name="l]_x000d__x000a_Path=M:\RIOCEN01_x000d__x000a_Name=Carlos Emilio Brousse_x000d__x000a_DDEApps=nsf,nsg,nsh,ntf,ns2,ors,org_x000d__x000a_SmartIcons=Todos_x000d__x000a_ 2 4" xfId="15947" xr:uid="{C8C7F8C0-7D4C-4AB5-8249-62E2D8083703}"/>
    <cellStyle name="l]_x000d__x000a_Path=M:\RIOCEN01_x000d__x000a_Name=Carlos Emilio Brousse_x000d__x000a_DDEApps=nsf,nsg,nsh,ntf,ns2,ors,org_x000d__x000a_SmartIcons=Todos_x000d__x000a_ 3" xfId="15948" xr:uid="{5A0D2A9F-F165-47BA-89BE-333BA6231DE9}"/>
    <cellStyle name="l]_x000d__x000a_Path=M:\RIOCEN01_x000d__x000a_Name=Carlos Emilio Brousse_x000d__x000a_DDEApps=nsf,nsg,nsh,ntf,ns2,ors,org_x000d__x000a_SmartIcons=Todos_x000d__x000a_ 3 2" xfId="15949" xr:uid="{6A751DEB-C388-470F-B79E-100DF3071A08}"/>
    <cellStyle name="l]_x000d__x000a_Path=M:\RIOCEN01_x000d__x000a_Name=Carlos Emilio Brousse_x000d__x000a_DDEApps=nsf,nsg,nsh,ntf,ns2,ors,org_x000d__x000a_SmartIcons=Todos_x000d__x000a_ 3 2 2" xfId="15950" xr:uid="{48BB41CE-06BE-492E-8225-78F3698AB89E}"/>
    <cellStyle name="l]_x000d__x000a_Path=M:\RIOCEN01_x000d__x000a_Name=Carlos Emilio Brousse_x000d__x000a_DDEApps=nsf,nsg,nsh,ntf,ns2,ors,org_x000d__x000a_SmartIcons=Todos_x000d__x000a_ 3 2 2 2" xfId="15951" xr:uid="{24AB07AC-E3A7-48D2-81C8-4D6A12154872}"/>
    <cellStyle name="l]_x000d__x000a_Path=M:\RIOCEN01_x000d__x000a_Name=Carlos Emilio Brousse_x000d__x000a_DDEApps=nsf,nsg,nsh,ntf,ns2,ors,org_x000d__x000a_SmartIcons=Todos_x000d__x000a_ 3 2 3" xfId="15952" xr:uid="{77CB2E21-ADDA-4E9F-8218-B66E05F57D00}"/>
    <cellStyle name="l]_x000d__x000a_Path=M:\RIOCEN01_x000d__x000a_Name=Carlos Emilio Brousse_x000d__x000a_DDEApps=nsf,nsg,nsh,ntf,ns2,ors,org_x000d__x000a_SmartIcons=Todos_x000d__x000a_ 3 3" xfId="15953" xr:uid="{303AADE8-0875-47A4-B4DF-7C4C2E72C085}"/>
    <cellStyle name="l]_x000d__x000a_Path=M:\RIOCEN01_x000d__x000a_Name=Carlos Emilio Brousse_x000d__x000a_DDEApps=nsf,nsg,nsh,ntf,ns2,ors,org_x000d__x000a_SmartIcons=Todos_x000d__x000a_ 3 3 2" xfId="15954" xr:uid="{29B61805-F2AE-4B80-A04E-B6ED0BB29DE3}"/>
    <cellStyle name="l]_x000d__x000a_Path=M:\RIOCEN01_x000d__x000a_Name=Carlos Emilio Brousse_x000d__x000a_DDEApps=nsf,nsg,nsh,ntf,ns2,ors,org_x000d__x000a_SmartIcons=Todos_x000d__x000a_ 3 4" xfId="15955" xr:uid="{2F3EBEDF-59B2-43D8-8CC8-4DB6E7F2C2CF}"/>
    <cellStyle name="l]_x000d__x000a_Path=M:\RIOCEN01_x000d__x000a_Name=Carlos Emilio Brousse_x000d__x000a_DDEApps=nsf,nsg,nsh,ntf,ns2,ors,org_x000d__x000a_SmartIcons=Todos_x000d__x000a_ 4" xfId="15956" xr:uid="{7909484E-AE9E-4C9A-BE75-0ABD240C9130}"/>
    <cellStyle name="l]_x000d__x000a_Path=M:\RIOCEN01_x000d__x000a_Name=Carlos Emilio Brousse_x000d__x000a_DDEApps=nsf,nsg,nsh,ntf,ns2,ors,org_x000d__x000a_SmartIcons=Todos_x000d__x000a_ 4 2" xfId="15957" xr:uid="{427A8413-E80B-490E-97D2-53FBD07284F1}"/>
    <cellStyle name="l]_x000d__x000a_Path=M:\RIOCEN01_x000d__x000a_Name=Carlos Emilio Brousse_x000d__x000a_DDEApps=nsf,nsg,nsh,ntf,ns2,ors,org_x000d__x000a_SmartIcons=Todos_x000d__x000a_ 4 2 2" xfId="15958" xr:uid="{0787AF8D-A732-4FD5-892F-3B8DCF65CB13}"/>
    <cellStyle name="l]_x000d__x000a_Path=M:\RIOCEN01_x000d__x000a_Name=Carlos Emilio Brousse_x000d__x000a_DDEApps=nsf,nsg,nsh,ntf,ns2,ors,org_x000d__x000a_SmartIcons=Todos_x000d__x000a_ 4 3" xfId="15959" xr:uid="{5F6EA41F-41E9-4CE5-9140-5C348CCA5E95}"/>
    <cellStyle name="l]_x000d__x000a_Path=M:\RIOCEN01_x000d__x000a_Name=Carlos Emilio Brousse_x000d__x000a_DDEApps=nsf,nsg,nsh,ntf,ns2,ors,org_x000d__x000a_SmartIcons=Todos_x000d__x000a_ 5" xfId="15960" xr:uid="{FB7BFB4E-0ABA-4FA6-AFF1-4D329DD7DC8E}"/>
    <cellStyle name="l]_x000d__x000a_Path=M:\RIOCEN01_x000d__x000a_Name=Carlos Emilio Brousse_x000d__x000a_DDEApps=nsf,nsg,nsh,ntf,ns2,ors,org_x000d__x000a_SmartIcons=Todos_x000d__x000a_ 5 2" xfId="15961" xr:uid="{A82F29F2-8088-4A0B-9F4F-003A0798EB50}"/>
    <cellStyle name="l]_x000d__x000a_Path=M:\RIOCEN01_x000d__x000a_Name=Carlos Emilio Brousse_x000d__x000a_DDEApps=nsf,nsg,nsh,ntf,ns2,ors,org_x000d__x000a_SmartIcons=Todos_x000d__x000a_ 6" xfId="15962" xr:uid="{33EBE1F9-3A67-42B8-A262-3BF60603A655}"/>
    <cellStyle name="Linked Cell" xfId="16" builtinId="24" customBuiltin="1"/>
    <cellStyle name="Linked Cell 2" xfId="15963" xr:uid="{236326CE-3502-4175-9B36-6490B0717924}"/>
    <cellStyle name="Linked Cell 2 2" xfId="15964" xr:uid="{40B3B6EB-7598-48C1-88C8-8D888FE6DE86}"/>
    <cellStyle name="Linked Cell 2 3" xfId="15965" xr:uid="{C2077741-7018-4BC9-B066-3D79B22FA8FF}"/>
    <cellStyle name="Linked Cell 3" xfId="15966" xr:uid="{3A751AC8-3DED-4E06-8758-8CACCBA6D57B}"/>
    <cellStyle name="Linked Cell 3 2" xfId="15967" xr:uid="{692E7E63-85B1-43C9-B700-DB683775C199}"/>
    <cellStyle name="Linked Cell 3 2 2" xfId="15968" xr:uid="{9E938CD1-8AC5-4EC8-818D-EBD03DD81986}"/>
    <cellStyle name="Linked Cell 3 3" xfId="15969" xr:uid="{446BD7D0-FA14-4938-A764-390226579E0E}"/>
    <cellStyle name="Linked Cell 4" xfId="15970" xr:uid="{6423A53D-0308-41DA-87CD-43C61E028B47}"/>
    <cellStyle name="Linked Cell 4 2" xfId="15971" xr:uid="{9A4073D9-2B48-48CA-AA39-3D882FF3E0AF}"/>
    <cellStyle name="Linked Cell 4 2 2" xfId="15972" xr:uid="{4F180627-2630-4E9E-A41D-096A425A8578}"/>
    <cellStyle name="Linked Cell 4 3" xfId="15973" xr:uid="{600CF14F-C666-4B3B-A5D8-37D612DEFEF3}"/>
    <cellStyle name="Linked Cell 4 3 2" xfId="15974" xr:uid="{EBB0EC63-14EC-443E-8026-58E9135166FE}"/>
    <cellStyle name="Linked Cell 4 4" xfId="15975" xr:uid="{3BE371C4-716B-4ABA-B781-6ADCE085473B}"/>
    <cellStyle name="Linked Cell 5" xfId="15976" xr:uid="{18E16DB8-597A-4626-B0B2-E62591E42C6D}"/>
    <cellStyle name="Linked Cell 5 2" xfId="15977" xr:uid="{98867B4D-ECB0-4A44-9CB7-18F421FB5DF2}"/>
    <cellStyle name="Linked Cell 5 3" xfId="15978" xr:uid="{FE1513FF-8540-4A2B-B575-59D5696FFCF1}"/>
    <cellStyle name="Linked Cell 5 3 2" xfId="15979" xr:uid="{36A5BD7A-E02C-48C7-B1D3-E9B1CA21924B}"/>
    <cellStyle name="Linked Cell 6" xfId="15980" xr:uid="{97CFDADE-1215-4BF7-8F8C-D1FBD921E784}"/>
    <cellStyle name="Linked Cell 6 2" xfId="15981" xr:uid="{BB47496D-7A7F-408F-99DD-B3FEFD3F018A}"/>
    <cellStyle name="Linked Cell 7" xfId="15982" xr:uid="{86BF8FAC-4B0C-4C5F-BABE-32A8CED99CB6}"/>
    <cellStyle name="Linked Cell 7 2" xfId="15983" xr:uid="{9C568A3E-7069-4D1A-B67E-BED685FD3AA6}"/>
    <cellStyle name="Linked Cell 8" xfId="15984" xr:uid="{9622D1D8-EDA9-4A47-A2C5-4B124768F74A}"/>
    <cellStyle name="Linked Cell 9" xfId="15985" xr:uid="{ABA5CAAE-978C-43AA-95C0-72CA4107B695}"/>
    <cellStyle name="MacroCode" xfId="15986" xr:uid="{544FC2F2-3479-46FF-A9F5-DEF4C1F0454E}"/>
    <cellStyle name="MacroCode 2" xfId="15987" xr:uid="{B3B2F4D9-A62E-4E44-9E60-D31F40EC8BB0}"/>
    <cellStyle name="MacroCode 2 2" xfId="15988" xr:uid="{CEDFAA32-F9E9-4EBA-86FC-C55C64AEA7A5}"/>
    <cellStyle name="MacroCode 3" xfId="15989" xr:uid="{507E4E99-F64F-47C2-B279-2CBD4BCF8543}"/>
    <cellStyle name="MacroCode 4" xfId="15990" xr:uid="{2EC9FD84-AAAA-4704-B41D-746414CCD905}"/>
    <cellStyle name="material" xfId="15991" xr:uid="{BC7B5308-AECB-41C6-B0DF-A313320ECB99}"/>
    <cellStyle name="material 2" xfId="15992" xr:uid="{2A4768C6-375E-418E-A02D-8F3B6A006855}"/>
    <cellStyle name="material 2 2" xfId="15993" xr:uid="{4D088A4A-98D1-474F-9D46-2633A69DB032}"/>
    <cellStyle name="material 3" xfId="15994" xr:uid="{44740B6A-C2EE-4B4A-B972-3CAAE79D6847}"/>
    <cellStyle name="material 4" xfId="15995" xr:uid="{9CD44125-1BFF-426A-A3E5-83933ED9202A}"/>
    <cellStyle name="Mike" xfId="15996" xr:uid="{F6A55B2A-E299-44FB-B7E7-F507888F69FC}"/>
    <cellStyle name="Mike 2" xfId="15997" xr:uid="{D54418CC-73BB-4B50-91D1-B871C7C92413}"/>
    <cellStyle name="Mike 2 2" xfId="15998" xr:uid="{D38D16AE-21CE-4856-97A6-8BA1156E4E2E}"/>
    <cellStyle name="Mike 3" xfId="15999" xr:uid="{433B91C8-52F0-448B-B2F9-42CA6125CD38}"/>
    <cellStyle name="Mike 4" xfId="16000" xr:uid="{70A9E91A-47B2-47C7-B46E-A29049E3801D}"/>
    <cellStyle name="Millares [0]_10 AVERIAS MASIVAS + ANT" xfId="16001" xr:uid="{68B61EA3-22B6-4795-A4D8-2C7EF68BEAA8}"/>
    <cellStyle name="Millares_10 AVERIAS MASIVAS + ANT" xfId="16002" xr:uid="{1D89352B-D209-40DC-91EC-12D32B2E1E01}"/>
    <cellStyle name="Milliers [0]_Copy of braziliancapbizplan2003v2" xfId="16003" xr:uid="{0CBAE382-E464-464C-8423-E6E4ED69E464}"/>
    <cellStyle name="Milliers_Copy of braziliancapbizplan2003v2" xfId="16004" xr:uid="{4160E85D-9D20-413A-9CFC-F1F31C71D1A2}"/>
    <cellStyle name="Model" xfId="16005" xr:uid="{D3588E5A-06CB-4FE4-BEDE-F59AA3AA972A}"/>
    <cellStyle name="Model 2" xfId="16006" xr:uid="{75BE83F1-2736-432A-85DA-976F7877A77C}"/>
    <cellStyle name="Model 3" xfId="16007" xr:uid="{9429E9B2-1927-4131-A255-B58D552A8F87}"/>
    <cellStyle name="Moeda 2" xfId="16008" xr:uid="{7EDC86AC-8BB4-40B6-9764-C6F79463EA8B}"/>
    <cellStyle name="Moeda 2 2" xfId="16009" xr:uid="{2D817133-F290-44B6-8EF0-15BE4F142EE5}"/>
    <cellStyle name="Moeda 2 2 2" xfId="16010" xr:uid="{23431817-CA55-4FD3-94BB-75BB8AFC95C5}"/>
    <cellStyle name="Moeda 2 2 2 2" xfId="16011" xr:uid="{86BDB4D6-2C12-448C-9FDA-E433F85F72E0}"/>
    <cellStyle name="Moeda 2 2 2 2 2" xfId="16012" xr:uid="{E80E07B6-8CAB-4FFB-8F10-28DE01113491}"/>
    <cellStyle name="Moeda 2 2 2 2 3" xfId="16013" xr:uid="{152B7A04-C365-43ED-A5F7-1838B6E4CB15}"/>
    <cellStyle name="Moeda 2 2 2 3" xfId="16014" xr:uid="{B9252CA1-E3E6-4B12-B0D6-C045EB08A7A6}"/>
    <cellStyle name="Moeda 2 2 2 3 2" xfId="16015" xr:uid="{BAE536B9-C039-4CF2-A2E4-1BDA4D37C73A}"/>
    <cellStyle name="Moeda 2 2 2 4" xfId="16016" xr:uid="{7F451C81-ABE8-43CB-ABFE-202D84FB9448}"/>
    <cellStyle name="Moeda 2 2 2 5" xfId="16017" xr:uid="{2F4A4B21-13D1-4FFD-9CBD-4EA89EDD2B31}"/>
    <cellStyle name="Moeda 2 2 3" xfId="16018" xr:uid="{E6E2D759-D1F0-4EC7-AB57-94DF4D7EEC24}"/>
    <cellStyle name="Moeda 2 2 3 2" xfId="16019" xr:uid="{37347FB0-5F56-4B92-A990-11EA03F779CB}"/>
    <cellStyle name="Moeda 2 2 3 3" xfId="16020" xr:uid="{BB6C12EB-3F2E-4BCA-AED6-DDE7DED9C161}"/>
    <cellStyle name="Moeda 2 2 4" xfId="16021" xr:uid="{4F655F8A-838C-4BA9-818F-0EF675C57FD1}"/>
    <cellStyle name="Moeda 2 2 4 2" xfId="16022" xr:uid="{02271626-DB17-4E90-BF50-7C95E1184C31}"/>
    <cellStyle name="Moeda 2 2 5" xfId="16023" xr:uid="{DB627211-76A7-4CF2-AC02-FA5838193C02}"/>
    <cellStyle name="Moeda 2 2 6" xfId="16024" xr:uid="{E3CDB2AE-FA39-4239-B989-3E4A7B7A1599}"/>
    <cellStyle name="Moeda 2 3" xfId="16025" xr:uid="{F8C5E011-0831-4FCE-A380-23CC68EF16CC}"/>
    <cellStyle name="Moeda 2 3 2" xfId="16026" xr:uid="{830E4EB8-9588-4D83-B0DB-14C941FEC6A1}"/>
    <cellStyle name="Moeda 2 3 2 2" xfId="16027" xr:uid="{CB7F7F80-0335-4522-B59F-F9B0E93F8D87}"/>
    <cellStyle name="Moeda 2 3 2 3" xfId="16028" xr:uid="{FB3CB827-B3B2-4F47-86ED-EE84CFD862D8}"/>
    <cellStyle name="Moeda 2 3 3" xfId="16029" xr:uid="{8E350ACB-B7D4-4678-B6A3-AC4A9BCBF252}"/>
    <cellStyle name="Moeda 2 3 3 2" xfId="16030" xr:uid="{C369289D-569D-4E1E-8958-A47C6C7F0422}"/>
    <cellStyle name="Moeda 2 3 4" xfId="16031" xr:uid="{2DAD24DA-A1EE-4636-AB4F-EE6232265172}"/>
    <cellStyle name="Moeda 2 3 5" xfId="16032" xr:uid="{212B052A-CA75-4C48-80CC-9A04020E07EE}"/>
    <cellStyle name="Moeda 2 4" xfId="16033" xr:uid="{BC8E3D2F-B4A1-437C-B92B-6A6C74A51EA7}"/>
    <cellStyle name="Moeda 2 4 2" xfId="16034" xr:uid="{74F17198-3FB1-4082-BC9A-F4BE3A98C77A}"/>
    <cellStyle name="Moeda 2 4 2 2" xfId="16035" xr:uid="{8610BE53-4843-47BF-80B5-9802F649CAF5}"/>
    <cellStyle name="Moeda 2 4 2 2 2" xfId="16036" xr:uid="{E5EA333E-B5C7-4481-9C84-E1588A77F5E5}"/>
    <cellStyle name="Moeda 2 4 2 3" xfId="16037" xr:uid="{63BEDD6D-4D2B-473A-A737-F89A1F567F41}"/>
    <cellStyle name="Moeda 2 4 2 3 2" xfId="16038" xr:uid="{630B85D0-BD80-468E-A21E-34C492757647}"/>
    <cellStyle name="Moeda 2 4 2 4" xfId="16039" xr:uid="{01452267-26CF-404E-AD6B-4E9BA30D465A}"/>
    <cellStyle name="Moeda 2 4 3" xfId="16040" xr:uid="{761CAD03-E19F-437E-A3A2-B566E522B103}"/>
    <cellStyle name="Moeda 2 4 4" xfId="16041" xr:uid="{49A8C743-D168-4650-AD8E-51341D735722}"/>
    <cellStyle name="Moeda 2 5" xfId="16042" xr:uid="{301D41D8-9045-4B9B-9E34-A8C7373841D7}"/>
    <cellStyle name="Moeda 2 5 2" xfId="16043" xr:uid="{93D7DFD6-16A2-42DF-B3B1-A4B00B0B1F17}"/>
    <cellStyle name="Moeda 2 5 2 2" xfId="16044" xr:uid="{CB1CBE7D-FB53-412C-B8B1-0F575CC02A6F}"/>
    <cellStyle name="Moeda 2 5 3" xfId="16045" xr:uid="{85FECECC-D950-49E7-A817-A092B5E48D09}"/>
    <cellStyle name="Moeda 2 5 4" xfId="16046" xr:uid="{104DF2EA-FEF8-4161-9D40-E94C33690491}"/>
    <cellStyle name="Moeda 2 6" xfId="16047" xr:uid="{4B421D83-A40E-46E7-B985-464EDF7E17A7}"/>
    <cellStyle name="Moeda 2 6 2" xfId="16048" xr:uid="{BAA53907-10ED-44E0-A9E3-CAAB143BF7E7}"/>
    <cellStyle name="Moeda 2 6 2 2" xfId="16049" xr:uid="{3895C1E5-148E-4915-B5C9-F358F56ABC5A}"/>
    <cellStyle name="Moeda 2 6 3" xfId="16050" xr:uid="{E365EBC5-4E48-47FB-83F5-AFBDFCDAA4CB}"/>
    <cellStyle name="Moeda 2 6 3 2" xfId="16051" xr:uid="{D9F57B7D-8986-4719-B041-81212C67B6C7}"/>
    <cellStyle name="Moeda 2 6 4" xfId="16052" xr:uid="{CAEAC05D-3483-45A0-9B7C-6327D9F8E321}"/>
    <cellStyle name="Moeda 2 7" xfId="16053" xr:uid="{003F0761-BD75-4638-B66A-0BE63DF8EED2}"/>
    <cellStyle name="Moeda 2 8" xfId="16054" xr:uid="{3E4D4FFD-630B-4EEB-AA8F-860363CBFB6D}"/>
    <cellStyle name="Moeda 3" xfId="16055" xr:uid="{CCE2B2B0-030A-451C-9141-CCE0D202CCF9}"/>
    <cellStyle name="Moeda 3 2" xfId="16056" xr:uid="{B3E74FB9-E629-4671-BAED-0EA534D98A4A}"/>
    <cellStyle name="Moeda 3 2 2" xfId="16057" xr:uid="{56291585-1B94-4B07-84D4-3A9658E57817}"/>
    <cellStyle name="Moeda 3 2 3" xfId="16058" xr:uid="{D92A7066-3F12-45CE-B275-B00CB6EA5E10}"/>
    <cellStyle name="Moeda 3 3" xfId="16059" xr:uid="{B2863438-C6AD-4D6E-8E06-E43E8C76D861}"/>
    <cellStyle name="Moeda 3 3 2" xfId="16060" xr:uid="{A6A22463-6E16-47F0-A847-5FCCB8606C06}"/>
    <cellStyle name="Moeda 3 4" xfId="16061" xr:uid="{F2B4CBA6-4B23-41AA-BDB0-CCBC8201E0DF}"/>
    <cellStyle name="Moeda 3 5" xfId="16062" xr:uid="{E4EF2FC4-6E80-4791-B851-57743C087956}"/>
    <cellStyle name="Moeda 4" xfId="16063" xr:uid="{8C2AB97F-B5D6-4D57-83F4-4DCDDE4EAC70}"/>
    <cellStyle name="Moeda 4 2" xfId="16064" xr:uid="{B312A778-8320-4184-B4AA-B895C2547BC6}"/>
    <cellStyle name="Moeda 4 2 2" xfId="16065" xr:uid="{DAAA9837-2B0D-4165-9158-16E4F164BB54}"/>
    <cellStyle name="Moeda 4 2 3" xfId="16066" xr:uid="{E549B52C-6991-4AA9-AD67-17A5E66D1DDD}"/>
    <cellStyle name="Moeda 4 3" xfId="16067" xr:uid="{CFF1D2EE-853E-44B8-B67F-453AE5C32294}"/>
    <cellStyle name="Moeda 4 3 2" xfId="16068" xr:uid="{78BCC91D-FDFA-4724-91BD-5C16520B5B44}"/>
    <cellStyle name="Moeda 4 4" xfId="16069" xr:uid="{3C3313C5-3AEF-4829-8F39-E3B458325EED}"/>
    <cellStyle name="Moeda 4 5" xfId="16070" xr:uid="{8E515667-EAA8-410A-913C-25035687CD03}"/>
    <cellStyle name="Moeda 5" xfId="16071" xr:uid="{0F59B30D-11D6-423B-B95B-7F5C2ED9F7DD}"/>
    <cellStyle name="Moeda 5 2" xfId="16072" xr:uid="{CB0E94B4-EB07-4C82-914E-7A630A922DC4}"/>
    <cellStyle name="Moeda 5 2 2" xfId="16073" xr:uid="{3E0A199A-0605-4F1B-9479-E05B206CC861}"/>
    <cellStyle name="Moeda 5 2 2 2" xfId="16074" xr:uid="{5A43A8F0-3734-4A0E-8DDF-323FB0A29D19}"/>
    <cellStyle name="Moeda 5 2 2 2 2" xfId="16075" xr:uid="{60881649-AF14-4C86-B4CC-656ED6209479}"/>
    <cellStyle name="Moeda 5 2 2 2 2 2" xfId="16076" xr:uid="{D97EB835-99DC-4525-B3AA-7462D2EB2C05}"/>
    <cellStyle name="Moeda 5 2 2 2 3" xfId="16077" xr:uid="{6D2C0326-CB86-4D86-A5C0-A319F758A1DB}"/>
    <cellStyle name="Moeda 5 2 2 3" xfId="16078" xr:uid="{1CA1FB21-DC88-4C12-BBA0-AF8B893032AA}"/>
    <cellStyle name="Moeda 5 2 2 3 2" xfId="16079" xr:uid="{231FF3B1-BD33-446A-8143-30C53A43A234}"/>
    <cellStyle name="Moeda 5 2 2 4" xfId="16080" xr:uid="{DAED5E6E-6745-48FE-B291-E4A53F1DFB47}"/>
    <cellStyle name="Moeda 5 2 2 4 2" xfId="16081" xr:uid="{3B0C0580-EB10-422E-B308-D38BF984130D}"/>
    <cellStyle name="Moeda 5 2 2 5" xfId="16082" xr:uid="{9AD288C5-AC13-4403-982E-2EED910248D7}"/>
    <cellStyle name="Moeda 5 2 3" xfId="16083" xr:uid="{D1585F29-352F-482A-B7B9-0451EA9556B9}"/>
    <cellStyle name="Moeda 5 3" xfId="16084" xr:uid="{595D8D63-07F1-4656-AC09-6414FB5237EC}"/>
    <cellStyle name="Moeda 5 3 2" xfId="16085" xr:uid="{85D61A5B-3DBC-4631-B6C3-8F98ACDD0A6D}"/>
    <cellStyle name="Moeda 5 3 2 2" xfId="16086" xr:uid="{3373B510-ABB7-4058-89A7-0F8FC6B1DDBC}"/>
    <cellStyle name="Moeda 5 3 3" xfId="16087" xr:uid="{CA67D389-010D-4317-B2D6-33A3A5C7BFD6}"/>
    <cellStyle name="Moeda 5 4" xfId="16088" xr:uid="{3756D163-7832-4D9D-A609-8D399E0AEE30}"/>
    <cellStyle name="Moeda 5 4 2" xfId="16089" xr:uid="{D06FC36C-F137-40C6-9A3D-8D84DE1A00A7}"/>
    <cellStyle name="Moeda 5 4 2 2" xfId="16090" xr:uid="{9342409C-1066-4DFE-B256-4B19D8A60219}"/>
    <cellStyle name="Moeda 5 4 2 2 2" xfId="16091" xr:uid="{328D291A-8238-4045-817A-3CD3EB4CA073}"/>
    <cellStyle name="Moeda 5 4 2 3" xfId="16092" xr:uid="{E9C3364F-D150-4B8C-B5A4-8291D9936540}"/>
    <cellStyle name="Moeda 5 4 3" xfId="16093" xr:uid="{EE0D1850-1E03-43CB-AB05-A86727264580}"/>
    <cellStyle name="Moeda 5 4 3 2" xfId="16094" xr:uid="{23C4ECF4-0F85-47DB-AB8B-C13EB8762B7D}"/>
    <cellStyle name="Moeda 5 4 4" xfId="16095" xr:uid="{F656EB67-EEAD-4681-856B-D79CC06AC612}"/>
    <cellStyle name="Moeda 5 4 4 2" xfId="16096" xr:uid="{8EB04D66-512F-463C-A64E-935A3A1934BA}"/>
    <cellStyle name="Moeda 5 4 5" xfId="16097" xr:uid="{7DB89F29-3261-4006-9224-CAF15D3E863A}"/>
    <cellStyle name="Moeda 5 5" xfId="16098" xr:uid="{B3EDF6CC-1F66-404E-87FB-A3F3440D68C4}"/>
    <cellStyle name="Moeda 5 5 2" xfId="16099" xr:uid="{595D4B10-EE26-4123-8D2E-4058F3C6B785}"/>
    <cellStyle name="Moeda 5 5 2 2" xfId="16100" xr:uid="{23D2F200-2DB9-4CD3-BAB6-731F010021AD}"/>
    <cellStyle name="Moeda 5 5 3" xfId="16101" xr:uid="{D0C84ADD-063F-4B92-8586-CD162DDA677A}"/>
    <cellStyle name="Moeda 5 6" xfId="16102" xr:uid="{85431FFB-DA94-4271-96F4-0ED746535A13}"/>
    <cellStyle name="Moeda 5 7" xfId="16103" xr:uid="{9F780708-243E-4DD4-AF87-4A4CDD56A4D2}"/>
    <cellStyle name="Moedaᦠ[0]" xfId="16104" xr:uid="{DD906E1D-D97A-41FA-AAD2-03FF7C3A1996}"/>
    <cellStyle name="Moedaᦠ[0] 2" xfId="16105" xr:uid="{23CCA7B8-D3FC-4DD5-944E-356F845DE95E}"/>
    <cellStyle name="Moedaᦠ[0] 2 2" xfId="16106" xr:uid="{F2BBD679-DDFF-4E8A-80E8-7C6ADFE0ADD6}"/>
    <cellStyle name="Moedaᦠ[0] 2 3" xfId="16107" xr:uid="{23A52420-5C66-430C-BA56-85297F0143E9}"/>
    <cellStyle name="Moedaᦠ[0] 3" xfId="16108" xr:uid="{344450A9-6571-4D5B-90F3-680EF6FAE3FF}"/>
    <cellStyle name="Moedaᦠ[0] 3 2" xfId="16109" xr:uid="{872E34E6-B130-4543-8CB7-9E972A91731A}"/>
    <cellStyle name="Moedaᦠ[0] 3 3" xfId="16110" xr:uid="{401E3FCE-EBFF-4BAD-B182-F9D2F7F88837}"/>
    <cellStyle name="Moedaᦠ[0] 4" xfId="16111" xr:uid="{24A1FE4A-5934-4D46-AA61-555D12C8FEDB}"/>
    <cellStyle name="Moedaᦠ[0] 5" xfId="16112" xr:uid="{695D43DC-07D9-4EC4-B38F-73F4E8BB5590}"/>
    <cellStyle name="Moneda [0]_10 AVERIAS MASIVAS + ANT" xfId="16113" xr:uid="{B5E88AE8-BF5B-49A2-B95E-0025708FC816}"/>
    <cellStyle name="Moneda_10 AVERIAS MASIVAS + ANT" xfId="16114" xr:uid="{0438F7E4-C7DE-4206-BB6F-77D7CB3ED33C}"/>
    <cellStyle name="Monétaire [0]_Copy of braziliancapbizplan2003v2" xfId="16115" xr:uid="{F26AAF09-8A71-4AF3-93BF-2F780D34A259}"/>
    <cellStyle name="Monétaire_Copy of braziliancapbizplan2003v2" xfId="16116" xr:uid="{45CFDFFA-3DF7-478E-933A-41879038CE26}"/>
    <cellStyle name="Monetario" xfId="16117" xr:uid="{8EAF1822-1FCB-4718-9317-4F8A71F2752E}"/>
    <cellStyle name="Monetario 2" xfId="16118" xr:uid="{6E8E5620-6AD9-42EA-B1A1-1B042C215C02}"/>
    <cellStyle name="Monetario 3" xfId="16119" xr:uid="{2BB2A738-6930-4C84-B2BE-8323CCD6A795}"/>
    <cellStyle name="Morgan" xfId="16120" xr:uid="{4E65CFD0-9065-420F-A3F6-75DBC0971E33}"/>
    <cellStyle name="Morgan 2" xfId="16121" xr:uid="{C1DC526A-9F96-4B76-88A1-0EA46C87925B}"/>
    <cellStyle name="Morgan 2 2" xfId="16122" xr:uid="{271E43B0-A0B2-4C2F-9EC9-74F76B4BE621}"/>
    <cellStyle name="Morgan 3" xfId="16123" xr:uid="{6311506F-DC86-43AA-96B0-5735231FB8F7}"/>
    <cellStyle name="Morgan 4" xfId="16124" xr:uid="{67FADE57-8FB4-4DC5-9FEC-4B1C40AF3F60}"/>
    <cellStyle name="Multiple" xfId="16125" xr:uid="{11AF7A9C-E531-42E7-87FD-5EB5C3534823}"/>
    <cellStyle name="Multiple [1]" xfId="16126" xr:uid="{EBCCAD03-E8A3-4F4E-B9C8-7F4AC92924CF}"/>
    <cellStyle name="Multiple [1] 2" xfId="16127" xr:uid="{9F677A12-23AC-4F79-B526-F912F192ECF0}"/>
    <cellStyle name="Multiple [1] 2 2" xfId="16128" xr:uid="{78F32045-EB0B-46D1-B162-FB6195CB6C12}"/>
    <cellStyle name="Multiple [1] 2 3" xfId="16129" xr:uid="{51A1889F-EFF1-4232-8BED-BF2353ED9326}"/>
    <cellStyle name="Multiple [1] 3" xfId="16130" xr:uid="{9A442A7F-3F98-4255-9FF2-932004D78F5F}"/>
    <cellStyle name="Multiple [1] 4" xfId="16131" xr:uid="{1D295282-09ED-49A4-A177-881FFC9A929D}"/>
    <cellStyle name="Multiple 2" xfId="16132" xr:uid="{CB10C13D-A5A1-4D94-AB5E-3D7A7D76C908}"/>
    <cellStyle name="Multiple 3" xfId="16133" xr:uid="{04489FDB-640D-4080-87B2-2EAC9D7FF613}"/>
    <cellStyle name="Multiple_Asian_Power_Compacq_JJ" xfId="16134" xr:uid="{4F51F015-6B74-4C37-B0F2-EF46762F3527}"/>
    <cellStyle name="NA is zero" xfId="16135" xr:uid="{E1125074-6EB7-426C-B3D2-BB512F9E7C55}"/>
    <cellStyle name="NA is zero 2" xfId="16136" xr:uid="{9E4CB0A2-E292-40A6-9480-122139FB197A}"/>
    <cellStyle name="NA is zero 3" xfId="16137" xr:uid="{CEC92A76-9C58-45C6-9E42-94D0ADBD7742}"/>
    <cellStyle name="Neutra 2" xfId="16138" xr:uid="{52601ED1-A8CA-4CD1-85C9-220FF58A3E69}"/>
    <cellStyle name="Neutral" xfId="12" builtinId="28" customBuiltin="1"/>
    <cellStyle name="Neutral 2" xfId="16139" xr:uid="{6F891957-2E51-413B-9F16-C94C955F6EB4}"/>
    <cellStyle name="Neutral 2 2" xfId="16140" xr:uid="{4FDF27D9-E03B-41B5-ABEF-BE1869215B3D}"/>
    <cellStyle name="Neutral 2 3" xfId="16141" xr:uid="{B25BFAC5-84EB-4C63-9FCB-C512E923C352}"/>
    <cellStyle name="Neutral 3" xfId="16142" xr:uid="{FF42D032-71FF-40DC-851A-FEB19BADBB04}"/>
    <cellStyle name="Neutral 4" xfId="16143" xr:uid="{053082B0-FBB7-4C11-A378-48BA02286B09}"/>
    <cellStyle name="Neutral 5" xfId="16144" xr:uid="{EA5E22C1-7916-4380-BA74-5F6A5DD5C727}"/>
    <cellStyle name="Neutral 5 2" xfId="16145" xr:uid="{295FB106-CB55-4E8E-9286-EB3D9259A44E}"/>
    <cellStyle name="Neutral 5 3" xfId="16146" xr:uid="{C9F52E7F-D747-487A-8661-B611E498B738}"/>
    <cellStyle name="Neutral 6" xfId="16147" xr:uid="{ACEBC824-2180-40CA-AFF6-FABB21539718}"/>
    <cellStyle name="Neutral 7" xfId="16148" xr:uid="{0BB31622-41A6-44A6-83FD-7C5595D6AAEF}"/>
    <cellStyle name="Neutral 8" xfId="16149" xr:uid="{5F309D75-C01B-4D43-A942-D4A848706B7A}"/>
    <cellStyle name="Neutral 9" xfId="16150" xr:uid="{40112F6B-E601-4038-8793-269BE53E4DED}"/>
    <cellStyle name="no dec" xfId="16151" xr:uid="{5614DB50-03D7-4497-BD03-9AD289ED8885}"/>
    <cellStyle name="no dec 2" xfId="16152" xr:uid="{58D55333-1708-4816-B17F-541868791635}"/>
    <cellStyle name="no dec 3" xfId="16153" xr:uid="{59BD9C33-4485-44A1-A0FF-112643A37E0B}"/>
    <cellStyle name="no dec 4" xfId="16154" xr:uid="{056CB4C9-A08F-41D5-A073-85D44E9C5FFA}"/>
    <cellStyle name="No Decimal" xfId="16155" xr:uid="{F5A71AE5-EED1-4DC4-9AF3-3BF8A01B0AB2}"/>
    <cellStyle name="No Decimal 2" xfId="16156" xr:uid="{41D5F40C-9DE4-4CE3-B4CC-9139E95D2954}"/>
    <cellStyle name="No Decimal 2 2" xfId="16157" xr:uid="{B12DDFF4-3EDC-4620-9823-055A32EB24B3}"/>
    <cellStyle name="No Decimal 2 3" xfId="16158" xr:uid="{84F9D659-5F8F-45BC-85A4-2E2512274552}"/>
    <cellStyle name="No Decimal 3" xfId="16159" xr:uid="{9FC31249-8928-412F-9D5A-79EFE8E83C0B}"/>
    <cellStyle name="No Decimal 3 2" xfId="16160" xr:uid="{59487425-9581-46F8-A054-6F136CDC96F9}"/>
    <cellStyle name="No Decimal 3 3" xfId="16161" xr:uid="{9BD74920-7CB0-4D4A-A61A-E27DC953294E}"/>
    <cellStyle name="No Decimal 4" xfId="16162" xr:uid="{45362562-D6BB-417F-918F-22904BC212AF}"/>
    <cellStyle name="No Decimal 5" xfId="16163" xr:uid="{05C70547-FD23-430B-812F-A15785FAF55E}"/>
    <cellStyle name="No-definido" xfId="16164" xr:uid="{2170560D-4E69-4160-802D-769336E926C9}"/>
    <cellStyle name="Normal" xfId="0" builtinId="0"/>
    <cellStyle name="Normal - Estilo1" xfId="16165" xr:uid="{F816435F-1246-40E7-AC5A-D44363410591}"/>
    <cellStyle name="Normal - Estilo1 2" xfId="16166" xr:uid="{91B78C8D-4C52-4DC0-9255-121A089B86AD}"/>
    <cellStyle name="Normal - Estilo1 3" xfId="16167" xr:uid="{4CAE245D-CC73-478F-8161-9A73EC99A7E9}"/>
    <cellStyle name="Normal - Estilo2" xfId="16168" xr:uid="{D772C59D-D218-44F5-8A7E-46B3B3E4C593}"/>
    <cellStyle name="Normal - Estilo2 2" xfId="16169" xr:uid="{F238C681-EDA0-4775-8DDD-6CD0CD0992ED}"/>
    <cellStyle name="Normal - Estilo2 3" xfId="16170" xr:uid="{809B51D3-7179-4784-9020-01F8C92F4C3F}"/>
    <cellStyle name="Normal - Estilo3" xfId="16171" xr:uid="{DDB94F06-8BED-4751-91D5-0864FB6F3C6B}"/>
    <cellStyle name="Normal - Estilo3 2" xfId="16172" xr:uid="{F9B18C43-038C-4186-86CE-E0ECED958A2B}"/>
    <cellStyle name="Normal - Estilo3 3" xfId="16173" xr:uid="{785CA169-CB9C-4D21-BE83-41A812FDE28D}"/>
    <cellStyle name="Normal - Estilo4" xfId="16174" xr:uid="{340C05D5-B530-47DB-B0F0-91A489FC2F37}"/>
    <cellStyle name="Normal - Estilo4 2" xfId="16175" xr:uid="{B9E19F7B-17E0-47A3-B24E-292691BC22A5}"/>
    <cellStyle name="Normal - Estilo4 3" xfId="16176" xr:uid="{493681BC-B057-4BA1-B2B2-D664E0E03A2B}"/>
    <cellStyle name="Normal - Estilo5" xfId="16177" xr:uid="{D5B64080-9632-41A6-AA32-3157D83A3FFA}"/>
    <cellStyle name="Normal - Estilo5 2" xfId="16178" xr:uid="{6AA12642-6169-42FA-A10B-0CEE120AFF41}"/>
    <cellStyle name="Normal - Estilo5 3" xfId="16179" xr:uid="{5F2B2DC0-4E5C-4402-A82C-7EBF3E7DDE77}"/>
    <cellStyle name="Normal - Estilo6" xfId="16180" xr:uid="{9DA1DBF8-45A7-41A7-9C0F-F9303E952BA9}"/>
    <cellStyle name="Normal - Estilo6 2" xfId="16181" xr:uid="{145C7E5D-48C3-4B14-83F0-EA2D7A2D527C}"/>
    <cellStyle name="Normal - Estilo6 3" xfId="16182" xr:uid="{17A18656-4A16-4B69-B4CD-C274D9D3E03A}"/>
    <cellStyle name="Normal - Estilo7" xfId="16183" xr:uid="{24CF7AF2-A15D-488C-A368-DB824E4636F0}"/>
    <cellStyle name="Normal - Estilo7 2" xfId="16184" xr:uid="{0E11C69C-D267-42B9-90A5-282118763A4D}"/>
    <cellStyle name="Normal - Estilo7 3" xfId="16185" xr:uid="{A55A9FFD-B76C-4079-91CC-BF41523D7A6B}"/>
    <cellStyle name="Normal - Estilo8" xfId="16186" xr:uid="{2DCEF743-851D-4ECF-8407-25340F67AD79}"/>
    <cellStyle name="Normal - Estilo8 2" xfId="16187" xr:uid="{681E0406-0CD7-4778-A0F1-D4A53BE6A754}"/>
    <cellStyle name="Normal - Estilo8 3" xfId="16188" xr:uid="{F335B8E0-FD7A-41EE-96DC-8319389878BE}"/>
    <cellStyle name="Normal - Style1" xfId="16189" xr:uid="{FDD5956E-DCC5-4FC2-8D5D-DE98740301BA}"/>
    <cellStyle name="Normal - Style1 2" xfId="16190" xr:uid="{53F1FA72-F2BE-4074-B718-837181C2B100}"/>
    <cellStyle name="Normal - Style1 3" xfId="16191" xr:uid="{DBA8C697-2D10-42E9-A5A3-0470CEDE199A}"/>
    <cellStyle name="Normal - Style1 4" xfId="16192" xr:uid="{B37A0AE8-1D18-418F-B362-EA9CBD16E4C7}"/>
    <cellStyle name="Normal (%)" xfId="16193" xr:uid="{93D7E3A3-235F-43CE-876B-D8C41739EDFA}"/>
    <cellStyle name="Normal (%) 2" xfId="16194" xr:uid="{9F2B06F1-DAE8-465C-89AF-0621EA88404A}"/>
    <cellStyle name="Normal (%) 2 2" xfId="16195" xr:uid="{A66BA53D-DBD4-442C-A2CE-C344CEA83FA1}"/>
    <cellStyle name="Normal (%) 2 3" xfId="16196" xr:uid="{B671F3BF-29D9-47C9-853B-A6C0F8A2A31D}"/>
    <cellStyle name="Normal (%) 3" xfId="16197" xr:uid="{E65DB7D9-82AD-4881-AAE8-E5A2F85957F9}"/>
    <cellStyle name="Normal (%) 3 2" xfId="16198" xr:uid="{8AC36E4D-BC7A-41A8-B055-5E3E555DE9A6}"/>
    <cellStyle name="Normal (%) 3 3" xfId="16199" xr:uid="{5D7D25B7-ABE6-4847-BA43-A3960209CA38}"/>
    <cellStyle name="Normal (%) 4" xfId="16200" xr:uid="{E7D6A450-88A5-48E9-BDCA-0C46DB13463A}"/>
    <cellStyle name="Normal (%) 5" xfId="16201" xr:uid="{1CB04250-2690-4095-A214-3BA2FF4DD737}"/>
    <cellStyle name="Normal (£m)" xfId="16202" xr:uid="{212E8E0C-CF68-43B3-829B-26D6BF893624}"/>
    <cellStyle name="Normal (£m) 2" xfId="16203" xr:uid="{C29E78CA-92C7-4245-8E10-891C90786B17}"/>
    <cellStyle name="Normal (£m) 2 2" xfId="16204" xr:uid="{EF9A1D69-A98A-41BA-8F1B-50691F671646}"/>
    <cellStyle name="Normal (£m) 2 3" xfId="16205" xr:uid="{0668DE8B-50B3-4A2A-A4E8-6F405E81A12C}"/>
    <cellStyle name="Normal (£m) 3" xfId="16206" xr:uid="{3830B3DA-80F0-441F-9E5F-56905FE2F16B}"/>
    <cellStyle name="Normal (£m) 3 2" xfId="16207" xr:uid="{E1AAB7D4-5366-408B-88AC-65D46D6E7556}"/>
    <cellStyle name="Normal (£m) 3 3" xfId="16208" xr:uid="{F44435DB-1550-4979-BBB1-04AC8296A44F}"/>
    <cellStyle name="Normal (£m) 4" xfId="16209" xr:uid="{EA1E954B-826B-46DF-8A23-51F91DAB9AC9}"/>
    <cellStyle name="Normal (£m) 5" xfId="16210" xr:uid="{C22FF452-20AC-47B1-A0E7-51B599A081C6}"/>
    <cellStyle name="Normal (No)" xfId="16211" xr:uid="{D6DD98FC-5671-441D-84E3-7989858D8A72}"/>
    <cellStyle name="Normal (No) 2" xfId="16212" xr:uid="{CA8CDE54-8E41-44CD-BB92-F58FE87232BE}"/>
    <cellStyle name="Normal (No) 2 2" xfId="16213" xr:uid="{F4F4284A-0157-4D67-8734-5C32B297FBCF}"/>
    <cellStyle name="Normal (No) 2 3" xfId="16214" xr:uid="{5D823893-23E1-4D9F-B3BA-106221F1C670}"/>
    <cellStyle name="Normal (No) 3" xfId="16215" xr:uid="{BF0EDC21-D86D-47BF-AA02-B11062F36417}"/>
    <cellStyle name="Normal (No) 3 2" xfId="16216" xr:uid="{A08D11B4-AC18-45DA-BA3A-730E13D117F9}"/>
    <cellStyle name="Normal (No) 3 3" xfId="16217" xr:uid="{442642AF-34A4-4ECE-9529-5929B8ED944D}"/>
    <cellStyle name="Normal (No) 4" xfId="16218" xr:uid="{418A22ED-7FBD-4C21-8FCE-C7C3B93AF50D}"/>
    <cellStyle name="Normal (No) 5" xfId="16219" xr:uid="{01DB26B6-55C9-4E99-BDD9-F3F4454B4A45}"/>
    <cellStyle name="Normal (x)" xfId="16220" xr:uid="{FC723287-5366-40FB-9D74-F3F16084D107}"/>
    <cellStyle name="Normal (x) 2" xfId="16221" xr:uid="{689E5276-49D9-41C3-8340-409D0E3456AF}"/>
    <cellStyle name="Normal (x) 2 2" xfId="16222" xr:uid="{515AFE40-F5C1-4781-B053-DE1DC2018AE9}"/>
    <cellStyle name="Normal (x) 2 3" xfId="16223" xr:uid="{3B801360-17FE-4F1C-B758-467AE27A3C93}"/>
    <cellStyle name="Normal (x) 3" xfId="16224" xr:uid="{CA5D6118-8993-487F-837F-08636387E8F4}"/>
    <cellStyle name="Normal (x) 3 2" xfId="16225" xr:uid="{83649C99-2356-4A03-A5E8-980FD9A58EB5}"/>
    <cellStyle name="Normal (x) 3 3" xfId="16226" xr:uid="{96AD95F1-23C2-4041-BBF9-ECFED5B6D253}"/>
    <cellStyle name="Normal (x) 4" xfId="16227" xr:uid="{7EC69B67-29F0-4250-A37D-0974D335B340}"/>
    <cellStyle name="Normal (x) 5" xfId="16228" xr:uid="{31702478-06CC-4215-9B45-68D073F47982}"/>
    <cellStyle name="Normal [0]" xfId="16229" xr:uid="{30F29054-4EA1-4F07-9639-0910A6FD0388}"/>
    <cellStyle name="Normal [0] 2" xfId="16230" xr:uid="{E5CF9F9B-167A-4E87-AA62-97D6B6F4BF35}"/>
    <cellStyle name="Normal [0] 3" xfId="16231" xr:uid="{C39D2AAF-F283-425C-B084-562F3A46D61E}"/>
    <cellStyle name="Normal [1]" xfId="16232" xr:uid="{F7DE5657-14D7-4B81-8F28-490C51F08EE3}"/>
    <cellStyle name="Normal [1] 2" xfId="16233" xr:uid="{4184036A-8C84-4C4D-B536-B93B26191E21}"/>
    <cellStyle name="Normal [1] 2 2" xfId="16234" xr:uid="{1FC6E288-BC52-4100-ABF8-9545CC313856}"/>
    <cellStyle name="Normal [1] 3" xfId="16235" xr:uid="{BA854E9E-0F16-42F8-AB17-41F4CEC99B0E}"/>
    <cellStyle name="Normal [1] 4" xfId="16236" xr:uid="{610CBD71-C0A2-408E-871B-DE1B5D96941B}"/>
    <cellStyle name="Normal [2]" xfId="16237" xr:uid="{52C6D4CF-3DAA-4FE0-A609-C010CBE34C13}"/>
    <cellStyle name="Normal [2] 2" xfId="16238" xr:uid="{0B893337-073F-4D6D-93D3-E25699221BBA}"/>
    <cellStyle name="Normal [2] 3" xfId="16239" xr:uid="{576E15A9-8DCE-4D5A-BF68-3E96970D402B}"/>
    <cellStyle name="Normal [3]" xfId="16240" xr:uid="{B9784D51-69ED-4EA2-9361-41E8F84A3BB9}"/>
    <cellStyle name="Normal [3] 2" xfId="16241" xr:uid="{C494772B-3674-47F4-9F81-AAD7F9CCE3E0}"/>
    <cellStyle name="Normal [3] 3" xfId="16242" xr:uid="{07EB3851-74BC-4B80-B8BA-91667C3033D8}"/>
    <cellStyle name="Normal 10" xfId="16243" xr:uid="{57E9CEF0-2B52-490C-82CE-2C81177AFBF2}"/>
    <cellStyle name="Normal 10 2" xfId="16244" xr:uid="{B2D2088E-9419-4CE6-9F99-FDDD02CFBCE1}"/>
    <cellStyle name="Normal 10 2 2" xfId="51" xr:uid="{B4D026D4-1336-48EB-A7E1-DDBC97140890}"/>
    <cellStyle name="Normal 10 2 2 2" xfId="16245" xr:uid="{2C9C2DF0-4F85-4878-B213-9C47369D0DBD}"/>
    <cellStyle name="Normal 10 2 3" xfId="16246" xr:uid="{76D17A4C-77D0-419A-ADBA-E0F2F5187C86}"/>
    <cellStyle name="Normal 10 3" xfId="16247" xr:uid="{643FB72A-C3F2-41BE-BC3C-0A39246A1B33}"/>
    <cellStyle name="Normal 10 3 2" xfId="16248" xr:uid="{B0F81FF4-DBAE-4698-BF3E-CBEE21F73739}"/>
    <cellStyle name="Normal 10 3 3" xfId="16249" xr:uid="{5E5F5408-CDC2-4EB1-9372-F801CD803179}"/>
    <cellStyle name="Normal 10 4" xfId="16250" xr:uid="{8A5AD6CE-E465-430B-B4F7-138D5DE721E8}"/>
    <cellStyle name="Normal 10 4 2" xfId="16251" xr:uid="{411B3580-7AC1-4498-8084-176D3F8E1C94}"/>
    <cellStyle name="Normal 10 4 2 2" xfId="16252" xr:uid="{E284D5D3-08A8-4A84-B5A2-41F296796967}"/>
    <cellStyle name="Normal 10 4 3" xfId="16253" xr:uid="{85E30009-6C9C-42B7-99D7-0A1216EC95ED}"/>
    <cellStyle name="Normal 10 4 4" xfId="16254" xr:uid="{A4F9B204-8512-41A5-A870-FEEA77F855B2}"/>
    <cellStyle name="Normal 10 4 5" xfId="16255" xr:uid="{16BCBF28-9C81-441D-955F-06F9D17178F5}"/>
    <cellStyle name="Normal 10 4 6" xfId="16256" xr:uid="{C9431BFA-A887-4130-A1F9-DF67DF1CE5F5}"/>
    <cellStyle name="Normal 10 5" xfId="16257" xr:uid="{129520BF-CE43-4CC9-9B56-7CC5B8F98A21}"/>
    <cellStyle name="Normal 10 5 2" xfId="16258" xr:uid="{30886572-4047-4AB3-8D3D-95E3BC2914EF}"/>
    <cellStyle name="Normal 10 5 3" xfId="16259" xr:uid="{EFE51067-6D06-4DF4-AC15-820A07F7803B}"/>
    <cellStyle name="Normal 10 5 4" xfId="16260" xr:uid="{5F0919C0-37F3-493B-A8A6-D4899CFD733B}"/>
    <cellStyle name="Normal 10 5 5" xfId="16261" xr:uid="{95DA1F46-479A-431D-B670-691655CE7AE9}"/>
    <cellStyle name="Normal 10 5 6" xfId="16262" xr:uid="{975F9535-0DDC-4FE8-8A56-04658DA630A3}"/>
    <cellStyle name="Normal 10 6" xfId="16263" xr:uid="{33D7409D-ABF8-45A4-B852-0B6B2010502C}"/>
    <cellStyle name="Normal 10 6 2" xfId="16264" xr:uid="{728E7C02-81CE-46DA-8C51-48C29F65C767}"/>
    <cellStyle name="Normal 10 7" xfId="16265" xr:uid="{FE28AB55-C8CE-44A1-99EE-DC1C39E8B0E9}"/>
    <cellStyle name="Normal 10 7 2" xfId="16266" xr:uid="{B674375E-D9C0-4ADD-AFE4-4DF5C8AE1C97}"/>
    <cellStyle name="Normal 10 8" xfId="16267" xr:uid="{6A6C3F2E-13CB-4610-B017-5BDABC15DDF3}"/>
    <cellStyle name="Normal 10 8 2" xfId="16268" xr:uid="{9B7C8A72-2C64-441A-BD5B-31FFA2125089}"/>
    <cellStyle name="Normal 10 9" xfId="16269" xr:uid="{CD30875A-6575-4304-B109-658F6E0C90C4}"/>
    <cellStyle name="Normal 100" xfId="16270" xr:uid="{4460ECEB-6305-4282-ABA6-D199FFDC410F}"/>
    <cellStyle name="Normal 100 2" xfId="16271" xr:uid="{34434ACB-F929-42D2-9EEC-6522B5FB945A}"/>
    <cellStyle name="Normal 100 2 2" xfId="16272" xr:uid="{125A9488-9F6D-4DE4-BE45-CE84D6EF56D8}"/>
    <cellStyle name="Normal 100 3" xfId="16273" xr:uid="{774999D4-A2AD-4FAA-84C9-03D553BCD478}"/>
    <cellStyle name="Normal 101" xfId="16274" xr:uid="{D9448FC6-BE9B-4882-B666-FD1EC6BBDE0F}"/>
    <cellStyle name="Normal 101 2" xfId="16275" xr:uid="{543A823C-8ADF-447C-8461-3551E6D74FDB}"/>
    <cellStyle name="Normal 101 2 2" xfId="16276" xr:uid="{EB264C5A-A9F0-4AA0-BB91-FF93662E6812}"/>
    <cellStyle name="Normal 101 3" xfId="16277" xr:uid="{9683D3D0-2C9F-44CE-AB76-5ABF1AB65D07}"/>
    <cellStyle name="Normal 102" xfId="16278" xr:uid="{362E2CDD-DD0C-4232-AEBD-5B45158C19CF}"/>
    <cellStyle name="Normal 102 2" xfId="16279" xr:uid="{D133F687-D66D-41EA-ACB3-E697EE51AEF5}"/>
    <cellStyle name="Normal 102 2 2" xfId="16280" xr:uid="{653D9B44-323F-4374-9D1E-2530669A65ED}"/>
    <cellStyle name="Normal 102 3" xfId="16281" xr:uid="{8E2DE9F1-F150-4533-B287-5C2AC524E8D2}"/>
    <cellStyle name="Normal 103" xfId="16282" xr:uid="{175C2DA5-19C7-4125-802D-F6322F9F2270}"/>
    <cellStyle name="Normal 103 2" xfId="16283" xr:uid="{55ACB99A-592F-4E06-A8A2-FB0D824C7056}"/>
    <cellStyle name="Normal 103 2 2" xfId="16284" xr:uid="{5A3AC295-0BB8-499D-B7E5-47BC06B9E634}"/>
    <cellStyle name="Normal 103 3" xfId="16285" xr:uid="{BC961906-80D2-413F-9900-3DC8E9F77C26}"/>
    <cellStyle name="Normal 104" xfId="16286" xr:uid="{6C15C742-EEB0-4E46-8A5D-154AC2A8B77D}"/>
    <cellStyle name="Normal 104 2" xfId="16287" xr:uid="{26FBCF94-7E47-464E-AE97-D3BD49509271}"/>
    <cellStyle name="Normal 104 2 2" xfId="16288" xr:uid="{4426E16A-B707-402D-9DD0-9E42B2235D28}"/>
    <cellStyle name="Normal 104 3" xfId="16289" xr:uid="{082AF38E-992C-4D44-B6C3-EFE66D2F4684}"/>
    <cellStyle name="Normal 105" xfId="16290" xr:uid="{9EDED2B7-AC7E-4FE4-8955-6F529EF4C82C}"/>
    <cellStyle name="Normal 105 2" xfId="16291" xr:uid="{1E18394A-4B8C-44B1-BEDA-18EBD4722F4E}"/>
    <cellStyle name="Normal 105 2 2" xfId="16292" xr:uid="{85D9B58E-98D4-4D36-AE4D-317C0D68478C}"/>
    <cellStyle name="Normal 105 3" xfId="16293" xr:uid="{71189005-FC2B-4821-A397-66517E8029BD}"/>
    <cellStyle name="Normal 106" xfId="16294" xr:uid="{B52844D2-D9CF-4A70-B930-44431C5074DE}"/>
    <cellStyle name="Normal 106 2" xfId="16295" xr:uid="{7E2D6796-C897-4E96-A418-CF4E18E45126}"/>
    <cellStyle name="Normal 106 2 2" xfId="16296" xr:uid="{701C1C4B-27AC-429D-A915-A0A35D8739A5}"/>
    <cellStyle name="Normal 106 3" xfId="16297" xr:uid="{AE41E159-0EE8-43A4-AD00-760C1C26D898}"/>
    <cellStyle name="Normal 107" xfId="16298" xr:uid="{64C6BDFB-2233-4551-B700-601890BEE897}"/>
    <cellStyle name="Normal 107 2" xfId="16299" xr:uid="{F9A54267-16BE-421E-94FF-6EDE4E8731F2}"/>
    <cellStyle name="Normal 107 2 2" xfId="16300" xr:uid="{925D99EF-66CF-44AB-B81C-8AE392155778}"/>
    <cellStyle name="Normal 107 3" xfId="16301" xr:uid="{5B011C91-D232-492A-A166-7B31AE01E6FD}"/>
    <cellStyle name="Normal 108" xfId="16302" xr:uid="{849C8836-8745-46A8-A027-D880D5F786CA}"/>
    <cellStyle name="Normal 108 2" xfId="16303" xr:uid="{7EC43200-7C35-4B07-AD12-D585146350C9}"/>
    <cellStyle name="Normal 108 2 2" xfId="16304" xr:uid="{E55359CA-FD53-4F20-ACCF-C63EF36F32FF}"/>
    <cellStyle name="Normal 108 3" xfId="16305" xr:uid="{35B91032-5B6A-4661-B4B0-430CAE3B0B35}"/>
    <cellStyle name="Normal 109" xfId="16306" xr:uid="{27AA6F9D-52D3-4B0C-B3B9-84D917135C37}"/>
    <cellStyle name="Normal 109 2" xfId="16307" xr:uid="{9B71DBC3-8E5B-4E9F-A69F-10E42BE4982D}"/>
    <cellStyle name="Normal 109 2 2" xfId="16308" xr:uid="{F4EC5B81-0E01-499E-9C26-9F3107B845B1}"/>
    <cellStyle name="Normal 109 3" xfId="16309" xr:uid="{8F84E4D8-7851-4FA4-A826-2E7412CB8F0C}"/>
    <cellStyle name="Normal 11" xfId="16310" xr:uid="{E7CD0DC9-D9F1-4A15-9BC2-8A099ADDD327}"/>
    <cellStyle name="Normal 11 10" xfId="16311" xr:uid="{22135513-48B2-4F72-BE03-AB0DF41D0A8B}"/>
    <cellStyle name="Normal 11 10 2" xfId="16312" xr:uid="{7F42DE6B-9085-43EA-A044-19E3A861AC06}"/>
    <cellStyle name="Normal 11 10 3" xfId="16313" xr:uid="{2C28685A-3C5C-41D8-A027-5759892F6FBF}"/>
    <cellStyle name="Normal 11 10 4" xfId="16314" xr:uid="{49060106-DF9A-4E52-94C4-66732B55E68C}"/>
    <cellStyle name="Normal 11 10 5" xfId="16315" xr:uid="{17A0F4C7-C465-41A8-A1C3-A9DE7458A0C2}"/>
    <cellStyle name="Normal 11 10 6" xfId="16316" xr:uid="{FDC15D80-0E1E-494C-B65E-4DB7BDEE7208}"/>
    <cellStyle name="Normal 11 11" xfId="16317" xr:uid="{2FDB5F53-B531-4811-B14C-0B910BD58108}"/>
    <cellStyle name="Normal 11 11 2" xfId="16318" xr:uid="{E6825C64-0A77-45B2-A979-B50EC498071A}"/>
    <cellStyle name="Normal 11 11 3" xfId="16319" xr:uid="{F05732B2-97CD-4CB0-ACB4-E119F212884E}"/>
    <cellStyle name="Normal 11 11 4" xfId="16320" xr:uid="{B5E04C04-010C-493E-9743-54F85B9A6EB0}"/>
    <cellStyle name="Normal 11 11 5" xfId="16321" xr:uid="{31C1C035-8FAB-4954-91A7-E677DD0A5FBA}"/>
    <cellStyle name="Normal 11 12" xfId="16322" xr:uid="{AF926EFF-DD64-42C5-957C-5AAF61EBB4D1}"/>
    <cellStyle name="Normal 11 12 2" xfId="16323" xr:uid="{79067757-23EC-4377-BD5A-37920F1F73DC}"/>
    <cellStyle name="Normal 11 13" xfId="16324" xr:uid="{DFB9B3C2-06A6-42CB-914B-0719AD50F73A}"/>
    <cellStyle name="Normal 11 13 2" xfId="16325" xr:uid="{796A51B5-01A4-45FF-92A9-F6BF2EEB2873}"/>
    <cellStyle name="Normal 11 14" xfId="16326" xr:uid="{B74AC9F7-F58B-4596-AA0F-F031C14A3F0B}"/>
    <cellStyle name="Normal 11 15" xfId="16327" xr:uid="{0D7D306A-38CE-427E-8C22-132D5E33CEA2}"/>
    <cellStyle name="Normal 11 2" xfId="16328" xr:uid="{E21742AD-B769-40B8-9BAA-DE137779E274}"/>
    <cellStyle name="Normal 11 2 2" xfId="16329" xr:uid="{78594196-FAFF-4DAF-81B8-9D21710B5E07}"/>
    <cellStyle name="Normal 11 2 2 2" xfId="16330" xr:uid="{451C3698-105A-47B0-9D42-79BDA5D345FF}"/>
    <cellStyle name="Normal 11 2 2 3" xfId="16331" xr:uid="{372CC8AB-F4FA-4DCD-BC0C-547F945AA288}"/>
    <cellStyle name="Normal 11 2 3" xfId="16332" xr:uid="{C1BDA5BC-76E3-435C-863C-5C8406B3B217}"/>
    <cellStyle name="Normal 11 2 3 2" xfId="16333" xr:uid="{D021AB83-AF0B-4C4C-B959-65C2EDFB8507}"/>
    <cellStyle name="Normal 11 2 3 2 2" xfId="16334" xr:uid="{42E2FF4B-23A1-479B-A275-E484787FEAA3}"/>
    <cellStyle name="Normal 11 2 3 3" xfId="16335" xr:uid="{425E1C76-5578-4AC2-BD5E-E3A740C71ECD}"/>
    <cellStyle name="Normal 11 2 4" xfId="16336" xr:uid="{5BCAEB78-B083-4146-BD21-9264D52E5191}"/>
    <cellStyle name="Normal 11 2 4 2" xfId="16337" xr:uid="{BB716FEF-3BF8-41F3-B8D4-B25087295062}"/>
    <cellStyle name="Normal 11 2 5" xfId="16338" xr:uid="{CCB6EA6A-7383-4BD8-A9DC-3AB5F2592E2F}"/>
    <cellStyle name="Normal 11 2 5 2" xfId="16339" xr:uid="{1C90FF10-4206-4BA4-AB35-08B3DDD3456C}"/>
    <cellStyle name="Normal 11 2 6" xfId="16340" xr:uid="{47DA4604-75FA-4FB2-BB6E-74B955B731CF}"/>
    <cellStyle name="Normal 11 3" xfId="16341" xr:uid="{A0CED68D-22FB-4845-845E-D94893B93453}"/>
    <cellStyle name="Normal 11 3 2" xfId="16342" xr:uid="{CCD5BC7B-4C46-4A55-B61C-7413EA6AC8B1}"/>
    <cellStyle name="Normal 11 3 3" xfId="16343" xr:uid="{BDF11515-F47A-4578-B64B-4891F1B76EC5}"/>
    <cellStyle name="Normal 11 4" xfId="16344" xr:uid="{EDC5FE99-284E-43DF-B698-B3C4A503CC26}"/>
    <cellStyle name="Normal 11 4 2" xfId="16345" xr:uid="{5302EA83-26F7-4A87-B430-B0D6ECF50608}"/>
    <cellStyle name="Normal 11 4 3" xfId="16346" xr:uid="{C73E80E7-63E3-468C-A4E1-22A6B7A382A8}"/>
    <cellStyle name="Normal 11 5" xfId="16347" xr:uid="{1F8A7D06-AA65-4490-88A7-3C5AAAE9C961}"/>
    <cellStyle name="Normal 11 5 2" xfId="16348" xr:uid="{78B5076E-2BAF-474B-B4B7-9BCAE787CEB2}"/>
    <cellStyle name="Normal 11 5 3" xfId="16349" xr:uid="{304175F7-1CFF-42C6-8953-7FD0B5E451DB}"/>
    <cellStyle name="Normal 11 6" xfId="16350" xr:uid="{8ADB01A1-72B8-4FAD-897F-0B26D8C400DC}"/>
    <cellStyle name="Normal 11 6 2" xfId="16351" xr:uid="{9A330AAF-7829-43D4-B354-881DE9908463}"/>
    <cellStyle name="Normal 11 6 3" xfId="16352" xr:uid="{542BC9EC-7DB1-481E-B829-216C3358C0FB}"/>
    <cellStyle name="Normal 11 7" xfId="16353" xr:uid="{1EB4AD15-F096-4650-8881-59B613E5DD26}"/>
    <cellStyle name="Normal 11 7 2" xfId="16354" xr:uid="{A56CF9FF-2E2C-45FB-9332-503FD9274221}"/>
    <cellStyle name="Normal 11 7 3" xfId="16355" xr:uid="{99B5B157-BEC3-499F-BC06-89E3BBD41A66}"/>
    <cellStyle name="Normal 11 8" xfId="16356" xr:uid="{39B95124-3D31-4388-A7D3-37DAB9002B04}"/>
    <cellStyle name="Normal 11 8 2" xfId="16357" xr:uid="{8B7EF012-8D9B-4711-90F9-A81ABC750E1D}"/>
    <cellStyle name="Normal 11 8 2 2" xfId="16358" xr:uid="{E10F62D8-26B4-476F-9210-540C3AE9DC24}"/>
    <cellStyle name="Normal 11 8 2 3" xfId="16359" xr:uid="{6CC7EC9C-8302-47A4-9C2B-64B4C73BC170}"/>
    <cellStyle name="Normal 11 8 2 4" xfId="16360" xr:uid="{624603CC-F8F2-4FB7-876D-CD8E37F0CCE4}"/>
    <cellStyle name="Normal 11 8 2 5" xfId="16361" xr:uid="{318FF167-7E5A-42C1-8DEC-CFE8833AE990}"/>
    <cellStyle name="Normal 11 8 2 6" xfId="16362" xr:uid="{686B95C4-E0F0-4480-8EF9-CF226617A18F}"/>
    <cellStyle name="Normal 11 8 3" xfId="16363" xr:uid="{186F3D34-C5C7-46F2-A4A8-3570007D5AD8}"/>
    <cellStyle name="Normal 11 8 3 2" xfId="16364" xr:uid="{111EB4B9-AAD0-4A53-9302-7A2B873A55A1}"/>
    <cellStyle name="Normal 11 8 3 3" xfId="16365" xr:uid="{2A490412-DDF5-406D-AA6F-62447CDFF5F8}"/>
    <cellStyle name="Normal 11 8 3 4" xfId="16366" xr:uid="{E45492FC-2442-4931-B363-672644701A60}"/>
    <cellStyle name="Normal 11 8 3 5" xfId="16367" xr:uid="{050EF563-C227-4601-ABEC-065BCB1A2E44}"/>
    <cellStyle name="Normal 11 8 4" xfId="16368" xr:uid="{58925917-B31F-4D12-A296-1D465A8426D3}"/>
    <cellStyle name="Normal 11 8 5" xfId="16369" xr:uid="{63EF79EF-F587-4F65-BE4E-22E59127FE03}"/>
    <cellStyle name="Normal 11 8 6" xfId="16370" xr:uid="{159D01C9-6DB0-495A-917D-13E6997456E0}"/>
    <cellStyle name="Normal 11 8 7" xfId="16371" xr:uid="{59CACC91-7F01-4159-B18F-C58BFDFB430B}"/>
    <cellStyle name="Normal 11 8 8" xfId="16372" xr:uid="{49292FAB-67A2-4028-95F6-D0E2E5712793}"/>
    <cellStyle name="Normal 11 9" xfId="16373" xr:uid="{3645558D-3D84-4C51-8D97-6D83F59248F3}"/>
    <cellStyle name="Normal 11 9 2" xfId="16374" xr:uid="{71B8BA4A-A9B3-4264-817D-ED6431CC4E1A}"/>
    <cellStyle name="Normal 11 9 3" xfId="16375" xr:uid="{E01CD14C-AAE7-423A-8FED-1FA46C5E286A}"/>
    <cellStyle name="Normal 110" xfId="16376" xr:uid="{8573DE75-B8C3-48D1-9AE4-BA61555B5300}"/>
    <cellStyle name="Normal 110 2" xfId="16377" xr:uid="{12B7EFAC-D25B-4186-88C8-F0707F944A7F}"/>
    <cellStyle name="Normal 110 2 2" xfId="16378" xr:uid="{4DFA3F27-36CE-4F38-B217-7197C94F5206}"/>
    <cellStyle name="Normal 110 3" xfId="16379" xr:uid="{2E6D0033-FB76-40F1-A999-777C12D3E8B9}"/>
    <cellStyle name="Normal 111" xfId="48" xr:uid="{9E9A1F61-DD85-4F1E-8A87-D94F5516B843}"/>
    <cellStyle name="Normal 111 2" xfId="62" xr:uid="{07DDCC70-5EF4-43B3-BBE5-2A4C5179549B}"/>
    <cellStyle name="Normal 111 2 2" xfId="64" xr:uid="{5FDC0CD9-36A1-4D3F-B3DB-356CEAF65881}"/>
    <cellStyle name="Normal 111 3" xfId="16380" xr:uid="{A029F54F-8189-419F-AA12-4766B7B75859}"/>
    <cellStyle name="Normal 111 4" xfId="16381" xr:uid="{AEBC6B13-05F2-4612-BA16-3C7F57A0BA84}"/>
    <cellStyle name="Normal 112" xfId="16382" xr:uid="{7E50035F-D70F-4FF5-BE39-1CFEDF41B9C6}"/>
    <cellStyle name="Normal 112 2" xfId="16383" xr:uid="{F0F559A0-81F5-4A36-8313-2326108B1455}"/>
    <cellStyle name="Normal 112 2 2" xfId="16384" xr:uid="{D8444CBE-13EC-4D29-8575-510E124B74E9}"/>
    <cellStyle name="Normal 112 3" xfId="16385" xr:uid="{6A3C55C0-9E25-4A53-B9A6-8E307D8A13D8}"/>
    <cellStyle name="Normal 112 4" xfId="16386" xr:uid="{41B71018-ED01-46AD-90A6-A3386A568625}"/>
    <cellStyle name="Normal 113" xfId="16387" xr:uid="{8DD278FE-0938-4699-A9D0-AA98294747CF}"/>
    <cellStyle name="Normal 113 2" xfId="16388" xr:uid="{CB5B8388-7F52-434F-9D47-ECBAF7CE41E4}"/>
    <cellStyle name="Normal 113 2 2" xfId="16389" xr:uid="{B5E17E3E-C2FF-4C0C-8DCD-88AFA6C723D7}"/>
    <cellStyle name="Normal 113 3" xfId="16390" xr:uid="{F91EC77B-3A7F-440B-81F3-008A1CCA041A}"/>
    <cellStyle name="Normal 113 4" xfId="16391" xr:uid="{4A048BA7-FCC0-4820-A2A1-1F2B448E26C1}"/>
    <cellStyle name="Normal 114" xfId="16392" xr:uid="{AECF67B3-D41F-4E93-A800-0038B16FCF95}"/>
    <cellStyle name="Normal 114 2" xfId="16393" xr:uid="{52429685-2717-4B29-8E30-492DDA3BF2FB}"/>
    <cellStyle name="Normal 114 2 2" xfId="16394" xr:uid="{D02045C5-DED3-4381-8AEC-2F0B331301DF}"/>
    <cellStyle name="Normal 114 3" xfId="16395" xr:uid="{F3ACECC6-5B0C-4799-806B-105E0B13224A}"/>
    <cellStyle name="Normal 115" xfId="16396" xr:uid="{2D98CAF1-6857-4D85-8C14-F3020A84A7A6}"/>
    <cellStyle name="Normal 115 2" xfId="16397" xr:uid="{AAD5C17E-687E-49E9-A7F2-FB74F6AB93B5}"/>
    <cellStyle name="Normal 115 2 2" xfId="16398" xr:uid="{F080F84D-2014-40D7-B324-1BB3AA65104F}"/>
    <cellStyle name="Normal 115 3" xfId="16399" xr:uid="{514F34DC-90C2-4B1B-AF8E-07D82339D73C}"/>
    <cellStyle name="Normal 116" xfId="16400" xr:uid="{2B549688-CC1F-46F7-BF4B-B350FD88A030}"/>
    <cellStyle name="Normal 116 2" xfId="16401" xr:uid="{1C21E5BA-CD68-48EE-A7FC-3DC85D2D8492}"/>
    <cellStyle name="Normal 116 2 2" xfId="16402" xr:uid="{C5EF2FF0-790F-4270-A168-31C5C3EF59CC}"/>
    <cellStyle name="Normal 116 3" xfId="16403" xr:uid="{58BD7A0A-2E5D-4A85-A11C-AF9123293874}"/>
    <cellStyle name="Normal 117" xfId="16404" xr:uid="{44AFA52E-427E-4F5E-9370-3360A8885C1E}"/>
    <cellStyle name="Normal 117 2" xfId="16405" xr:uid="{3D722802-2F10-4EEB-8770-4BA7300BC27C}"/>
    <cellStyle name="Normal 117 2 2" xfId="16406" xr:uid="{DE075E2C-B600-434D-B48A-A9C556A2F694}"/>
    <cellStyle name="Normal 117 3" xfId="16407" xr:uid="{94B787AE-9E4A-4CE3-8E07-2301CA88625C}"/>
    <cellStyle name="Normal 118" xfId="16408" xr:uid="{5904F923-9EEF-4810-9F82-726570DF2C01}"/>
    <cellStyle name="Normal 118 2" xfId="16409" xr:uid="{24107579-D2FE-4A0D-B010-9CC1BC772A59}"/>
    <cellStyle name="Normal 118 2 2" xfId="16410" xr:uid="{7C4D8F53-AD46-4091-8D1F-D4231A191548}"/>
    <cellStyle name="Normal 118 3" xfId="16411" xr:uid="{CB07F6D0-04DB-45E5-880E-D65538F7B5DF}"/>
    <cellStyle name="Normal 119" xfId="16412" xr:uid="{CEA3F441-1927-499C-B1DA-03766B78C258}"/>
    <cellStyle name="Normal 119 2" xfId="16413" xr:uid="{894D8955-3DFC-4E71-99F3-0DB48A8017AA}"/>
    <cellStyle name="Normal 119 2 2" xfId="16414" xr:uid="{29941B7F-475F-428A-9222-62B239FCAED6}"/>
    <cellStyle name="Normal 119 3" xfId="16415" xr:uid="{7B0D5F42-E1A6-4EBC-98BE-C33980A05504}"/>
    <cellStyle name="Normal 12" xfId="16416" xr:uid="{0F1D814D-DC5D-4BA2-8CCB-085C9FF25664}"/>
    <cellStyle name="Normal 12 2" xfId="16417" xr:uid="{18C82415-C560-4FF5-8536-E5082473183D}"/>
    <cellStyle name="Normal 12 2 2" xfId="16418" xr:uid="{F2BF320E-31F9-4550-A7AA-1D14F160F5E2}"/>
    <cellStyle name="Normal 12 2 2 2" xfId="16419" xr:uid="{AB06E8EB-4E00-4B1C-AF5F-D65818505D86}"/>
    <cellStyle name="Normal 12 2 2 3" xfId="16420" xr:uid="{FE57D637-4387-4E85-9DE9-37532DA9C47A}"/>
    <cellStyle name="Normal 12 2 3" xfId="16421" xr:uid="{F30E1353-9D2D-4267-9CB6-4A2B1E0A6128}"/>
    <cellStyle name="Normal 12 2 3 2" xfId="16422" xr:uid="{5F517F38-745B-4EE5-AFE2-07429E9928A1}"/>
    <cellStyle name="Normal 12 2 3 2 2" xfId="16423" xr:uid="{82956AA0-EEC2-4A6C-A9B1-AC95D665646B}"/>
    <cellStyle name="Normal 12 2 3 3" xfId="16424" xr:uid="{B4AF9B5D-3CED-49EF-A666-931421B8E403}"/>
    <cellStyle name="Normal 12 2 4" xfId="16425" xr:uid="{AA41D101-6575-4082-9BC0-A2D2CED02245}"/>
    <cellStyle name="Normal 12 2 4 2" xfId="16426" xr:uid="{6866ACD8-82DF-4581-AF03-4707DCE3574A}"/>
    <cellStyle name="Normal 12 2 5" xfId="16427" xr:uid="{8772766D-06BF-4524-85B7-4CAFC48A1FAC}"/>
    <cellStyle name="Normal 12 2 5 2" xfId="16428" xr:uid="{742F6A43-60A3-43B6-906D-483CF86909EC}"/>
    <cellStyle name="Normal 12 2 6" xfId="16429" xr:uid="{9A7C325B-0775-4F3F-B6F0-5E6FC1052061}"/>
    <cellStyle name="Normal 12 3" xfId="16430" xr:uid="{22AA8885-4FBE-454E-9F5F-07EE7ACC854F}"/>
    <cellStyle name="Normal 12 3 2" xfId="16431" xr:uid="{E81C31BA-66D1-4F9D-B69A-190C07C23855}"/>
    <cellStyle name="Normal 12 3 2 2" xfId="16432" xr:uid="{0E4E0C8C-3BBD-4E94-A792-C35B23F97D3C}"/>
    <cellStyle name="Normal 12 3 3" xfId="16433" xr:uid="{CCC421C1-9A26-4AF3-9F6A-0F20F861595E}"/>
    <cellStyle name="Normal 12 3 4" xfId="16434" xr:uid="{05E5E3E2-E9AD-42EB-8072-B5EF0920F337}"/>
    <cellStyle name="Normal 12 3 5" xfId="16435" xr:uid="{F3373ADF-909E-46FE-B1AF-B88D0B6132C3}"/>
    <cellStyle name="Normal 12 3 6" xfId="16436" xr:uid="{4782100A-371C-4171-BF01-ABD2280C8D68}"/>
    <cellStyle name="Normal 12 4" xfId="16437" xr:uid="{76BC7289-DC39-4912-9072-A6DDB7928DED}"/>
    <cellStyle name="Normal 12 4 2" xfId="16438" xr:uid="{1013E8A6-9D8E-4B31-B96D-D403443B1BEE}"/>
    <cellStyle name="Normal 12 4 3" xfId="16439" xr:uid="{3322CCE2-FB6F-4286-B92D-6BEE001FFF33}"/>
    <cellStyle name="Normal 12 4 4" xfId="16440" xr:uid="{397A7365-71BD-459C-B4F7-47C6E9830F0F}"/>
    <cellStyle name="Normal 12 4 5" xfId="16441" xr:uid="{8EC683E1-96FC-4C9E-A4C7-BF12E1007C2E}"/>
    <cellStyle name="Normal 12 4 6" xfId="16442" xr:uid="{910F35EC-4175-49F3-B8A5-B5BEF74B8E9C}"/>
    <cellStyle name="Normal 12 5" xfId="16443" xr:uid="{A3866904-4FE9-4F6B-9BD8-155408B30899}"/>
    <cellStyle name="Normal 12 5 2" xfId="16444" xr:uid="{A66C921C-3A97-4110-93CF-D638349D3A8B}"/>
    <cellStyle name="Normal 12 6" xfId="16445" xr:uid="{225AD6A7-0DD1-4891-A1EE-12E08142D7B3}"/>
    <cellStyle name="Normal 12 6 2" xfId="16446" xr:uid="{F8C93062-3AED-4866-9056-844343C1234A}"/>
    <cellStyle name="Normal 12 7" xfId="16447" xr:uid="{F178257B-8E13-441E-9F9B-AE22B59F24BC}"/>
    <cellStyle name="Normal 12 7 2" xfId="16448" xr:uid="{00122B83-B12E-4771-8E2E-60DB7A1522DA}"/>
    <cellStyle name="Normal 12 8" xfId="16449" xr:uid="{C214AC4C-9CC7-4D8E-B8BD-EFDA0BF44301}"/>
    <cellStyle name="Normal 120" xfId="16450" xr:uid="{381E4C01-E73D-4B47-B10F-6753310BA795}"/>
    <cellStyle name="Normal 120 2" xfId="16451" xr:uid="{B55719BA-82FC-484F-BF96-474785D15AAF}"/>
    <cellStyle name="Normal 120 2 2" xfId="16452" xr:uid="{9C117257-7B8F-41FD-9818-9E2C58E4ED6F}"/>
    <cellStyle name="Normal 120 3" xfId="16453" xr:uid="{D84A728F-62D3-47DA-9598-0B65C6AD9495}"/>
    <cellStyle name="Normal 121" xfId="16454" xr:uid="{EA12BD30-6389-4ACA-B267-B2137472B03A}"/>
    <cellStyle name="Normal 121 2" xfId="16455" xr:uid="{B0A146D6-8301-4F3F-883A-555901523C66}"/>
    <cellStyle name="Normal 121 2 2" xfId="16456" xr:uid="{CDAB1CBC-C61A-4682-BC39-BFE446E8EE09}"/>
    <cellStyle name="Normal 121 3" xfId="16457" xr:uid="{A91F5A57-D62B-4164-B378-57DC83179924}"/>
    <cellStyle name="Normal 122" xfId="16458" xr:uid="{EC31ECFE-22DC-4AE9-B4E1-B64AC8DF3EA5}"/>
    <cellStyle name="Normal 122 2" xfId="16459" xr:uid="{E86D0620-9DEC-472A-B191-2383D747C1C4}"/>
    <cellStyle name="Normal 122 2 2" xfId="16460" xr:uid="{9DDFC036-524C-45E8-9209-9E8D84D05E55}"/>
    <cellStyle name="Normal 122 3" xfId="16461" xr:uid="{7E7675AF-133F-4654-A847-AFD3759C25BB}"/>
    <cellStyle name="Normal 123" xfId="16462" xr:uid="{ED3DE90E-19E3-4EFB-B057-8BA473735705}"/>
    <cellStyle name="Normal 123 2" xfId="16463" xr:uid="{56FDA4B5-E90B-43BE-A27E-21AF35C49E3C}"/>
    <cellStyle name="Normal 123 2 2" xfId="16464" xr:uid="{D4A45CEA-21C8-456D-8A26-3FC2475B8331}"/>
    <cellStyle name="Normal 123 3" xfId="16465" xr:uid="{C1418406-C1E6-4487-84A2-1F0A1D49791C}"/>
    <cellStyle name="Normal 124" xfId="16466" xr:uid="{DF49CC23-7B61-4A58-A368-EB0DCCEB5B3E}"/>
    <cellStyle name="Normal 124 2" xfId="16467" xr:uid="{A189D914-C112-4609-9449-2EEFDEC8D128}"/>
    <cellStyle name="Normal 124 2 2" xfId="16468" xr:uid="{320AD579-B42F-4AC9-91A8-A04A119B6C04}"/>
    <cellStyle name="Normal 124 3" xfId="16469" xr:uid="{E767AB67-312F-43D6-A29D-CE172114A721}"/>
    <cellStyle name="Normal 125" xfId="16470" xr:uid="{0BEBBD3A-A581-4BEA-9AAD-FB8B6073E866}"/>
    <cellStyle name="Normal 125 2" xfId="16471" xr:uid="{0E2A235E-6C98-4112-A13F-93FF672128B1}"/>
    <cellStyle name="Normal 125 2 2" xfId="16472" xr:uid="{F5E876BB-BF7A-4B48-9EB7-115AB8071FD0}"/>
    <cellStyle name="Normal 125 3" xfId="16473" xr:uid="{9C8545DB-3ED5-4B7F-A56F-3A9203591733}"/>
    <cellStyle name="Normal 126" xfId="16474" xr:uid="{0D365BE3-1F67-468A-99A2-EE65C7CE7764}"/>
    <cellStyle name="Normal 126 2" xfId="16475" xr:uid="{2E0A994C-2395-4C2F-9E7B-FEFCCE7D7B33}"/>
    <cellStyle name="Normal 126 2 2" xfId="16476" xr:uid="{A7638548-0D04-4E80-BDEC-1D5D4AB50D93}"/>
    <cellStyle name="Normal 126 2 2 2" xfId="16477" xr:uid="{18998270-9F8B-4BD9-AE6C-70E03B9BA101}"/>
    <cellStyle name="Normal 126 2 3" xfId="16478" xr:uid="{5337CCD4-B6C5-4B62-88B3-0AF661FB45E2}"/>
    <cellStyle name="Normal 126 3" xfId="16479" xr:uid="{94CB689C-3DCE-40B0-A9DC-AEA6BACD312D}"/>
    <cellStyle name="Normal 126 3 2" xfId="16480" xr:uid="{6D85C5EF-59C7-49DB-848A-B86F00123AF0}"/>
    <cellStyle name="Normal 127" xfId="16481" xr:uid="{D073321D-0C76-4799-B520-E9C946D1E9C6}"/>
    <cellStyle name="Normal 127 2" xfId="16482" xr:uid="{91EFA254-9E62-4B6B-9C18-32968C8765BD}"/>
    <cellStyle name="Normal 127 2 2" xfId="16483" xr:uid="{A09C3F2A-96A8-4DF8-8A2D-2B7CCA349529}"/>
    <cellStyle name="Normal 127 3" xfId="16484" xr:uid="{C7C0773A-5FDC-424F-9409-5E99D8C6D8F5}"/>
    <cellStyle name="Normal 128" xfId="16485" xr:uid="{9B11F7AD-B5D5-433E-B417-4500E8686C36}"/>
    <cellStyle name="Normal 128 2" xfId="16486" xr:uid="{1EC98DBF-516F-4370-A453-C7FBECA1A435}"/>
    <cellStyle name="Normal 128 2 2" xfId="16487" xr:uid="{540C3B8A-A786-414F-9DA5-B9B5458F55F7}"/>
    <cellStyle name="Normal 128 3" xfId="16488" xr:uid="{2132CB8E-C557-4228-A82B-8739744E8E66}"/>
    <cellStyle name="Normal 129" xfId="16489" xr:uid="{5A239DDF-31D4-4AE6-9912-6B0C751E8361}"/>
    <cellStyle name="Normal 129 2" xfId="16490" xr:uid="{7FB6E2D8-8444-4125-B366-E939FC265BE5}"/>
    <cellStyle name="Normal 129 2 2" xfId="16491" xr:uid="{7BCD2891-5E68-45E0-9ACB-E8BB664ABF27}"/>
    <cellStyle name="Normal 129 3" xfId="16492" xr:uid="{31208353-DA6A-4954-83A4-A76137155097}"/>
    <cellStyle name="Normal 13" xfId="16493" xr:uid="{C9ABFEC9-C3C6-4D45-9332-CDF672D85427}"/>
    <cellStyle name="Normal 13 2" xfId="16494" xr:uid="{B2F479EC-27FB-4C83-BEB9-E53483AE67E8}"/>
    <cellStyle name="Normal 13 2 2" xfId="16495" xr:uid="{A4CD3A4C-B2F1-49BE-8CDC-963C5F3B2CC4}"/>
    <cellStyle name="Normal 13 2 2 2" xfId="16496" xr:uid="{499F7ECA-A3F5-444F-8871-FE11EC1EF6A2}"/>
    <cellStyle name="Normal 13 2 2 3" xfId="16497" xr:uid="{204C707D-04F1-4ACA-B216-ED08CBA89AF1}"/>
    <cellStyle name="Normal 13 2 3" xfId="16498" xr:uid="{AC7E5435-C8DA-48C7-8F72-F24DB86B3C42}"/>
    <cellStyle name="Normal 13 2 3 2" xfId="16499" xr:uid="{BC783089-DB8F-4BA1-BD66-71815B14EF12}"/>
    <cellStyle name="Normal 13 2 3 2 2" xfId="16500" xr:uid="{52069575-06CE-438F-BDC0-4775619FE800}"/>
    <cellStyle name="Normal 13 2 3 3" xfId="16501" xr:uid="{C66AC0D4-9641-47F8-A115-01D81BD0A7B9}"/>
    <cellStyle name="Normal 13 2 4" xfId="16502" xr:uid="{3BD68A27-67A4-4497-A59C-5689DE63C764}"/>
    <cellStyle name="Normal 13 2 4 2" xfId="16503" xr:uid="{7FB4CBE2-2CF9-411B-A95C-159BEE6E0521}"/>
    <cellStyle name="Normal 13 2 5" xfId="16504" xr:uid="{58A4F78A-11BD-4904-8851-6E6A1EBE49A8}"/>
    <cellStyle name="Normal 13 3" xfId="16505" xr:uid="{4641C6CA-13E6-4F15-B632-64C50A474639}"/>
    <cellStyle name="Normal 13 3 2" xfId="16506" xr:uid="{FCE66083-71F1-4A4A-837F-2A779D04744F}"/>
    <cellStyle name="Normal 13 3 2 2" xfId="16507" xr:uid="{DC4572A1-843A-409A-9BD6-1E7CF23534BB}"/>
    <cellStyle name="Normal 13 3 3" xfId="16508" xr:uid="{8E61A4B2-D3FB-48A4-893C-144648BB8B5D}"/>
    <cellStyle name="Normal 13 3 4" xfId="16509" xr:uid="{3EEB1C63-DE68-4664-A380-96EEA5DF1CAD}"/>
    <cellStyle name="Normal 13 3 5" xfId="16510" xr:uid="{6223D92D-D615-4FF0-9DDF-025BC5D6A005}"/>
    <cellStyle name="Normal 13 3 6" xfId="16511" xr:uid="{5D5182C8-D19E-4881-914E-26F07EDB5C04}"/>
    <cellStyle name="Normal 13 4" xfId="16512" xr:uid="{0C550AC3-9D31-4F50-8EF6-9E53777C893A}"/>
    <cellStyle name="Normal 13 4 2" xfId="16513" xr:uid="{FE79F568-F015-4073-980D-FFAD6FA37435}"/>
    <cellStyle name="Normal 13 4 3" xfId="16514" xr:uid="{213B3C20-4DEE-471C-9B4C-3237EEEBE159}"/>
    <cellStyle name="Normal 13 4 4" xfId="16515" xr:uid="{2C02B717-A51C-41AE-B62B-EC29D2F12C7E}"/>
    <cellStyle name="Normal 13 4 5" xfId="16516" xr:uid="{7A153D99-DFB0-4C36-A646-9561574DCF39}"/>
    <cellStyle name="Normal 13 4 6" xfId="16517" xr:uid="{A9058624-6F72-462F-9182-AC8AC7502C82}"/>
    <cellStyle name="Normal 13 5" xfId="16518" xr:uid="{FB98D32C-5F89-45EB-9DA9-2DF7FA0241B6}"/>
    <cellStyle name="Normal 13 6" xfId="16519" xr:uid="{C7A0376F-F194-4688-844A-660B484B9A19}"/>
    <cellStyle name="Normal 13 7" xfId="16520" xr:uid="{DDE38112-7743-403C-A99D-F2292D204F5E}"/>
    <cellStyle name="Normal 13 8" xfId="16521" xr:uid="{BD39BDCC-2053-4CE3-BF1D-9F9A8A71CF84}"/>
    <cellStyle name="Normal 130" xfId="16522" xr:uid="{A7D63B7A-F5B5-4CA0-9EB0-8CE7CAC5B513}"/>
    <cellStyle name="Normal 130 2" xfId="16523" xr:uid="{99EF2DEC-5E33-4826-9B02-9611EE56B862}"/>
    <cellStyle name="Normal 130 2 2" xfId="16524" xr:uid="{68EF7652-A407-480C-97F0-75DF91A482A9}"/>
    <cellStyle name="Normal 130 3" xfId="16525" xr:uid="{9A01B4ED-0B0F-4284-9E8D-6D6BEB44AC05}"/>
    <cellStyle name="Normal 131" xfId="16526" xr:uid="{395362D3-9512-4E78-89D7-F66CD508E467}"/>
    <cellStyle name="Normal 131 2" xfId="16527" xr:uid="{500168E1-2AF8-429B-A984-A8D1E99278A5}"/>
    <cellStyle name="Normal 131 2 2" xfId="16528" xr:uid="{5EC0B2AB-C345-484F-8268-D7D97C79BA65}"/>
    <cellStyle name="Normal 131 3" xfId="16529" xr:uid="{7340F8C4-FAB3-4CC0-AFF2-130C6DBE38CB}"/>
    <cellStyle name="Normal 132" xfId="16530" xr:uid="{06DFD3EB-1519-4695-B094-32DBD2143963}"/>
    <cellStyle name="Normal 132 2" xfId="16531" xr:uid="{363114D9-C611-4BFB-88B3-64620F04F87A}"/>
    <cellStyle name="Normal 132 2 2" xfId="16532" xr:uid="{D1B3F299-D19A-466F-A18F-F9F16C5CEE67}"/>
    <cellStyle name="Normal 132 3" xfId="16533" xr:uid="{077E7C2C-8AC3-4284-AEFF-4154B1138B48}"/>
    <cellStyle name="Normal 133" xfId="16534" xr:uid="{BC4595C2-3E18-4E2A-BF27-D929C23DAA73}"/>
    <cellStyle name="Normal 133 2" xfId="16535" xr:uid="{E58B3242-4B08-4DE8-A73D-B2DB71208B42}"/>
    <cellStyle name="Normal 133 2 2" xfId="16536" xr:uid="{8E00E45C-3491-41EC-A4B5-32295BC593A8}"/>
    <cellStyle name="Normal 133 3" xfId="16537" xr:uid="{CB89D03C-468C-4D5F-B1FE-4112A5A29568}"/>
    <cellStyle name="Normal 134" xfId="16538" xr:uid="{DD93B904-9AD0-4DEB-9187-B09B3D9B4AEC}"/>
    <cellStyle name="Normal 134 2" xfId="16539" xr:uid="{7E615370-3A2F-4DA3-96FC-7EEF52F63EE8}"/>
    <cellStyle name="Normal 134 2 2" xfId="16540" xr:uid="{58DBE6DD-3077-4CAB-A743-E6CBD1915A49}"/>
    <cellStyle name="Normal 134 3" xfId="16541" xr:uid="{0DB23C19-D5AE-42E6-AB78-0FDCEBBB73E7}"/>
    <cellStyle name="Normal 135" xfId="16542" xr:uid="{9E9B5E9B-153A-49EF-A618-479A1FB90F1C}"/>
    <cellStyle name="Normal 135 2" xfId="16543" xr:uid="{20C1BD1C-087F-4A0F-8752-9DE30B3E9212}"/>
    <cellStyle name="Normal 135 2 2" xfId="16544" xr:uid="{9DA1F5DD-6570-4057-AF41-F65E359DF0D7}"/>
    <cellStyle name="Normal 135 3" xfId="16545" xr:uid="{CDA961B1-3E28-4FE3-B7D1-6F1F0FFBC5BE}"/>
    <cellStyle name="Normal 136" xfId="16546" xr:uid="{0B5DF7A0-4542-4F1E-A1C0-68652C19A2D2}"/>
    <cellStyle name="Normal 136 2" xfId="16547" xr:uid="{729FA29C-9F04-48E4-B168-D939F6327642}"/>
    <cellStyle name="Normal 136 2 2" xfId="16548" xr:uid="{8D3D474A-C272-4A52-9170-DA5DD52BBFE6}"/>
    <cellStyle name="Normal 136 3" xfId="16549" xr:uid="{FFEA7945-CA0C-441E-9BB2-2B7CC8344E23}"/>
    <cellStyle name="Normal 137" xfId="16550" xr:uid="{0227DA7E-5099-4F8F-9E33-F29E6B46E742}"/>
    <cellStyle name="Normal 137 2" xfId="16551" xr:uid="{FC1CCFF8-53F9-4FFE-83E7-F673C1CC8327}"/>
    <cellStyle name="Normal 137 2 2" xfId="16552" xr:uid="{B91BDCD0-89E8-4206-BEDD-403001F9D88F}"/>
    <cellStyle name="Normal 137 3" xfId="16553" xr:uid="{FE5ED62D-0F00-436B-9ECB-B15D2DA5EF24}"/>
    <cellStyle name="Normal 138" xfId="16554" xr:uid="{4083CD99-B8C9-48FD-83A7-D0BBA7EE5D60}"/>
    <cellStyle name="Normal 138 2" xfId="16555" xr:uid="{071D9279-2E01-4616-B130-90491237FBD1}"/>
    <cellStyle name="Normal 138 2 2" xfId="16556" xr:uid="{85DE4512-73AE-44D4-A01C-099F276B4BD4}"/>
    <cellStyle name="Normal 138 3" xfId="16557" xr:uid="{CA2431B8-179E-47F8-94D0-DB370F6096ED}"/>
    <cellStyle name="Normal 139" xfId="16558" xr:uid="{7C66524C-0F18-4F9F-A8BE-CE2F7D6051D0}"/>
    <cellStyle name="Normal 139 2" xfId="16559" xr:uid="{803232D4-873C-45EC-95BB-722540E5B88A}"/>
    <cellStyle name="Normal 139 2 2" xfId="16560" xr:uid="{C6B36D7A-8EA1-42C1-97C6-1463EACA3680}"/>
    <cellStyle name="Normal 139 3" xfId="16561" xr:uid="{4D3D0688-FF46-4EFA-916A-58646878CE66}"/>
    <cellStyle name="Normal 14" xfId="16562" xr:uid="{5D523B41-02E3-4CCB-B447-E6E292C493AA}"/>
    <cellStyle name="Normal 14 2" xfId="16563" xr:uid="{71FF7855-360E-408B-8CD7-AB579C1293BE}"/>
    <cellStyle name="Normal 14 2 2" xfId="16564" xr:uid="{5BE053B9-FC83-4BC6-BB45-188089D9EED4}"/>
    <cellStyle name="Normal 14 2 2 2" xfId="16565" xr:uid="{2BE89763-6309-496A-93F2-C95C72D0FFFD}"/>
    <cellStyle name="Normal 14 2 2 3" xfId="16566" xr:uid="{A97C59C9-93CB-434A-A96C-05913F6863A3}"/>
    <cellStyle name="Normal 14 2 3" xfId="16567" xr:uid="{D9D1DB9F-1C53-4FED-8A2A-92C7E2E82E7D}"/>
    <cellStyle name="Normal 14 2 3 2" xfId="16568" xr:uid="{A4C7364F-C383-415D-8ED5-2D687636B75F}"/>
    <cellStyle name="Normal 14 2 3 2 2" xfId="16569" xr:uid="{F4F0D769-72E5-4751-9643-D604A46310DB}"/>
    <cellStyle name="Normal 14 2 3 3" xfId="16570" xr:uid="{9B1FE5D0-62E9-49B0-B036-5D191B9F17A4}"/>
    <cellStyle name="Normal 14 2 4" xfId="16571" xr:uid="{6944A460-EEC7-430E-B766-9085BC74FB99}"/>
    <cellStyle name="Normal 14 2 4 2" xfId="16572" xr:uid="{D6D9DEA7-644F-46B1-9C81-05E237F2AA49}"/>
    <cellStyle name="Normal 14 2 5" xfId="16573" xr:uid="{314D6B7B-F9EC-4E4F-AFFF-80867EE6E18D}"/>
    <cellStyle name="Normal 14 3" xfId="16574" xr:uid="{7A161D89-33F8-4799-A1EE-279467E306EE}"/>
    <cellStyle name="Normal 14 3 2" xfId="16575" xr:uid="{7D0DD1D9-C2AE-49D9-B8D0-901A7A360229}"/>
    <cellStyle name="Normal 14 3 2 2" xfId="16576" xr:uid="{BC7BE447-3D67-474B-8541-EB996C9541E3}"/>
    <cellStyle name="Normal 14 3 2 3" xfId="16577" xr:uid="{8C17F28F-7224-4A36-9746-BFCF8AF5FCD2}"/>
    <cellStyle name="Normal 14 3 2 4" xfId="16578" xr:uid="{53632204-A856-432A-8C15-D8488AD9F3D1}"/>
    <cellStyle name="Normal 14 3 2 5" xfId="16579" xr:uid="{332E5D48-27C7-466A-9D15-410F73638AAD}"/>
    <cellStyle name="Normal 14 3 2 6" xfId="16580" xr:uid="{F241563C-38C7-4FB8-B280-B38F1B4EA9C6}"/>
    <cellStyle name="Normal 14 3 3" xfId="16581" xr:uid="{5FAE20AB-B982-430F-8623-9065CE77E4A0}"/>
    <cellStyle name="Normal 14 3 3 2" xfId="16582" xr:uid="{11FDA4E3-998C-4EAA-9EE4-96A45150BC8B}"/>
    <cellStyle name="Normal 14 3 3 3" xfId="16583" xr:uid="{888BB037-2979-4452-952F-AFCF1D86C71C}"/>
    <cellStyle name="Normal 14 3 3 4" xfId="16584" xr:uid="{16E1633D-37C4-4018-BF55-FF2A5C4DFAC6}"/>
    <cellStyle name="Normal 14 3 3 5" xfId="16585" xr:uid="{515D51DC-09F5-4C41-A478-478B726DA0F2}"/>
    <cellStyle name="Normal 14 3 4" xfId="16586" xr:uid="{38C83697-CB8C-4D5C-B525-5B278C1987C5}"/>
    <cellStyle name="Normal 14 3 5" xfId="16587" xr:uid="{78CB2D09-827F-4E7D-B8A7-9297A5801CA6}"/>
    <cellStyle name="Normal 14 3 6" xfId="16588" xr:uid="{F790C358-0135-43D7-8511-C39BB9E79772}"/>
    <cellStyle name="Normal 14 3 7" xfId="16589" xr:uid="{39C49EA8-8734-4D35-A98C-B728CE15FE87}"/>
    <cellStyle name="Normal 14 3 8" xfId="16590" xr:uid="{62F05654-219C-464E-A43D-87D91B6AD13E}"/>
    <cellStyle name="Normal 14 4" xfId="16591" xr:uid="{582211B2-414F-495D-9E00-DD37B82B1767}"/>
    <cellStyle name="Normal 140" xfId="16592" xr:uid="{09C75134-AF78-4C28-8AE9-06AF048565F0}"/>
    <cellStyle name="Normal 140 2" xfId="16593" xr:uid="{2A4D612C-0BEA-45E7-BEB2-CA5571303ADD}"/>
    <cellStyle name="Normal 140 2 2" xfId="16594" xr:uid="{89147736-C97B-49D0-A71E-A48B66993C1C}"/>
    <cellStyle name="Normal 140 3" xfId="16595" xr:uid="{2C8028ED-4FD3-430C-801C-9D7769D80FC3}"/>
    <cellStyle name="Normal 141" xfId="16596" xr:uid="{EC5D57EB-28B8-45DA-897F-7CFD7EC424AE}"/>
    <cellStyle name="Normal 141 2" xfId="16597" xr:uid="{884B53F4-D777-45C5-9A0B-8DC594C1EBB7}"/>
    <cellStyle name="Normal 141 2 2" xfId="16598" xr:uid="{1C4E4B06-E708-4265-915C-7B914549AF00}"/>
    <cellStyle name="Normal 141 3" xfId="16599" xr:uid="{1E129FDB-C0A9-4FE8-8C62-D40F0341734A}"/>
    <cellStyle name="Normal 142" xfId="16600" xr:uid="{7AEC8DE5-6EE3-4DDD-B197-9B6AEF509F66}"/>
    <cellStyle name="Normal 142 2" xfId="16601" xr:uid="{B439165F-0D70-4B9A-B7CE-35F6D5252F44}"/>
    <cellStyle name="Normal 142 2 2" xfId="16602" xr:uid="{1F5CECEE-C4D3-4FD5-857D-D96A13C05B25}"/>
    <cellStyle name="Normal 142 3" xfId="16603" xr:uid="{094D8F48-7430-4A7A-BA0A-170A73FE7E1B}"/>
    <cellStyle name="Normal 143" xfId="16604" xr:uid="{6C37EAEC-14CC-4FBD-8647-EADA07C777B8}"/>
    <cellStyle name="Normal 143 2" xfId="16605" xr:uid="{31FC59DC-9D7B-43AE-9584-795C8706E46E}"/>
    <cellStyle name="Normal 143 2 2" xfId="16606" xr:uid="{DFDE201F-8ADD-48A7-8932-00E313D5A5E9}"/>
    <cellStyle name="Normal 143 3" xfId="16607" xr:uid="{23DAEBBE-0E2A-4E28-A8F3-B929B2A19468}"/>
    <cellStyle name="Normal 144" xfId="16608" xr:uid="{33F9B3F6-37C1-4EF8-8680-B50BF677B27C}"/>
    <cellStyle name="Normal 144 2" xfId="16609" xr:uid="{EFC0416D-333E-4052-96F6-32481C9463D0}"/>
    <cellStyle name="Normal 144 2 2" xfId="16610" xr:uid="{77AAC50A-69C8-4CFA-AE6C-CED51B676C24}"/>
    <cellStyle name="Normal 144 3" xfId="16611" xr:uid="{57198DA0-A71A-4783-91A3-BA83937C5EBF}"/>
    <cellStyle name="Normal 145" xfId="16612" xr:uid="{B3391A9D-85CD-4159-8DF4-16E775AD9806}"/>
    <cellStyle name="Normal 145 2" xfId="16613" xr:uid="{0A97D16F-B380-433E-90AD-DBE13872E274}"/>
    <cellStyle name="Normal 145 2 2" xfId="16614" xr:uid="{A81A9048-F2E4-4779-AC21-7CD3C19830AB}"/>
    <cellStyle name="Normal 145 3" xfId="16615" xr:uid="{BE449437-4060-48AC-92C4-770170F8B6F5}"/>
    <cellStyle name="Normal 146" xfId="16616" xr:uid="{18ECF530-DB99-4EC0-B12C-E8250ADDA5E0}"/>
    <cellStyle name="Normal 146 2" xfId="16617" xr:uid="{EE191967-87ED-4EB5-AF53-4B556D6DD3FD}"/>
    <cellStyle name="Normal 146 2 2" xfId="16618" xr:uid="{77E5BE05-68ED-4F2F-A83A-B471891E28C8}"/>
    <cellStyle name="Normal 146 3" xfId="16619" xr:uid="{AE6DA8B4-DEA0-4789-9860-44ECBCF78214}"/>
    <cellStyle name="Normal 147" xfId="16620" xr:uid="{873CE29C-92E0-4EF2-BEA0-502B6EC8C515}"/>
    <cellStyle name="Normal 147 2" xfId="16621" xr:uid="{C63E34FD-182D-4755-83B3-AF377B70D80B}"/>
    <cellStyle name="Normal 147 2 2" xfId="16622" xr:uid="{90EACBA6-C408-4754-9D08-0B88FA22596E}"/>
    <cellStyle name="Normal 147 3" xfId="16623" xr:uid="{010E1504-DE5D-46BD-9D16-AAFCDFD1ADAF}"/>
    <cellStyle name="Normal 148" xfId="16624" xr:uid="{1EFE49B8-E3FD-4D11-BA2C-D21C6B743595}"/>
    <cellStyle name="Normal 148 2" xfId="16625" xr:uid="{A0560C25-0EAA-4A18-9185-23A7E1CCE65B}"/>
    <cellStyle name="Normal 148 2 2" xfId="16626" xr:uid="{B1EFDB0B-0D47-48D6-A6DB-DDCA6CBFFF45}"/>
    <cellStyle name="Normal 148 3" xfId="16627" xr:uid="{471B3BBE-0EF3-4991-88A7-6ED5463B88F9}"/>
    <cellStyle name="Normal 149" xfId="16628" xr:uid="{B9DB879C-9A6A-4097-9085-260CF8502744}"/>
    <cellStyle name="Normal 149 2" xfId="16629" xr:uid="{3985443B-5C2F-43A9-A1F3-8AE7BCF63D4C}"/>
    <cellStyle name="Normal 149 2 2" xfId="16630" xr:uid="{4DC269B7-67B1-4522-867E-A113FE90E7E6}"/>
    <cellStyle name="Normal 149 3" xfId="16631" xr:uid="{B22758AA-1FFC-473F-95ED-B45F6D029A3C}"/>
    <cellStyle name="Normal 15" xfId="16632" xr:uid="{1F0F55F8-5A01-4AD0-8591-1DAE4539A15F}"/>
    <cellStyle name="Normal 15 10" xfId="16633" xr:uid="{5A474FD9-0370-46B2-B412-07F2D5A04C0C}"/>
    <cellStyle name="Normal 15 10 2" xfId="16634" xr:uid="{EBB3DED6-2599-4342-8D2E-0445B3C29C45}"/>
    <cellStyle name="Normal 15 11" xfId="16635" xr:uid="{0F6ADFAF-499C-4728-9F23-9EB29B31723D}"/>
    <cellStyle name="Normal 15 11 2" xfId="16636" xr:uid="{1B088A59-2E6C-4464-ADA9-3F0210B2A512}"/>
    <cellStyle name="Normal 15 2" xfId="16637" xr:uid="{E2DB549C-8AC8-4FF5-B458-B3F0155D3767}"/>
    <cellStyle name="Normal 15 2 2" xfId="16638" xr:uid="{E8E5BAB4-0320-4139-81FC-CBB64922BECE}"/>
    <cellStyle name="Normal 15 2 2 2" xfId="16639" xr:uid="{57F0AF9B-6E08-444A-B6B1-3D535FB97E6F}"/>
    <cellStyle name="Normal 15 2 2 3" xfId="16640" xr:uid="{3B78E14F-B74B-4F33-A208-62E887424D3A}"/>
    <cellStyle name="Normal 15 2 3" xfId="16641" xr:uid="{1242F5CE-5DE9-421E-B6E9-2F9A084A67F6}"/>
    <cellStyle name="Normal 15 2 3 2" xfId="16642" xr:uid="{194FFD9D-82B5-4941-8CA7-6A644555E3B1}"/>
    <cellStyle name="Normal 15 2 3 2 2" xfId="16643" xr:uid="{CF572E46-B27B-428C-95CB-AAB7138DEFEF}"/>
    <cellStyle name="Normal 15 2 3 3" xfId="16644" xr:uid="{C2D22B6A-756B-45FC-BE0D-543ECE0E90D4}"/>
    <cellStyle name="Normal 15 2 4" xfId="16645" xr:uid="{F04DC01C-EE9A-4E0B-9235-9C737372272B}"/>
    <cellStyle name="Normal 15 2 4 2" xfId="16646" xr:uid="{C39646D9-CCC0-4344-A699-9468464C927C}"/>
    <cellStyle name="Normal 15 2 5" xfId="16647" xr:uid="{047E5B1B-7F33-4CE7-9B12-FDEC848667A9}"/>
    <cellStyle name="Normal 15 3" xfId="16648" xr:uid="{F9E0AA98-418A-4C33-B37D-11C2B099F7F2}"/>
    <cellStyle name="Normal 15 3 2" xfId="16649" xr:uid="{4B592027-FE64-4F0C-B255-BA61B600295F}"/>
    <cellStyle name="Normal 15 3 2 2" xfId="16650" xr:uid="{8B3992FC-3B22-4E36-B7E1-EC8DF6F8505A}"/>
    <cellStyle name="Normal 15 3 2 2 2" xfId="16651" xr:uid="{B7C48AAC-5993-4D6C-9984-548829B3330D}"/>
    <cellStyle name="Normal 15 3 2 3" xfId="16652" xr:uid="{9D5ED026-1838-4623-A054-6B54953DD89F}"/>
    <cellStyle name="Normal 15 3 2 4" xfId="16653" xr:uid="{0EE57598-1536-4744-A0B2-83397F3CE6F1}"/>
    <cellStyle name="Normal 15 3 2 5" xfId="16654" xr:uid="{A3D32784-8288-4BBF-A856-F81407B74C7C}"/>
    <cellStyle name="Normal 15 3 2 6" xfId="16655" xr:uid="{D42184A2-A145-4CC3-A3D2-C7D2374CC5EA}"/>
    <cellStyle name="Normal 15 3 3" xfId="16656" xr:uid="{32A5870A-2335-48EA-B2E7-99DB464F4AB3}"/>
    <cellStyle name="Normal 15 3 3 2" xfId="16657" xr:uid="{FB9F7BF6-1207-4AAD-BC05-69C0E6F663EC}"/>
    <cellStyle name="Normal 15 3 3 3" xfId="16658" xr:uid="{6EF25608-D680-4D7E-B46E-62B265717100}"/>
    <cellStyle name="Normal 15 3 3 4" xfId="16659" xr:uid="{9A534811-61D6-49D1-A806-5599A9D253B5}"/>
    <cellStyle name="Normal 15 3 3 5" xfId="16660" xr:uid="{E8283574-77F2-423D-8556-47132E131F51}"/>
    <cellStyle name="Normal 15 3 3 6" xfId="16661" xr:uid="{A77208E4-27CD-4774-98C9-9A715E056284}"/>
    <cellStyle name="Normal 15 3 4" xfId="16662" xr:uid="{70906664-841E-40A3-BD48-9202CB5FA0AB}"/>
    <cellStyle name="Normal 15 3 5" xfId="16663" xr:uid="{E3BB006F-F232-4612-8236-DA09A1B777DD}"/>
    <cellStyle name="Normal 15 3 6" xfId="16664" xr:uid="{5350E5D3-ACF2-4716-B866-EF3ADE1456DB}"/>
    <cellStyle name="Normal 15 3 7" xfId="16665" xr:uid="{1A383BBB-C074-4A96-A665-3C2A74BEA4B5}"/>
    <cellStyle name="Normal 15 3 8" xfId="16666" xr:uid="{0D72DE48-49C7-43EE-BAA3-B8AD26F73DC4}"/>
    <cellStyle name="Normal 15 4" xfId="16667" xr:uid="{E66F2136-8FF4-45F5-A61E-3E030F38BE77}"/>
    <cellStyle name="Normal 15 4 2" xfId="16668" xr:uid="{92AD387B-FFA4-480E-8D29-636D5BB4DBA3}"/>
    <cellStyle name="Normal 15 4 2 2" xfId="16669" xr:uid="{64F3F03E-344C-4F52-8633-C8389556B15D}"/>
    <cellStyle name="Normal 15 4 3" xfId="16670" xr:uid="{CF3A8EA9-2C6F-4812-8065-5A3EFE1D481F}"/>
    <cellStyle name="Normal 15 5" xfId="16671" xr:uid="{CE1F2C04-8A0A-4659-AD2F-1FD67AD2538C}"/>
    <cellStyle name="Normal 15 5 2" xfId="16672" xr:uid="{4355744A-2BD4-4E8E-8AF8-DC8DF7BF7A71}"/>
    <cellStyle name="Normal 15 6" xfId="16673" xr:uid="{A8E082BF-A467-492E-B0E3-77B3204F2DBC}"/>
    <cellStyle name="Normal 15 6 2" xfId="16674" xr:uid="{DFFB57F2-EFB5-4806-9354-710DAFFDBDF8}"/>
    <cellStyle name="Normal 15 6 2 2" xfId="16675" xr:uid="{42088261-C95C-4CB0-BAFE-1EE45FD1E8A0}"/>
    <cellStyle name="Normal 15 6 3" xfId="16676" xr:uid="{2B830698-F18D-44FA-B0E1-2212B0514CF5}"/>
    <cellStyle name="Normal 15 7" xfId="16677" xr:uid="{1913A5C9-C78A-4AC8-B25C-C7DF07320D94}"/>
    <cellStyle name="Normal 15 7 2" xfId="16678" xr:uid="{C6D7DD2D-6D9A-4B54-971C-A700787CF5B2}"/>
    <cellStyle name="Normal 15 8" xfId="16679" xr:uid="{6B7C999E-7654-4CBF-8EC0-5F57840EF83A}"/>
    <cellStyle name="Normal 15 9" xfId="16680" xr:uid="{E5A81AD9-5C8E-49C3-AB7F-550F7FAD9D33}"/>
    <cellStyle name="Normal 15 9 2" xfId="16681" xr:uid="{E09DAED2-B2C4-441F-BCCE-F9A653862B0B}"/>
    <cellStyle name="Normal 150" xfId="16682" xr:uid="{01318B32-5B76-4077-85CE-428B5B6080B9}"/>
    <cellStyle name="Normal 150 2" xfId="16683" xr:uid="{2C063CB9-3A40-48B7-8E1D-072EA0C76915}"/>
    <cellStyle name="Normal 150 2 2" xfId="16684" xr:uid="{89DF5438-33B7-48C6-8A1C-E97F4E28E2F1}"/>
    <cellStyle name="Normal 150 3" xfId="16685" xr:uid="{10A25A4E-A3DB-4D3D-A41D-D32B2A7BD87A}"/>
    <cellStyle name="Normal 151" xfId="59" xr:uid="{2B9368D9-B393-4EF6-8CD3-243CAA65DA63}"/>
    <cellStyle name="Normal 151 2" xfId="16686" xr:uid="{791764AB-92E7-4B6D-B059-34EC4F2E6D02}"/>
    <cellStyle name="Normal 151 2 2" xfId="16687" xr:uid="{9BD3F3EF-3CCB-4D8F-854F-11D609B5C6B7}"/>
    <cellStyle name="Normal 151 3" xfId="16688" xr:uid="{D2D99CDE-4745-4D9D-911F-2451BEEFB7BF}"/>
    <cellStyle name="Normal 152" xfId="16689" xr:uid="{F4BB7E2C-F4AE-4B98-9E34-0D125109DA55}"/>
    <cellStyle name="Normal 152 2" xfId="16690" xr:uid="{ABF09539-554B-4835-AF48-4DC088591512}"/>
    <cellStyle name="Normal 152 2 2" xfId="16691" xr:uid="{C78F8004-32F7-4E7A-9092-A1A8A05F4954}"/>
    <cellStyle name="Normal 152 3" xfId="16692" xr:uid="{B276D7E7-95E8-47DF-BF1C-1094E7D230E7}"/>
    <cellStyle name="Normal 153" xfId="16693" xr:uid="{C4F211E8-EA0A-46CA-8AD9-1EA0B512C928}"/>
    <cellStyle name="Normal 153 2" xfId="16694" xr:uid="{8BE65857-BD18-4700-A985-EF60350C3534}"/>
    <cellStyle name="Normal 153 2 2" xfId="16695" xr:uid="{26E982C8-C837-4C13-B5D2-319B831703CA}"/>
    <cellStyle name="Normal 153 3" xfId="16696" xr:uid="{A7CB20E6-A9E2-4667-A92C-F756CBF62B85}"/>
    <cellStyle name="Normal 154" xfId="16697" xr:uid="{4BD735B1-5B5B-4A57-BB6A-BCA3AD52B049}"/>
    <cellStyle name="Normal 154 2" xfId="16698" xr:uid="{50685B49-354D-40E2-BB24-C3D3471F92AF}"/>
    <cellStyle name="Normal 154 2 2" xfId="16699" xr:uid="{3C1A361F-B282-4A97-91C8-F94D24EF1506}"/>
    <cellStyle name="Normal 154 3" xfId="16700" xr:uid="{21BB8E98-2C98-4A16-A4EC-015976A81150}"/>
    <cellStyle name="Normal 155" xfId="16701" xr:uid="{FF3B2C34-8B1A-4C72-ACAA-C78C3E1DBFDD}"/>
    <cellStyle name="Normal 155 2" xfId="16702" xr:uid="{2AD7AFE6-45BA-4055-A449-553CD7CFBC93}"/>
    <cellStyle name="Normal 155 2 2" xfId="16703" xr:uid="{EF658A0F-B4AF-416C-8247-9749A5C715B5}"/>
    <cellStyle name="Normal 155 3" xfId="16704" xr:uid="{DF7824C6-6A13-4CA9-90A0-12714917E031}"/>
    <cellStyle name="Normal 156" xfId="16705" xr:uid="{414362BB-34AF-4F8F-B268-9D883E6DABA4}"/>
    <cellStyle name="Normal 156 2" xfId="16706" xr:uid="{05912DB6-7279-48C8-8002-F52BDA7FD96D}"/>
    <cellStyle name="Normal 156 2 2" xfId="16707" xr:uid="{D99EFB71-356B-4BFC-B76F-2CDE9A800F9A}"/>
    <cellStyle name="Normal 156 3" xfId="16708" xr:uid="{D5632743-4A4E-4138-BB4C-3A08C370AB2A}"/>
    <cellStyle name="Normal 157" xfId="16709" xr:uid="{5D6E385B-63D8-4D12-9AAF-A4C6D8010350}"/>
    <cellStyle name="Normal 157 2" xfId="16710" xr:uid="{E534CB71-0374-489C-A747-7357061CDCF5}"/>
    <cellStyle name="Normal 157 2 2" xfId="16711" xr:uid="{132CD0F1-376F-47E6-B353-44418CC69309}"/>
    <cellStyle name="Normal 157 3" xfId="16712" xr:uid="{224812C1-6CED-47CC-9EB9-042B6CEA59A7}"/>
    <cellStyle name="Normal 158" xfId="16713" xr:uid="{E0CCDAC4-29EB-40CC-BBE1-05F920CE009D}"/>
    <cellStyle name="Normal 158 2" xfId="16714" xr:uid="{68209D4D-EC3D-4302-AED2-53E198A510B3}"/>
    <cellStyle name="Normal 158 2 2" xfId="16715" xr:uid="{D6614582-3BB8-45E3-A6F6-427D0E8DDD25}"/>
    <cellStyle name="Normal 158 3" xfId="16716" xr:uid="{A5BF5DE0-D357-4091-9A34-A9EA7B212449}"/>
    <cellStyle name="Normal 159" xfId="16717" xr:uid="{9807A5D4-432B-4D52-80E2-2A345ECE7688}"/>
    <cellStyle name="Normal 159 2" xfId="16718" xr:uid="{EFCA060C-437E-4F67-BF35-C7325A58FEE4}"/>
    <cellStyle name="Normal 159 2 2" xfId="16719" xr:uid="{26941EED-56FA-47FE-94D8-E275332DA0E9}"/>
    <cellStyle name="Normal 159 3" xfId="16720" xr:uid="{EC8A5A85-0896-4FC2-8544-EA0F69AA8265}"/>
    <cellStyle name="Normal 16" xfId="16721" xr:uid="{5F731765-3F46-4F8E-B6CB-0B9A998C47C6}"/>
    <cellStyle name="Normal 16 10" xfId="16722" xr:uid="{B6E65975-DCB8-4414-98CF-536EDB1B1A4C}"/>
    <cellStyle name="Normal 16 10 2" xfId="16723" xr:uid="{61574497-B00C-4559-9511-14D05F6F0E18}"/>
    <cellStyle name="Normal 16 11" xfId="16724" xr:uid="{B6CBE8E8-78A0-4B8E-A3D5-FB38E137C8F1}"/>
    <cellStyle name="Normal 16 11 2" xfId="16725" xr:uid="{97336C0E-09A1-4A80-A151-3C1AAE674AF4}"/>
    <cellStyle name="Normal 16 2" xfId="16726" xr:uid="{6B8889B9-5685-4A40-9ED2-48C2A742DA29}"/>
    <cellStyle name="Normal 16 2 2" xfId="16727" xr:uid="{F288269A-1904-497B-85A0-5CE0F1D27E65}"/>
    <cellStyle name="Normal 16 2 2 2" xfId="16728" xr:uid="{97C2199B-03A4-4419-8DE3-89406382D620}"/>
    <cellStyle name="Normal 16 2 2 3" xfId="16729" xr:uid="{790F2883-8904-43D5-98DC-76FDE7547F78}"/>
    <cellStyle name="Normal 16 2 3" xfId="16730" xr:uid="{5CCE2499-6107-497A-B2E1-D10A49FA52D9}"/>
    <cellStyle name="Normal 16 2 3 2" xfId="16731" xr:uid="{0F74274D-021D-483A-AA9D-AC8DC24D3FEB}"/>
    <cellStyle name="Normal 16 2 3 2 2" xfId="16732" xr:uid="{E62DF610-C580-41D5-9331-4AD6E18168AB}"/>
    <cellStyle name="Normal 16 2 3 3" xfId="16733" xr:uid="{A7215781-C9F7-4C60-A7EF-26CFCAEDBF09}"/>
    <cellStyle name="Normal 16 2 4" xfId="16734" xr:uid="{75CB00AD-AA84-4DDF-A8FE-209F8311FDA4}"/>
    <cellStyle name="Normal 16 2 4 2" xfId="16735" xr:uid="{DF262084-898D-4595-946F-9EFA54716C60}"/>
    <cellStyle name="Normal 16 2 5" xfId="16736" xr:uid="{472C246C-BB1D-427A-A330-7E0B7A81090F}"/>
    <cellStyle name="Normal 16 3" xfId="16737" xr:uid="{054C823D-3F78-4843-B5A7-A20533E8ADCD}"/>
    <cellStyle name="Normal 16 3 2" xfId="16738" xr:uid="{E022A524-F28E-4AEB-B5B0-148A2BD6BF2A}"/>
    <cellStyle name="Normal 16 3 2 2" xfId="16739" xr:uid="{AD9B558B-0E32-42BB-B916-8BE49136EB76}"/>
    <cellStyle name="Normal 16 3 2 3" xfId="16740" xr:uid="{0D99E34E-1476-4B0D-A97C-9EBB07FE23F5}"/>
    <cellStyle name="Normal 16 3 3" xfId="16741" xr:uid="{CC38DD76-59F0-4FEA-BD4F-80CE0E185E78}"/>
    <cellStyle name="Normal 16 3 3 2" xfId="16742" xr:uid="{ADB5FCFF-1F45-4134-95C3-B6B866C42944}"/>
    <cellStyle name="Normal 16 3 4" xfId="16743" xr:uid="{EF8FFBBA-9879-40BC-85DA-93A43FA111AE}"/>
    <cellStyle name="Normal 16 3 5" xfId="16744" xr:uid="{E1CEB68A-4F49-4749-BFED-B344AC9DC2C3}"/>
    <cellStyle name="Normal 16 3 6" xfId="16745" xr:uid="{B7F2328F-E3E5-4D01-8FE0-1D780C908B88}"/>
    <cellStyle name="Normal 16 4" xfId="16746" xr:uid="{8B68ACA3-A9FA-401A-9A23-3402B45D8822}"/>
    <cellStyle name="Normal 16 4 2" xfId="16747" xr:uid="{A2DCE83D-A2E5-47DF-8D59-66113F416C14}"/>
    <cellStyle name="Normal 16 4 2 2" xfId="16748" xr:uid="{D492F15E-41DA-4CDA-A46B-830B4061AAA7}"/>
    <cellStyle name="Normal 16 4 2 3" xfId="16749" xr:uid="{01192F89-2231-4A14-B7A4-B4819746D243}"/>
    <cellStyle name="Normal 16 4 3" xfId="16750" xr:uid="{42684CDC-6387-4007-ABA3-A8176F5336F4}"/>
    <cellStyle name="Normal 16 4 3 2" xfId="16751" xr:uid="{A13C67C2-2662-452F-A4E3-520D5D4134B8}"/>
    <cellStyle name="Normal 16 4 4" xfId="16752" xr:uid="{E0BBA02E-A5AE-40C3-B037-FD182684CFCD}"/>
    <cellStyle name="Normal 16 4 5" xfId="16753" xr:uid="{2E1D08E5-9201-40A5-9909-29CA9EA3BB83}"/>
    <cellStyle name="Normal 16 4 6" xfId="16754" xr:uid="{326547F2-866F-4917-9343-946FDD388300}"/>
    <cellStyle name="Normal 16 5" xfId="16755" xr:uid="{3B3BD1EC-2699-458D-98BE-53810731D559}"/>
    <cellStyle name="Normal 16 5 2" xfId="16756" xr:uid="{63550E8D-5E88-48A5-8833-67BB4125251C}"/>
    <cellStyle name="Normal 16 5 3" xfId="16757" xr:uid="{F0193C92-18B0-4A8A-93EF-4B739AAB242C}"/>
    <cellStyle name="Normal 16 6" xfId="16758" xr:uid="{02EF4386-39F4-474B-9FD0-EBB4365E8272}"/>
    <cellStyle name="Normal 16 6 2" xfId="16759" xr:uid="{45CD77E2-3FBC-4290-99E3-40FF777D3609}"/>
    <cellStyle name="Normal 16 6 2 2" xfId="16760" xr:uid="{005C6645-D8C5-444A-B0C2-3C7BA2A4CE4A}"/>
    <cellStyle name="Normal 16 6 3" xfId="16761" xr:uid="{991859EC-8B57-4208-AECD-2056B7FB8C6C}"/>
    <cellStyle name="Normal 16 6 4" xfId="16762" xr:uid="{099104C1-E5A4-4457-8765-3061DD19217B}"/>
    <cellStyle name="Normal 16 7" xfId="16763" xr:uid="{7302018D-1E22-4CBD-A70D-EBF330006D4A}"/>
    <cellStyle name="Normal 16 7 2" xfId="16764" xr:uid="{CDB4C998-D3A7-49BC-AA68-5469F2606148}"/>
    <cellStyle name="Normal 16 7 3" xfId="16765" xr:uid="{B5BA50FD-8732-4DD0-94F2-8C7818BE318E}"/>
    <cellStyle name="Normal 16 8" xfId="16766" xr:uid="{5B0AC0E0-7770-419E-B440-4C23074519A6}"/>
    <cellStyle name="Normal 16 8 2" xfId="16767" xr:uid="{39B676AE-E17A-41A1-BABA-B24BDAA4D871}"/>
    <cellStyle name="Normal 16 9" xfId="16768" xr:uid="{A674E57E-7A8B-45AE-B173-E9BC63A6D197}"/>
    <cellStyle name="Normal 16 9 2" xfId="16769" xr:uid="{1618AEF6-B805-4D62-96BD-3CE747BC6B98}"/>
    <cellStyle name="Normal 160" xfId="58" xr:uid="{033934AC-0C15-4C40-BA27-2C691B5E211D}"/>
    <cellStyle name="Normal 160 2" xfId="16770" xr:uid="{304194D9-C13C-4786-BC36-711B7653079C}"/>
    <cellStyle name="Normal 160 2 2" xfId="16771" xr:uid="{7FEC9633-1318-4639-A776-86D7865559D4}"/>
    <cellStyle name="Normal 160 3" xfId="16772" xr:uid="{CFBBD33B-34C3-44BB-B428-912E137C042D}"/>
    <cellStyle name="Normal 161" xfId="16773" xr:uid="{A7B17558-0174-4D69-80D4-D02E6C271972}"/>
    <cellStyle name="Normal 161 2" xfId="16774" xr:uid="{57900207-9FA2-47B1-96CE-8D73FD536675}"/>
    <cellStyle name="Normal 161 2 2" xfId="16775" xr:uid="{126685AF-C3D0-46FC-8B6A-3DD193F38D38}"/>
    <cellStyle name="Normal 161 3" xfId="16776" xr:uid="{2F4DCC5A-306B-457D-B5A7-78B48F04A223}"/>
    <cellStyle name="Normal 162" xfId="16777" xr:uid="{96961A67-BEB9-46AE-9692-DF64B7A9B313}"/>
    <cellStyle name="Normal 162 2" xfId="16778" xr:uid="{735482C7-ED34-4401-B8A7-5E493A360910}"/>
    <cellStyle name="Normal 162 2 2" xfId="16779" xr:uid="{02BF1B68-0739-442E-A815-34B8CEEFB3F1}"/>
    <cellStyle name="Normal 162 3" xfId="16780" xr:uid="{333B92CD-E8E6-4205-AD2A-F38D3CE4CDC3}"/>
    <cellStyle name="Normal 163" xfId="16781" xr:uid="{3F3A3C0C-E6F4-41A7-9D25-3E3B0F2165FF}"/>
    <cellStyle name="Normal 163 2" xfId="16782" xr:uid="{66E1A255-0C14-421B-B749-985F9DEE2AFE}"/>
    <cellStyle name="Normal 163 2 2" xfId="16783" xr:uid="{CBB607B7-3B37-43DD-BE7C-C48CC6345265}"/>
    <cellStyle name="Normal 163 3" xfId="16784" xr:uid="{03758D66-E144-4C6D-81D1-B4A479B23CC7}"/>
    <cellStyle name="Normal 164" xfId="16785" xr:uid="{CAC3D2ED-00B4-4DEE-B49F-C9710F8F3AFE}"/>
    <cellStyle name="Normal 164 2" xfId="16786" xr:uid="{553741C6-12D2-4778-A75C-96B92D07D6B3}"/>
    <cellStyle name="Normal 164 2 2" xfId="16787" xr:uid="{B0B53DD2-9763-41BD-9739-BE0CE9649FEF}"/>
    <cellStyle name="Normal 164 3" xfId="16788" xr:uid="{C44682E5-C36A-450D-84F3-F5DBAB757AFE}"/>
    <cellStyle name="Normal 165" xfId="16789" xr:uid="{A5B4BCB4-3CEC-4C95-B98C-8FA70C2857CD}"/>
    <cellStyle name="Normal 165 2" xfId="16790" xr:uid="{A3722728-EBB0-461E-B50C-BA0940809475}"/>
    <cellStyle name="Normal 165 2 2" xfId="16791" xr:uid="{CCC08237-810A-4766-A885-E6439DB283F5}"/>
    <cellStyle name="Normal 165 3" xfId="16792" xr:uid="{6E3D5848-9445-488E-B89B-AC462A7E826F}"/>
    <cellStyle name="Normal 166" xfId="16793" xr:uid="{446D17C7-5C9F-45B1-819D-3CB81A33B37D}"/>
    <cellStyle name="Normal 166 2" xfId="16794" xr:uid="{8B9023CB-3699-4A24-BA9C-A7D349F25FAE}"/>
    <cellStyle name="Normal 166 2 2" xfId="16795" xr:uid="{010B72C7-8E55-4569-B377-A63CD01C118C}"/>
    <cellStyle name="Normal 166 3" xfId="16796" xr:uid="{BC672593-EEF5-49F3-9BA9-40A234F90634}"/>
    <cellStyle name="Normal 167" xfId="16797" xr:uid="{73884319-AA35-4DC5-9BD4-07704AD31D4D}"/>
    <cellStyle name="Normal 167 2" xfId="16798" xr:uid="{CFE02DD8-B88D-4BE1-9F73-548506E37FC2}"/>
    <cellStyle name="Normal 167 2 2" xfId="16799" xr:uid="{C5B78A71-F25F-4EA1-9F6E-5096F166B796}"/>
    <cellStyle name="Normal 167 3" xfId="16800" xr:uid="{14FE9696-CBF5-4879-A9B9-DFCB7695CABA}"/>
    <cellStyle name="Normal 168" xfId="16801" xr:uid="{C81E1587-CE61-414B-BD7F-B8D18B8AC181}"/>
    <cellStyle name="Normal 168 2" xfId="16802" xr:uid="{BAD2D88E-B930-4704-B328-B9D067744893}"/>
    <cellStyle name="Normal 168 2 2" xfId="16803" xr:uid="{C9E59BB3-38C0-4ACD-BB0D-95D479A2ABA5}"/>
    <cellStyle name="Normal 168 3" xfId="16804" xr:uid="{7A8ECDD8-690C-4610-AFE2-2E1C6E5AC1A7}"/>
    <cellStyle name="Normal 169" xfId="16805" xr:uid="{15626F3C-A0D8-40B5-BA84-C955708B82F1}"/>
    <cellStyle name="Normal 169 2" xfId="16806" xr:uid="{00C24549-9F4C-4D55-8608-D574CE51C604}"/>
    <cellStyle name="Normal 169 2 2" xfId="16807" xr:uid="{F9A640CE-EA5B-4222-AB42-EB53861AD02A}"/>
    <cellStyle name="Normal 169 3" xfId="16808" xr:uid="{2BD5418E-2D23-4F82-95AE-828577A12A72}"/>
    <cellStyle name="Normal 17" xfId="16809" xr:uid="{CC4CB52D-C844-4782-A8F3-A4D39872FC6D}"/>
    <cellStyle name="Normal 17 10" xfId="16810" xr:uid="{875B4CF7-BF7C-4C3B-A417-B56A62A15B2D}"/>
    <cellStyle name="Normal 17 10 2" xfId="16811" xr:uid="{FD4E7F73-97CC-4CA7-834A-9AC88CBCBD5B}"/>
    <cellStyle name="Normal 17 11" xfId="16812" xr:uid="{6776BA43-CFBA-48DB-BAA7-134D857EDB27}"/>
    <cellStyle name="Normal 17 11 2" xfId="16813" xr:uid="{F3936358-767A-4FAB-B9D0-02B9650020BA}"/>
    <cellStyle name="Normal 17 2" xfId="16814" xr:uid="{EFE473F6-85A8-4547-8670-2781DD8FDB41}"/>
    <cellStyle name="Normal 17 2 2" xfId="16815" xr:uid="{DCE4FCA2-4B0B-4C27-9FAC-269D2B69D57C}"/>
    <cellStyle name="Normal 17 2 2 2" xfId="16816" xr:uid="{9C8215C0-2666-4085-B347-3F0C0C1EC23A}"/>
    <cellStyle name="Normal 17 2 2 3" xfId="16817" xr:uid="{8305067D-04EE-43A0-BA1B-8754345114A0}"/>
    <cellStyle name="Normal 17 2 3" xfId="16818" xr:uid="{887D9E9D-6E20-40DE-9516-37C778663B48}"/>
    <cellStyle name="Normal 17 2 3 2" xfId="16819" xr:uid="{EDE06F2C-0322-4438-96C9-EC9DBB765325}"/>
    <cellStyle name="Normal 17 2 3 2 2" xfId="16820" xr:uid="{F194D16A-CCD4-4DA0-A65E-0F7152B636B5}"/>
    <cellStyle name="Normal 17 2 3 3" xfId="16821" xr:uid="{85CCCE24-FAE3-4552-8BB6-25DF505A3075}"/>
    <cellStyle name="Normal 17 2 4" xfId="16822" xr:uid="{F3BD9FF4-9C66-4583-9617-A0249A4E07DD}"/>
    <cellStyle name="Normal 17 2 4 2" xfId="16823" xr:uid="{3621495F-136C-4223-9FCF-1BC2B6DD791C}"/>
    <cellStyle name="Normal 17 2 5" xfId="16824" xr:uid="{E262D255-53AB-41F9-8DEF-BDB9E4D9A192}"/>
    <cellStyle name="Normal 17 3" xfId="16825" xr:uid="{9B263848-476C-454D-ADD8-A80B3F7D0A18}"/>
    <cellStyle name="Normal 17 3 2" xfId="16826" xr:uid="{9353C752-C6CC-41FD-AAF2-869C6574266E}"/>
    <cellStyle name="Normal 17 3 2 2" xfId="16827" xr:uid="{B5D46972-CCAB-4D75-8533-68D5259F9A0D}"/>
    <cellStyle name="Normal 17 3 3" xfId="16828" xr:uid="{EF0C6392-8436-457A-8CF4-B38CD77FFD7E}"/>
    <cellStyle name="Normal 17 4" xfId="16829" xr:uid="{82B035E1-428E-4095-BBC0-F540D5AA20DC}"/>
    <cellStyle name="Normal 17 4 2" xfId="16830" xr:uid="{C6925F3F-999E-40F9-9E9C-9040436F2F39}"/>
    <cellStyle name="Normal 17 4 2 2" xfId="16831" xr:uid="{09E14469-C0AD-47BD-BE08-8E6C88899FCF}"/>
    <cellStyle name="Normal 17 4 3" xfId="16832" xr:uid="{9E97EA68-12AC-42AE-8814-15638E5C8982}"/>
    <cellStyle name="Normal 17 5" xfId="16833" xr:uid="{3BC14AC6-97C7-4CA1-9D50-1E51299C5B63}"/>
    <cellStyle name="Normal 17 5 2" xfId="16834" xr:uid="{A581B38A-338E-456A-B28B-B22CCE38BADA}"/>
    <cellStyle name="Normal 17 6" xfId="16835" xr:uid="{24A03F08-5EAD-49DC-BD81-AB45A201657A}"/>
    <cellStyle name="Normal 17 6 2" xfId="16836" xr:uid="{85885F46-2A6B-4A2C-9EB2-AE08AAFCEC57}"/>
    <cellStyle name="Normal 17 6 2 2" xfId="16837" xr:uid="{22CAD408-A3D0-447E-883B-54FA926D11BD}"/>
    <cellStyle name="Normal 17 6 3" xfId="16838" xr:uid="{17B27C0A-37FB-48EE-8DAB-9CA8B0518E07}"/>
    <cellStyle name="Normal 17 7" xfId="16839" xr:uid="{AE4EFE2B-B485-4910-AEF5-E1A9C6CDB751}"/>
    <cellStyle name="Normal 17 7 2" xfId="16840" xr:uid="{3795F8B7-0542-47D3-B523-AA604BE07763}"/>
    <cellStyle name="Normal 17 8" xfId="16841" xr:uid="{76800022-83AC-4C16-B35B-00DBB69A8EBC}"/>
    <cellStyle name="Normal 17 9" xfId="16842" xr:uid="{DA8A105D-1297-4BDE-9F1A-9F0099ED6CF8}"/>
    <cellStyle name="Normal 17 9 2" xfId="16843" xr:uid="{87479228-4318-4E31-86EF-408EE2B3BFD2}"/>
    <cellStyle name="Normal 170" xfId="16844" xr:uid="{1366CFD0-A7F3-4D8D-B077-3F4EDAB2CE87}"/>
    <cellStyle name="Normal 170 2" xfId="16845" xr:uid="{2B6FC2A3-EC78-4B89-9350-C4B3F0F0E87E}"/>
    <cellStyle name="Normal 170 2 2" xfId="16846" xr:uid="{CDAC29DB-7D51-4428-995E-6B3678A0B6AE}"/>
    <cellStyle name="Normal 170 3" xfId="16847" xr:uid="{695ECEC5-28E0-41E1-B653-EA95E200FB4D}"/>
    <cellStyle name="Normal 171" xfId="16848" xr:uid="{1DA5D6DD-22E3-4FDC-89C5-4C061914932A}"/>
    <cellStyle name="Normal 171 2" xfId="16849" xr:uid="{97B2D995-48BD-4640-A619-6460DBF73650}"/>
    <cellStyle name="Normal 171 2 2" xfId="16850" xr:uid="{8F225D87-F13F-4D08-91C9-DF1E7A194C58}"/>
    <cellStyle name="Normal 171 3" xfId="16851" xr:uid="{A4CEF913-0A31-4C70-AE59-4F13EDAF9EF9}"/>
    <cellStyle name="Normal 172" xfId="16852" xr:uid="{5A69656F-A222-413C-9491-1A1C9405A5A5}"/>
    <cellStyle name="Normal 172 2" xfId="16853" xr:uid="{080A9D66-0E85-410B-A601-9BD72E963A0B}"/>
    <cellStyle name="Normal 172 2 2" xfId="16854" xr:uid="{E5446F7C-E051-48AF-85B3-AAF28501F430}"/>
    <cellStyle name="Normal 172 3" xfId="16855" xr:uid="{1EEF4B05-B022-45FC-A7BD-10F88218CE54}"/>
    <cellStyle name="Normal 173" xfId="16856" xr:uid="{97828855-50ED-45A0-A16A-2F3BD1F88AF3}"/>
    <cellStyle name="Normal 173 2" xfId="16857" xr:uid="{11FDEDA7-8CCB-4649-B071-B1C6F4EEB708}"/>
    <cellStyle name="Normal 173 2 2" xfId="16858" xr:uid="{8300FCD2-888E-4CDA-B1F7-A5FFA62153F8}"/>
    <cellStyle name="Normal 173 3" xfId="16859" xr:uid="{65BF1FE1-B6B9-41D9-9BEB-1E483C96332C}"/>
    <cellStyle name="Normal 174" xfId="16860" xr:uid="{8C50B0A0-4AD1-4F56-9B16-8D3EC9004A82}"/>
    <cellStyle name="Normal 174 2" xfId="16861" xr:uid="{27AB9E68-ADE2-4D86-874E-B8985532F603}"/>
    <cellStyle name="Normal 174 2 2" xfId="16862" xr:uid="{04734CA3-0461-4042-B124-EE0C3AB5DC60}"/>
    <cellStyle name="Normal 174 3" xfId="16863" xr:uid="{D5B18BFE-6E6E-4F0A-9645-0AC59A2F0C36}"/>
    <cellStyle name="Normal 175" xfId="16864" xr:uid="{2E4F8F01-346A-4A8E-9840-C96BAEA438FA}"/>
    <cellStyle name="Normal 175 2" xfId="16865" xr:uid="{1BFE4E4C-E1D1-4C3C-AF3B-ED5470FE66F7}"/>
    <cellStyle name="Normal 175 2 2" xfId="16866" xr:uid="{C81E9961-E9D2-416F-AE35-5174A305C9AD}"/>
    <cellStyle name="Normal 175 3" xfId="16867" xr:uid="{F32C9B0C-64B4-450B-BEA3-087510FE7DDB}"/>
    <cellStyle name="Normal 176" xfId="16868" xr:uid="{441F9A70-74F9-4472-88FD-29AF9F7FD8C4}"/>
    <cellStyle name="Normal 176 2" xfId="16869" xr:uid="{90076D29-231B-488B-9716-902C12E5FAB2}"/>
    <cellStyle name="Normal 176 2 2" xfId="16870" xr:uid="{7ED33378-6F5B-4BDA-A72F-54AF3DE3A473}"/>
    <cellStyle name="Normal 176 3" xfId="16871" xr:uid="{164CE781-C67A-4CF8-B341-1C9E733D3531}"/>
    <cellStyle name="Normal 177" xfId="16872" xr:uid="{E36BCF37-BA9B-4DE7-A394-6F79AA0165A5}"/>
    <cellStyle name="Normal 177 2" xfId="16873" xr:uid="{C0A649A4-99E8-4046-B812-05A07E03489C}"/>
    <cellStyle name="Normal 177 2 2" xfId="16874" xr:uid="{7652865E-DF07-4CC7-8505-B88CD4BC4746}"/>
    <cellStyle name="Normal 177 3" xfId="16875" xr:uid="{3A12149A-23F0-46E7-8579-18A941DF65DD}"/>
    <cellStyle name="Normal 178" xfId="16876" xr:uid="{36DD4478-2806-4D96-A147-0E8EC4336358}"/>
    <cellStyle name="Normal 178 2" xfId="16877" xr:uid="{BAF9F058-4A4C-4747-8B5E-8F7889F95B5A}"/>
    <cellStyle name="Normal 178 2 2" xfId="16878" xr:uid="{9ABBEC5A-CA38-4E48-92EA-7D1DAE44F0BD}"/>
    <cellStyle name="Normal 178 3" xfId="16879" xr:uid="{66894E98-8F98-4E2C-B87B-4046F557AC10}"/>
    <cellStyle name="Normal 179" xfId="16880" xr:uid="{C95A3F18-DCC4-4294-98EF-8A14884AB804}"/>
    <cellStyle name="Normal 179 2" xfId="16881" xr:uid="{E2F3EE7B-AAB5-4111-937D-95B30A06B056}"/>
    <cellStyle name="Normal 179 2 2" xfId="16882" xr:uid="{7F768F69-DAEE-4726-9689-A8D15B2E2A27}"/>
    <cellStyle name="Normal 179 3" xfId="16883" xr:uid="{5BAE452F-3A06-46F9-81BF-4213A94D1130}"/>
    <cellStyle name="Normal 18" xfId="16884" xr:uid="{FB3DDE41-36FF-4254-8554-90DCA9745AD2}"/>
    <cellStyle name="Normal 18 10" xfId="16885" xr:uid="{B4B3A8BB-176E-4642-AE26-CA740A87F815}"/>
    <cellStyle name="Normal 18 10 2" xfId="16886" xr:uid="{9FF7FF3E-EEE3-4395-9DBE-309CAB482662}"/>
    <cellStyle name="Normal 18 11" xfId="16887" xr:uid="{D74049EC-1622-4027-9855-8E24E5D0CFFE}"/>
    <cellStyle name="Normal 18 11 2" xfId="16888" xr:uid="{811DB9ED-77BC-457C-9558-ABD461BBED7B}"/>
    <cellStyle name="Normal 18 12" xfId="16889" xr:uid="{6608B2A4-7F78-46AB-88A8-0BDC9EA48239}"/>
    <cellStyle name="Normal 18 12 2" xfId="16890" xr:uid="{A5956E2B-006F-4DD1-BE8B-65D4235B56B9}"/>
    <cellStyle name="Normal 18 2" xfId="16891" xr:uid="{B187F102-D65E-4E01-A69E-FED360AFFB91}"/>
    <cellStyle name="Normal 18 2 2" xfId="16892" xr:uid="{3B727A92-677B-4B6B-B32B-220D3F52AD6C}"/>
    <cellStyle name="Normal 18 2 2 2" xfId="16893" xr:uid="{E5AF718C-E544-4527-A4AD-135E0C6B11E5}"/>
    <cellStyle name="Normal 18 2 2 3" xfId="16894" xr:uid="{3DFDA8E6-AA0D-4435-A37F-AF42CAB81566}"/>
    <cellStyle name="Normal 18 2 3" xfId="16895" xr:uid="{F0751595-F701-4EB6-A9A0-E71FB683CDD7}"/>
    <cellStyle name="Normal 18 2 3 2" xfId="16896" xr:uid="{16B6B801-6D76-401F-9507-260A43FFF487}"/>
    <cellStyle name="Normal 18 2 3 2 2" xfId="16897" xr:uid="{12F64BB5-F910-444E-A911-A4E90D6112A8}"/>
    <cellStyle name="Normal 18 2 3 3" xfId="16898" xr:uid="{2FBB465F-3C95-4C21-963B-FDE36484FB4F}"/>
    <cellStyle name="Normal 18 2 4" xfId="16899" xr:uid="{61E95567-B76F-4521-BA2E-9065BE6D5E4B}"/>
    <cellStyle name="Normal 18 2 4 2" xfId="16900" xr:uid="{EEBF9442-CE08-4C63-9869-2CE099BA2AA0}"/>
    <cellStyle name="Normal 18 2 5" xfId="16901" xr:uid="{F8341A02-30E9-46A2-8293-C8BD7263A825}"/>
    <cellStyle name="Normal 18 3" xfId="16902" xr:uid="{C838AC99-61F9-46EF-AFFD-80C83BD75FB9}"/>
    <cellStyle name="Normal 18 3 2" xfId="16903" xr:uid="{E0DF3BF6-BFEC-4803-A08F-04CBA95D2F30}"/>
    <cellStyle name="Normal 18 3 3" xfId="16904" xr:uid="{D212C4F2-5543-4DE8-9A5A-4EDE082AC1C6}"/>
    <cellStyle name="Normal 18 4" xfId="16905" xr:uid="{9FD3769D-591B-411D-AE88-927AD613E388}"/>
    <cellStyle name="Normal 18 4 2" xfId="16906" xr:uid="{346ED1CE-B421-4005-B0E0-FAAD11660CF9}"/>
    <cellStyle name="Normal 18 4 2 2" xfId="16907" xr:uid="{F4F28F49-0F25-479B-A726-A5375F7006AB}"/>
    <cellStyle name="Normal 18 4 3" xfId="16908" xr:uid="{C62F7E3B-12EB-47A2-A75B-77A3C8039658}"/>
    <cellStyle name="Normal 18 5" xfId="16909" xr:uid="{91D837D8-88C4-4542-B854-155081273F37}"/>
    <cellStyle name="Normal 18 5 2" xfId="16910" xr:uid="{31FC4EC4-61B3-46F7-9162-7EA1ED9A6B5D}"/>
    <cellStyle name="Normal 18 5 2 2" xfId="16911" xr:uid="{62B4D728-B2A0-49C9-ABB0-63B145826DB1}"/>
    <cellStyle name="Normal 18 5 3" xfId="16912" xr:uid="{083A511F-7DBB-4EF4-ACCE-622AA548B99A}"/>
    <cellStyle name="Normal 18 6" xfId="16913" xr:uid="{7150BF1C-F929-44A5-AB52-789C8EF14C11}"/>
    <cellStyle name="Normal 18 6 2" xfId="16914" xr:uid="{9AAD3EBE-D47F-42DB-84A9-E87F683FB661}"/>
    <cellStyle name="Normal 18 7" xfId="16915" xr:uid="{616ED262-8CEA-432C-8011-881F7B2071C5}"/>
    <cellStyle name="Normal 18 7 2" xfId="16916" xr:uid="{1B107C1A-247C-4855-A9AF-9ED18155337A}"/>
    <cellStyle name="Normal 18 7 2 2" xfId="16917" xr:uid="{2A23D95F-D9BC-41FA-950F-9BCDEE443D8B}"/>
    <cellStyle name="Normal 18 7 3" xfId="16918" xr:uid="{E3FA04B3-091C-4D6D-8944-6EC4A5CCDA7D}"/>
    <cellStyle name="Normal 18 8" xfId="16919" xr:uid="{1B4CB5A1-6438-4458-8577-1FADDE4EE65D}"/>
    <cellStyle name="Normal 18 8 2" xfId="16920" xr:uid="{23F05B36-A764-4BDA-949B-E23747FA3076}"/>
    <cellStyle name="Normal 18 9" xfId="16921" xr:uid="{8C767172-1053-48E8-9557-B8C8D9DA7C6E}"/>
    <cellStyle name="Normal 180" xfId="16922" xr:uid="{A30FDFB8-CD34-4667-B003-03973EF20CD1}"/>
    <cellStyle name="Normal 180 2" xfId="16923" xr:uid="{10631682-5762-4A5B-927B-ED2FEAC9D249}"/>
    <cellStyle name="Normal 180 2 2" xfId="16924" xr:uid="{4D9A4980-7207-4658-876F-038980EF2721}"/>
    <cellStyle name="Normal 180 3" xfId="16925" xr:uid="{59EEE22D-1947-4E8E-BD09-93826A66BF29}"/>
    <cellStyle name="Normal 181" xfId="16926" xr:uid="{347CFF58-FCDA-4338-BE55-34ACB17E8B34}"/>
    <cellStyle name="Normal 181 2" xfId="16927" xr:uid="{EE158519-2CF9-4CA3-A861-C76686E72325}"/>
    <cellStyle name="Normal 181 2 2" xfId="16928" xr:uid="{4CBAA087-8E88-49DF-8BF2-7C4DAE366091}"/>
    <cellStyle name="Normal 181 3" xfId="16929" xr:uid="{F9AF62DF-3DD2-4ED4-895B-F25CB1FC7B7C}"/>
    <cellStyle name="Normal 182" xfId="16930" xr:uid="{7BBD9C01-C106-4C18-889E-9B1E8FCB6ACE}"/>
    <cellStyle name="Normal 182 2" xfId="16931" xr:uid="{EE7A0B50-0512-4959-AC38-FE5DE1A28B6F}"/>
    <cellStyle name="Normal 182 2 2" xfId="16932" xr:uid="{8785B03B-D615-414A-B82E-9A5C39E7AF92}"/>
    <cellStyle name="Normal 182 3" xfId="16933" xr:uid="{B2752EFB-E87D-4908-991C-A90E90CD58B2}"/>
    <cellStyle name="Normal 183" xfId="16934" xr:uid="{DE05624B-88F9-4802-B58D-89E2F8C42306}"/>
    <cellStyle name="Normal 183 2" xfId="16935" xr:uid="{51EFD398-D149-4162-BDE3-C1768897CA97}"/>
    <cellStyle name="Normal 183 2 2" xfId="16936" xr:uid="{CD0E7647-71D0-4D2F-92B7-A885BE68F09A}"/>
    <cellStyle name="Normal 183 3" xfId="16937" xr:uid="{8500BB75-8055-4AD5-B6DD-526ACAD5E045}"/>
    <cellStyle name="Normal 184" xfId="16938" xr:uid="{BEAE19D1-78D2-4A80-81C8-5D6004B62647}"/>
    <cellStyle name="Normal 184 2" xfId="16939" xr:uid="{9FC95E6C-9845-43F4-A6E6-78E060CCCB5B}"/>
    <cellStyle name="Normal 184 2 2" xfId="16940" xr:uid="{6DD0CF72-5A39-4B4E-AD96-437B746E62F5}"/>
    <cellStyle name="Normal 184 3" xfId="16941" xr:uid="{7196A2FF-BC1C-411B-B920-1B4910E7D5C5}"/>
    <cellStyle name="Normal 185" xfId="52" xr:uid="{27DD0536-F556-4F3B-8713-4B53E1D230D0}"/>
    <cellStyle name="Normal 185 2" xfId="16942" xr:uid="{9D4BA4BC-E940-4D21-9514-DB91271237B6}"/>
    <cellStyle name="Normal 185 2 2" xfId="16943" xr:uid="{5165EBD5-3877-4F53-93CF-CCDE6E2D708C}"/>
    <cellStyle name="Normal 185 3" xfId="16944" xr:uid="{B2AD1E32-1B7F-45B3-B06C-441281EE8544}"/>
    <cellStyle name="Normal 186" xfId="16945" xr:uid="{42B51DDE-CB64-4268-B9B3-31DE4B8EACC9}"/>
    <cellStyle name="Normal 186 2" xfId="16946" xr:uid="{11FEC4F7-39BA-4D93-B0F7-5116250B72A2}"/>
    <cellStyle name="Normal 186 2 2" xfId="16947" xr:uid="{31DF5817-BEB2-4EEB-A3F5-9E76F480F2B2}"/>
    <cellStyle name="Normal 186 3" xfId="16948" xr:uid="{30FF0B16-17CD-4F9E-9EF4-45BA2F999067}"/>
    <cellStyle name="Normal 187" xfId="16949" xr:uid="{1935D3BD-2350-4C35-8743-60F75D64BECA}"/>
    <cellStyle name="Normal 187 2" xfId="16950" xr:uid="{B89B5C15-830D-414E-B5C1-79DCCD87FC78}"/>
    <cellStyle name="Normal 187 2 2" xfId="16951" xr:uid="{4AB092A7-4FA5-426E-8DAC-10ED82DBBB2F}"/>
    <cellStyle name="Normal 187 3" xfId="16952" xr:uid="{39921A29-04DE-46EA-824B-4545F728BD4B}"/>
    <cellStyle name="Normal 188" xfId="16953" xr:uid="{E32A19E1-4868-4677-8CF8-F3362C7EF12D}"/>
    <cellStyle name="Normal 188 2" xfId="16954" xr:uid="{6D58B07B-28E3-496E-A740-63A954614406}"/>
    <cellStyle name="Normal 188 2 2" xfId="16955" xr:uid="{F7D3E481-E4C1-4322-8E55-3130BCECDBA5}"/>
    <cellStyle name="Normal 188 3" xfId="16956" xr:uid="{386A8881-5FC1-4182-9FEA-7425D20C782A}"/>
    <cellStyle name="Normal 189" xfId="16957" xr:uid="{3B891EDF-B53A-48E7-9D07-51B79C40A1C6}"/>
    <cellStyle name="Normal 189 2" xfId="16958" xr:uid="{588C99E9-DABA-41D3-9861-7A69946BC1BC}"/>
    <cellStyle name="Normal 189 2 2" xfId="16959" xr:uid="{A365B0C2-4D4F-4273-BC26-5E23D9365D9A}"/>
    <cellStyle name="Normal 189 3" xfId="16960" xr:uid="{07D1D33E-A95D-4E7A-A513-4B3B0A545D93}"/>
    <cellStyle name="Normal 19" xfId="16961" xr:uid="{28F6C577-2849-48E8-BDDD-20BD65E46C1B}"/>
    <cellStyle name="Normal 19 10" xfId="16962" xr:uid="{D63B7CC8-7D82-4307-908F-B3883D73F4D3}"/>
    <cellStyle name="Normal 19 10 2" xfId="16963" xr:uid="{F5C320A1-3AB2-42B1-B97B-EE3837718C3E}"/>
    <cellStyle name="Normal 19 11" xfId="16964" xr:uid="{6641128D-B9C2-4408-A020-F33FECC7444E}"/>
    <cellStyle name="Normal 19 11 2" xfId="16965" xr:uid="{B641481A-11D3-469B-9FF4-1B9A23868A74}"/>
    <cellStyle name="Normal 19 2" xfId="16966" xr:uid="{3296C88C-7890-4365-87BD-4A7E760407A2}"/>
    <cellStyle name="Normal 19 2 2" xfId="16967" xr:uid="{ED4088A8-211A-4752-9BB4-C42030EA2154}"/>
    <cellStyle name="Normal 19 2 2 2" xfId="16968" xr:uid="{980DEE72-361E-400F-842E-552882EB295C}"/>
    <cellStyle name="Normal 19 2 2 3" xfId="16969" xr:uid="{3F8C6268-5B7C-4740-B0F3-55005BD12988}"/>
    <cellStyle name="Normal 19 2 3" xfId="16970" xr:uid="{2677ECA6-ECCE-4803-AF78-79C37D83DADB}"/>
    <cellStyle name="Normal 19 2 3 2" xfId="16971" xr:uid="{D28AD05D-9E18-43B2-BBA6-90402D414E20}"/>
    <cellStyle name="Normal 19 2 3 2 2" xfId="16972" xr:uid="{1B13DC17-25A8-40A6-9E12-3C9F65DE900D}"/>
    <cellStyle name="Normal 19 2 3 3" xfId="16973" xr:uid="{DD3398B4-AACF-475D-876F-14ED34BA3262}"/>
    <cellStyle name="Normal 19 2 4" xfId="16974" xr:uid="{294CF1B3-739D-4FDC-99DC-548ED91CB09D}"/>
    <cellStyle name="Normal 19 2 4 2" xfId="16975" xr:uid="{CE9F7A65-C34B-469B-927B-5C6C7161E22F}"/>
    <cellStyle name="Normal 19 2 5" xfId="16976" xr:uid="{F3E6FBFB-3C59-4C91-879F-E9B011B45504}"/>
    <cellStyle name="Normal 19 3" xfId="16977" xr:uid="{FFC0A489-CE21-4A0E-A921-909C1AED7259}"/>
    <cellStyle name="Normal 19 3 2" xfId="16978" xr:uid="{0F1A8D92-503D-4D69-96F8-A6F91C7AE65B}"/>
    <cellStyle name="Normal 19 3 2 2" xfId="16979" xr:uid="{13BD7E89-C8BB-4A7C-B52A-59FB3BD9686E}"/>
    <cellStyle name="Normal 19 3 3" xfId="16980" xr:uid="{A900B9BB-A987-4F10-B956-B507C2FFDFF1}"/>
    <cellStyle name="Normal 19 4" xfId="16981" xr:uid="{3DF555E9-628D-4A99-84D3-C2DD2246530E}"/>
    <cellStyle name="Normal 19 4 2" xfId="16982" xr:uid="{7410BE75-693A-460B-96FB-41C37BE63B60}"/>
    <cellStyle name="Normal 19 4 2 2" xfId="16983" xr:uid="{BDC4B23F-2185-408A-9E1A-D46B03FE9233}"/>
    <cellStyle name="Normal 19 4 3" xfId="16984" xr:uid="{17051CC5-4A8A-49AC-87D4-BBB9F1739F4E}"/>
    <cellStyle name="Normal 19 5" xfId="16985" xr:uid="{29083584-6772-4452-A8BF-AB9B388E07E1}"/>
    <cellStyle name="Normal 19 5 2" xfId="16986" xr:uid="{3AAB3558-A7D8-4CD5-9E97-DC522AEB4241}"/>
    <cellStyle name="Normal 19 6" xfId="16987" xr:uid="{04958C59-D3AA-41EC-B915-298D3DCE87E8}"/>
    <cellStyle name="Normal 19 6 2" xfId="16988" xr:uid="{23A0F624-DFF9-4676-B845-C82AFDFD3D8C}"/>
    <cellStyle name="Normal 19 6 2 2" xfId="16989" xr:uid="{9482060A-BB06-4322-B031-6541C8E12163}"/>
    <cellStyle name="Normal 19 6 3" xfId="16990" xr:uid="{2DBBEEC1-A93D-464C-BFDF-AFD65D68BE30}"/>
    <cellStyle name="Normal 19 7" xfId="16991" xr:uid="{061EECAA-F187-47E2-B1A9-0404519B7A2B}"/>
    <cellStyle name="Normal 19 7 2" xfId="16992" xr:uid="{5158850A-F5FF-4CEE-BFE8-08E287C6354C}"/>
    <cellStyle name="Normal 19 8" xfId="16993" xr:uid="{D820C34E-4499-4903-9C30-0CD8A4BB08D9}"/>
    <cellStyle name="Normal 19 9" xfId="16994" xr:uid="{85EED553-25DC-4568-A076-648945335A94}"/>
    <cellStyle name="Normal 19 9 2" xfId="16995" xr:uid="{FC4896AB-61BB-4CDD-99BD-EB41FD420A74}"/>
    <cellStyle name="Normal 190" xfId="16996" xr:uid="{2CEC42F3-E6E0-4062-A96D-9C752DCFC0A1}"/>
    <cellStyle name="Normal 190 2" xfId="16997" xr:uid="{EA238B4A-0AF3-4DAC-BCEC-0FB703ADDFF3}"/>
    <cellStyle name="Normal 190 2 2" xfId="16998" xr:uid="{0D0C4B83-4848-4648-A345-347F8531E88B}"/>
    <cellStyle name="Normal 190 3" xfId="16999" xr:uid="{FDAAB04A-2611-4CE4-B738-5FCC3A9725A2}"/>
    <cellStyle name="Normal 191" xfId="17000" xr:uid="{A499DABD-269F-432A-986C-F4CA50730D6B}"/>
    <cellStyle name="Normal 191 2" xfId="17001" xr:uid="{A63C9A19-F8BD-43F5-8552-1DA797B090D0}"/>
    <cellStyle name="Normal 191 2 2" xfId="17002" xr:uid="{EE6BC8BE-ECBA-4466-836A-F66FD9844C83}"/>
    <cellStyle name="Normal 191 3" xfId="17003" xr:uid="{A643E8BB-9A7A-4F62-8A02-5698C310A0B4}"/>
    <cellStyle name="Normal 192" xfId="17004" xr:uid="{1BA67710-9B95-4C85-A71D-C943E30F73FF}"/>
    <cellStyle name="Normal 192 2" xfId="17005" xr:uid="{27CB6AAF-EF00-458F-B502-6E509425F74D}"/>
    <cellStyle name="Normal 192 2 2" xfId="17006" xr:uid="{72EF1335-EDAE-401D-AD26-A7969927BA31}"/>
    <cellStyle name="Normal 192 3" xfId="17007" xr:uid="{6EA85BB6-AFCA-4044-B0D2-7BB7F604857D}"/>
    <cellStyle name="Normal 193" xfId="17008" xr:uid="{C39BF698-0864-4C5A-9866-C408CB0620FA}"/>
    <cellStyle name="Normal 193 2" xfId="17009" xr:uid="{E6980371-098E-44CE-BA4D-C11330836F1E}"/>
    <cellStyle name="Normal 193 2 2" xfId="17010" xr:uid="{6640F9BD-073C-42E8-B094-7B92C6BEC20B}"/>
    <cellStyle name="Normal 193 3" xfId="17011" xr:uid="{BB3A85DC-C7C6-4633-9D73-9FB2EEBD5881}"/>
    <cellStyle name="Normal 194" xfId="17012" xr:uid="{2EAF6B90-76BE-4074-B5D9-958091849F3E}"/>
    <cellStyle name="Normal 194 2" xfId="17013" xr:uid="{9B65698C-8DDD-4AA4-B765-2D5FE04258F0}"/>
    <cellStyle name="Normal 194 2 2" xfId="17014" xr:uid="{D19C8320-C1D3-4A45-A1B2-E9BC9FA6B1E5}"/>
    <cellStyle name="Normal 194 3" xfId="17015" xr:uid="{E2E46B17-1FD1-43DC-ABDD-123A1C55C36C}"/>
    <cellStyle name="Normal 195" xfId="17016" xr:uid="{5EDAC78B-B057-49A3-9509-96DD30A1EF8D}"/>
    <cellStyle name="Normal 195 2" xfId="17017" xr:uid="{D86001A8-9F05-46EA-8D21-871479DAC216}"/>
    <cellStyle name="Normal 195 2 2" xfId="17018" xr:uid="{D9F81F9E-1507-41F0-9F0C-545B70C38413}"/>
    <cellStyle name="Normal 195 3" xfId="17019" xr:uid="{85F9CCB6-0AFC-4898-B3DF-D239D176F294}"/>
    <cellStyle name="Normal 196" xfId="17020" xr:uid="{5825711F-1D04-4DB4-99E0-5E8164938FAA}"/>
    <cellStyle name="Normal 196 2" xfId="17021" xr:uid="{0A050B93-C230-4945-8BB1-BAFF306D1458}"/>
    <cellStyle name="Normal 196 2 2" xfId="17022" xr:uid="{EF1AB3DD-A38E-4692-A5F0-4719EEFD41C1}"/>
    <cellStyle name="Normal 196 3" xfId="17023" xr:uid="{C0E4D72D-2BB1-495B-B93B-C18917DF786F}"/>
    <cellStyle name="Normal 197" xfId="17024" xr:uid="{29361018-AFE6-4F9D-9F81-7BA1E926E6AE}"/>
    <cellStyle name="Normal 197 2" xfId="17025" xr:uid="{F8145E12-1550-4926-A8DF-F8D643CF9E84}"/>
    <cellStyle name="Normal 197 2 2" xfId="17026" xr:uid="{7CC34D36-D1AF-400E-B194-535CCAB994C9}"/>
    <cellStyle name="Normal 197 3" xfId="17027" xr:uid="{4962F59E-6A85-4311-8D3A-736BA7F3C8C8}"/>
    <cellStyle name="Normal 198" xfId="17028" xr:uid="{11E6ED91-6B82-42F4-8F66-D8FE6018621D}"/>
    <cellStyle name="Normal 198 2" xfId="17029" xr:uid="{CD3F7D3A-96B7-4CC5-A128-57B11452C717}"/>
    <cellStyle name="Normal 198 2 2" xfId="17030" xr:uid="{5271AE84-C1A4-4027-B159-196CB50C927E}"/>
    <cellStyle name="Normal 198 3" xfId="17031" xr:uid="{1789F5E9-18D6-463A-B70E-2BAD9B66A180}"/>
    <cellStyle name="Normal 199" xfId="17032" xr:uid="{45F0F23C-1FA3-486A-8304-C5A18A407B24}"/>
    <cellStyle name="Normal 199 2" xfId="17033" xr:uid="{E6F21D53-A287-4C37-BA4A-78BB77CE58DA}"/>
    <cellStyle name="Normal 199 2 2" xfId="17034" xr:uid="{ABA4CB8E-6177-42E6-8BD5-F725CEBD74CE}"/>
    <cellStyle name="Normal 199 3" xfId="17035" xr:uid="{D26AD184-6F39-496F-99EA-49DD52DF1E2E}"/>
    <cellStyle name="Normal 2" xfId="47" xr:uid="{05CA3B70-9C96-4E09-9EAC-87EF99E1A89B}"/>
    <cellStyle name="Normal 2 10" xfId="17037" xr:uid="{4CE1B72F-DD18-4B7C-9946-499ED291313E}"/>
    <cellStyle name="Normal 2 10 2" xfId="17038" xr:uid="{D1256D4D-7FF7-4353-A04D-6C60A90A080C}"/>
    <cellStyle name="Normal 2 11" xfId="17039" xr:uid="{C57A11A8-1D45-44CD-958A-778026A37751}"/>
    <cellStyle name="Normal 2 11 2" xfId="17040" xr:uid="{3D4266F3-A60C-4F80-9E7B-09BBC4220D08}"/>
    <cellStyle name="Normal 2 12" xfId="17041" xr:uid="{87ACFBC7-174D-42C6-907E-80830D8FBCD9}"/>
    <cellStyle name="Normal 2 12 2" xfId="17042" xr:uid="{B44BFEB7-F57C-4660-A15B-A5D2535C2C95}"/>
    <cellStyle name="Normal 2 13" xfId="17043" xr:uid="{D5771548-1876-4F86-8AAE-85C6F896A26D}"/>
    <cellStyle name="Normal 2 14" xfId="17036" xr:uid="{7624DA06-00E7-4ADE-938C-8B6802126157}"/>
    <cellStyle name="Normal 2 2" xfId="17044" xr:uid="{6EA04949-A842-45D4-A49C-060C5C926AD6}"/>
    <cellStyle name="Normal 2 2 2" xfId="17045" xr:uid="{2C45F3BB-F864-49A2-A091-200F12C0959F}"/>
    <cellStyle name="Normal 2 2 2 2" xfId="17046" xr:uid="{6CD775AA-B03D-42C7-BF79-94D244C6E83F}"/>
    <cellStyle name="Normal 2 2 2 2 2" xfId="17047" xr:uid="{A0B41EAF-C2BC-4ECA-923D-844C4C5D7FAF}"/>
    <cellStyle name="Normal 2 2 2 2 2 2" xfId="17048" xr:uid="{ED4905A7-F278-4A8A-A3E5-7697BA6937F1}"/>
    <cellStyle name="Normal 2 2 2 2 2 3" xfId="17049" xr:uid="{05385011-3E66-4248-A2B7-E460B903E4A4}"/>
    <cellStyle name="Normal 2 2 2 2 3" xfId="17050" xr:uid="{F6F8B056-9420-42FB-8645-BF17096DFC4F}"/>
    <cellStyle name="Normal 2 2 2 2 3 2" xfId="17051" xr:uid="{E962ECD1-908E-4B59-8E3C-C5FA8E033260}"/>
    <cellStyle name="Normal 2 2 2 2 3 3" xfId="17052" xr:uid="{79FCCFB9-C296-4BB3-9F83-FC30D5C5012E}"/>
    <cellStyle name="Normal 2 2 2 2 4" xfId="17053" xr:uid="{94AFBBCB-5D83-4B34-8964-C9A95F9819BE}"/>
    <cellStyle name="Normal 2 2 2 2 5" xfId="17054" xr:uid="{87F86A56-AAC9-4FCE-B818-9D7D76BC4CCD}"/>
    <cellStyle name="Normal 2 2 2 2 6" xfId="17055" xr:uid="{4A4BA311-F4CF-4940-866A-CE5B0E114274}"/>
    <cellStyle name="Normal 2 2 2 3" xfId="17056" xr:uid="{57603F9C-3A19-41AC-BCD7-98159CC69102}"/>
    <cellStyle name="Normal 2 2 2 3 2" xfId="17057" xr:uid="{D280F908-3D0A-4445-B47C-517618B9B6E2}"/>
    <cellStyle name="Normal 2 2 2 3 2 2" xfId="17058" xr:uid="{1EDECCC2-10A6-4C8C-9469-6D81D418B4C6}"/>
    <cellStyle name="Normal 2 2 2 3 3" xfId="17059" xr:uid="{96C69408-DFC9-419B-A70C-BCC1A3089B1F}"/>
    <cellStyle name="Normal 2 2 2 3 4" xfId="17060" xr:uid="{28D2B0FE-6BC2-4EDB-B8D1-C9C791A3AB06}"/>
    <cellStyle name="Normal 2 2 2 4" xfId="17061" xr:uid="{08CEC01A-71CD-4B24-AF86-6B4C4EF62805}"/>
    <cellStyle name="Normal 2 2 2 4 2" xfId="17062" xr:uid="{07785C93-634C-4848-89E4-AC028B0FF8F7}"/>
    <cellStyle name="Normal 2 2 2 4 2 2" xfId="17063" xr:uid="{24BF5FB7-54F4-4F10-A393-4270238FCA35}"/>
    <cellStyle name="Normal 2 2 2 4 2 3" xfId="17064" xr:uid="{3124FE8B-FC05-4B6C-B5DD-75EAA3A6A718}"/>
    <cellStyle name="Normal 2 2 2 4 3" xfId="17065" xr:uid="{50F7B278-A8B3-4C01-9E59-4AB9BB911C72}"/>
    <cellStyle name="Normal 2 2 2 4 3 2" xfId="17066" xr:uid="{0BFF0097-EB53-4800-9095-88FC0DB477A5}"/>
    <cellStyle name="Normal 2 2 2 4 4" xfId="17067" xr:uid="{13800279-558B-4039-91C6-7ACCDCF103E3}"/>
    <cellStyle name="Normal 2 2 2 4 5" xfId="17068" xr:uid="{3CFCF9D3-D23F-4DF6-B524-E442E8083C72}"/>
    <cellStyle name="Normal 2 2 2 5" xfId="17069" xr:uid="{43F09948-611A-4974-853B-2E3B75BE2EEB}"/>
    <cellStyle name="Normal 2 2 2 5 2" xfId="17070" xr:uid="{51145B14-94DD-46D7-944E-20151782E556}"/>
    <cellStyle name="Normal 2 2 2 5 3" xfId="17071" xr:uid="{A2CCE5C5-B2FB-48B4-A9C9-FF3575CC7582}"/>
    <cellStyle name="Normal 2 2 2 6" xfId="17072" xr:uid="{6EF86BDD-3D52-4A7F-A6A6-D86DEFCE0A23}"/>
    <cellStyle name="Normal 2 2 2 7" xfId="17073" xr:uid="{4560EDB9-B2E2-4F72-8317-406B61DE8BD1}"/>
    <cellStyle name="Normal 2 2 2 8" xfId="17074" xr:uid="{2C3D0491-8D7D-4C5B-AD98-B5F5726A9C96}"/>
    <cellStyle name="Normal 2 2 3" xfId="17075" xr:uid="{5DA1029F-67F8-41A6-9409-E03F5CD8EEB2}"/>
    <cellStyle name="Normal 2 2 3 2" xfId="17076" xr:uid="{C22E4D1A-047C-4025-BB07-3483FAF8C626}"/>
    <cellStyle name="Normal 2 3" xfId="54" xr:uid="{7116EC68-AF63-49B4-A9D8-326F03FD5D0B}"/>
    <cellStyle name="Normal 2 3 2" xfId="17077" xr:uid="{86B1EB12-AF12-4709-B0EC-E72F8413ED27}"/>
    <cellStyle name="Normal 2 3 2 2" xfId="17078" xr:uid="{8D5935A0-19C6-435F-8DDF-A9A4B8623776}"/>
    <cellStyle name="Normal 2 3 2 2 2" xfId="17079" xr:uid="{6A8DF2B0-14AE-4B33-AC7F-C1D042D1A3FB}"/>
    <cellStyle name="Normal 2 3 2 3" xfId="17080" xr:uid="{FA3EF38C-2A91-4265-887B-265912FC93C4}"/>
    <cellStyle name="Normal 2 3 3" xfId="17081" xr:uid="{9BC3AFE8-92E6-49FC-9F8A-DA98450A0E0F}"/>
    <cellStyle name="Normal 2 3 3 2" xfId="17082" xr:uid="{153C5360-0D35-4D57-AA2B-60CDF2B129B9}"/>
    <cellStyle name="Normal 2 3 4" xfId="17083" xr:uid="{B942B091-1C9B-48A9-9230-DE99D2680013}"/>
    <cellStyle name="Normal 2 3 5" xfId="17084" xr:uid="{2955BF8A-6726-44F7-ADB3-E38901B6C675}"/>
    <cellStyle name="Normal 2 3 5 2" xfId="17085" xr:uid="{78AE4316-F062-4ED6-A73D-2CA6DA6150FA}"/>
    <cellStyle name="Normal 2 3 6" xfId="17086" xr:uid="{539056FD-72A4-43C4-B394-346BC6819A2F}"/>
    <cellStyle name="Normal 2 3 6 2" xfId="17087" xr:uid="{241E9A04-246C-4210-9AA8-EA7FF886A636}"/>
    <cellStyle name="Normal 2 3 7" xfId="17088" xr:uid="{A4209725-8926-471F-99DE-2972580175DE}"/>
    <cellStyle name="Normal 2 3 7 2" xfId="17089" xr:uid="{CFDB5F81-4FFC-4D78-BCAB-962454163859}"/>
    <cellStyle name="Normal 2 4" xfId="17090" xr:uid="{7813E393-A7DB-485B-B346-60F0343B76C5}"/>
    <cellStyle name="Normal 2 4 2" xfId="17091" xr:uid="{29086073-E9C6-4C5D-9ADD-F42A96B3D801}"/>
    <cellStyle name="Normal 2 4 2 2" xfId="17092" xr:uid="{E25266CE-E5BF-4E72-936F-B63DE821A450}"/>
    <cellStyle name="Normal 2 4 2 2 2" xfId="17093" xr:uid="{B4E4361F-DDBA-40B5-A6CA-36BDBD296318}"/>
    <cellStyle name="Normal 2 4 2 3" xfId="17094" xr:uid="{35A28B9B-A467-43F4-B638-DD3CF7EAE4B4}"/>
    <cellStyle name="Normal 2 4 2 3 2" xfId="17095" xr:uid="{421E5E4A-8D23-44D0-A486-A752D4A31ABC}"/>
    <cellStyle name="Normal 2 4 2 4" xfId="17096" xr:uid="{F2001A33-E8FD-456A-85FD-F8BB52EC3744}"/>
    <cellStyle name="Normal 2 4 3" xfId="17097" xr:uid="{ABFC89DE-2FC4-4687-A525-16EFB0262C48}"/>
    <cellStyle name="Normal 2 4 3 2" xfId="17098" xr:uid="{1D339739-5982-4BC2-BB95-0B1ACE18B3B8}"/>
    <cellStyle name="Normal 2 4 3 2 2" xfId="17099" xr:uid="{0524CF6C-DC94-4B5D-B8CD-9B692F67D732}"/>
    <cellStyle name="Normal 2 4 3 2 2 2" xfId="17100" xr:uid="{1540461E-B9D6-420C-90B8-CC0ABA749666}"/>
    <cellStyle name="Normal 2 4 3 2 3" xfId="17101" xr:uid="{F01DF962-70CD-42BB-8BFC-BB2EAD79045F}"/>
    <cellStyle name="Normal 2 4 3 3" xfId="17102" xr:uid="{D5E87DC4-C226-4401-92BB-D6099316660A}"/>
    <cellStyle name="Normal 2 4 3 3 2" xfId="17103" xr:uid="{78ED4D6E-67E4-46EE-B36F-F414C39231C1}"/>
    <cellStyle name="Normal 2 4 3 3 2 2" xfId="17104" xr:uid="{CEE8DC18-4F27-4B03-87C1-D53F42B304AB}"/>
    <cellStyle name="Normal 2 4 3 3 3" xfId="17105" xr:uid="{42366526-EBBB-44E5-97C4-52C4B7A40470}"/>
    <cellStyle name="Normal 2 4 3 4" xfId="17106" xr:uid="{029B58A6-26D9-4165-BDF9-0DE77C544C82}"/>
    <cellStyle name="Normal 2 4 3 4 2" xfId="17107" xr:uid="{5618E5A6-0A39-4DC7-BCFD-EF4956BB5887}"/>
    <cellStyle name="Normal 2 4 3 5" xfId="17108" xr:uid="{AAD9EE65-1F95-4D42-8093-76147549A265}"/>
    <cellStyle name="Normal 2 4 3 6" xfId="17109" xr:uid="{9BCDC31F-BFF5-4C49-A76C-4D4E4DBA5768}"/>
    <cellStyle name="Normal 2 4 4" xfId="17110" xr:uid="{6FDA8E45-7B9C-4BB3-8EA9-98C8EF8B1B2D}"/>
    <cellStyle name="Normal 2 4 4 2" xfId="17111" xr:uid="{199778BD-F7A4-483E-94A2-A0CC09001C2A}"/>
    <cellStyle name="Normal 2 4 4 2 2" xfId="17112" xr:uid="{D15255AD-FF18-41C0-B901-EE4068A03A02}"/>
    <cellStyle name="Normal 2 4 4 2 2 2" xfId="17113" xr:uid="{7393539D-8C66-4DCF-9E6E-D50C56AA52B4}"/>
    <cellStyle name="Normal 2 4 4 2 3" xfId="17114" xr:uid="{B71E1A0D-B04C-422D-B71C-63F7333848DA}"/>
    <cellStyle name="Normal 2 4 4 3" xfId="17115" xr:uid="{7BE8BE8E-ACD0-44CC-95A8-7E2E8C81E013}"/>
    <cellStyle name="Normal 2 4 4 3 2" xfId="17116" xr:uid="{BD4E1A65-33EC-4CB6-B627-B35DA25ECDF7}"/>
    <cellStyle name="Normal 2 4 4 3 2 2" xfId="17117" xr:uid="{27A50B0D-2F3F-48BE-8FAC-D3CA74A42FCD}"/>
    <cellStyle name="Normal 2 4 4 3 3" xfId="17118" xr:uid="{B259B50A-C205-4892-A9B4-4CDDE7B61B9B}"/>
    <cellStyle name="Normal 2 4 4 4" xfId="17119" xr:uid="{AA4EEB73-3B88-4E97-9C19-E1EEEA9C51FA}"/>
    <cellStyle name="Normal 2 4 4 4 2" xfId="17120" xr:uid="{C7C18183-8454-4469-A8DD-25C039617ED1}"/>
    <cellStyle name="Normal 2 4 4 5" xfId="17121" xr:uid="{8AAADCE6-5DD7-49F1-9692-6BF1457E8D91}"/>
    <cellStyle name="Normal 2 4 4 6" xfId="17122" xr:uid="{863D87DC-B468-481F-9A25-6F7DFEE311C4}"/>
    <cellStyle name="Normal 2 4 5" xfId="17123" xr:uid="{37063BAE-8BCD-41A0-8D82-015EDCE918AA}"/>
    <cellStyle name="Normal 2 4 5 2" xfId="17124" xr:uid="{3DB35FFF-93FE-4654-BD65-5D18094F6B87}"/>
    <cellStyle name="Normal 2 4 5 3" xfId="17125" xr:uid="{95738EB3-CBA6-4B4E-B1BC-6D821100B5C9}"/>
    <cellStyle name="Normal 2 4 6" xfId="17126" xr:uid="{9CDE6F1E-351B-4168-BEFE-3DBB982A4575}"/>
    <cellStyle name="Normal 2 4 6 2" xfId="17127" xr:uid="{9990708F-6D29-403D-912B-84464D6C3A32}"/>
    <cellStyle name="Normal 2 5" xfId="17128" xr:uid="{D9775E89-8B5C-4088-8C9B-5AF1C4EC943E}"/>
    <cellStyle name="Normal 2 5 10" xfId="17129" xr:uid="{F568DB18-4ADA-480A-882F-0AF0EA2BFC3D}"/>
    <cellStyle name="Normal 2 5 10 2" xfId="17130" xr:uid="{BA455EE3-3974-46D1-A0A8-B1DD6F818BDF}"/>
    <cellStyle name="Normal 2 5 11" xfId="17131" xr:uid="{1E5C6844-43BF-4A36-B03E-0B4A6705936F}"/>
    <cellStyle name="Normal 2 5 11 2" xfId="17132" xr:uid="{A3C86D0C-972F-481D-B459-E36B9C416EE7}"/>
    <cellStyle name="Normal 2 5 2" xfId="17133" xr:uid="{4E129981-C733-4E03-BAD7-193D0C7BB2CA}"/>
    <cellStyle name="Normal 2 5 2 2" xfId="17134" xr:uid="{DAA94324-2133-44E3-939E-3B3B233F1CE7}"/>
    <cellStyle name="Normal 2 5 2 2 2" xfId="17135" xr:uid="{E71D49B7-3BFA-4AD6-A433-136B4DA2CA8F}"/>
    <cellStyle name="Normal 2 5 2 3" xfId="17136" xr:uid="{659AFDA5-B126-45ED-A703-353D0A3E9891}"/>
    <cellStyle name="Normal 2 5 2 4" xfId="17137" xr:uid="{B94B6011-F031-42AF-B608-2BDA95F3D7F5}"/>
    <cellStyle name="Normal 2 5 2 5" xfId="17138" xr:uid="{C03B38EF-598B-4582-8F38-A20F641D5C1C}"/>
    <cellStyle name="Normal 2 5 2 6" xfId="17139" xr:uid="{71087DF4-75CE-44C0-AB8C-1133F7BFF105}"/>
    <cellStyle name="Normal 2 5 3" xfId="17140" xr:uid="{9807659B-5B57-4854-AA73-53B1CB2B7D3D}"/>
    <cellStyle name="Normal 2 5 3 2" xfId="17141" xr:uid="{E111B9CF-58CE-4827-94C8-194BA5F83A97}"/>
    <cellStyle name="Normal 2 5 3 2 2" xfId="17142" xr:uid="{C534C105-58EF-4745-955C-0613D2F1AD46}"/>
    <cellStyle name="Normal 2 5 3 2 3" xfId="17143" xr:uid="{CAFE1975-4EA1-4612-B136-5D0C2CA039B0}"/>
    <cellStyle name="Normal 2 5 3 3" xfId="17144" xr:uid="{AF5BB287-7F34-4811-9D30-5C665671D983}"/>
    <cellStyle name="Normal 2 5 3 3 2" xfId="17145" xr:uid="{B312A894-B137-4D39-83FC-8E72094A7C0E}"/>
    <cellStyle name="Normal 2 5 3 4" xfId="17146" xr:uid="{007DD101-5382-462F-A64D-19D0F441A30A}"/>
    <cellStyle name="Normal 2 5 3 5" xfId="17147" xr:uid="{13CA1D85-A4FF-4EB8-80F5-9B8F1B0C3ED3}"/>
    <cellStyle name="Normal 2 5 3 6" xfId="17148" xr:uid="{83398E87-1EB2-474A-BA39-0133D0F401C2}"/>
    <cellStyle name="Normal 2 5 4" xfId="17149" xr:uid="{D6F288BE-D600-4AAE-9556-E05377270B96}"/>
    <cellStyle name="Normal 2 5 4 2" xfId="17150" xr:uid="{5401E167-842A-44AD-AA75-0F7110DC2539}"/>
    <cellStyle name="Normal 2 5 4 2 2" xfId="17151" xr:uid="{08EA701B-260E-4BC5-B605-DA0B7EC7F4FC}"/>
    <cellStyle name="Normal 2 5 4 3" xfId="17152" xr:uid="{CEEED555-0759-423A-AFB2-A98E6032E34C}"/>
    <cellStyle name="Normal 2 5 4 4" xfId="17153" xr:uid="{0DD9E2E8-9619-4E3A-B20B-A4C688A8D763}"/>
    <cellStyle name="Normal 2 5 5" xfId="17154" xr:uid="{03B76A52-7FF1-4703-BFE5-9C49F6195398}"/>
    <cellStyle name="Normal 2 5 5 2" xfId="17155" xr:uid="{549E4CED-B226-4262-8D20-B8FCB91854C8}"/>
    <cellStyle name="Normal 2 5 5 2 2" xfId="17156" xr:uid="{4A4A50E3-4026-49A8-A876-30B30E9E8B6C}"/>
    <cellStyle name="Normal 2 5 5 3" xfId="17157" xr:uid="{0E499454-3AD3-406E-8937-6BFDFB1B5957}"/>
    <cellStyle name="Normal 2 5 5 4" xfId="17158" xr:uid="{2C72CC43-CED0-4A90-8B1F-761F4AAFC33C}"/>
    <cellStyle name="Normal 2 5 6" xfId="17159" xr:uid="{92E4C7D9-F087-40C4-9E47-FC974EE80916}"/>
    <cellStyle name="Normal 2 5 6 2" xfId="17160" xr:uid="{E64149C0-3CC8-4BB3-B762-040B91674551}"/>
    <cellStyle name="Normal 2 5 6 3" xfId="17161" xr:uid="{3696C331-1E60-4A57-B6E4-3759183B54E2}"/>
    <cellStyle name="Normal 2 5 7" xfId="17162" xr:uid="{8DCDBFA2-FB3C-4195-982B-F7DA091186A1}"/>
    <cellStyle name="Normal 2 5 7 2" xfId="17163" xr:uid="{90341372-091C-4059-A060-C2D01882462D}"/>
    <cellStyle name="Normal 2 5 7 3" xfId="17164" xr:uid="{55811DF7-FE97-47A6-8A1F-AF1C54AA31CA}"/>
    <cellStyle name="Normal 2 5 8" xfId="17165" xr:uid="{4E6AF817-08ED-449B-82D6-6034D5F18B78}"/>
    <cellStyle name="Normal 2 5 9" xfId="17166" xr:uid="{DA25073C-3A4C-47CB-8E6B-5BA536ECD149}"/>
    <cellStyle name="Normal 2 5 9 2" xfId="17167" xr:uid="{2CDFF570-909B-4521-BF62-C725CB2253DA}"/>
    <cellStyle name="Normal 2 6" xfId="17168" xr:uid="{A6BD0AE1-6761-4A32-B597-5BCFBEA72D6A}"/>
    <cellStyle name="Normal 2 6 2" xfId="17169" xr:uid="{3CD9DB75-442F-455E-BC60-8D7C4204C4C8}"/>
    <cellStyle name="Normal 2 6 2 2" xfId="17170" xr:uid="{2786161D-6ED5-464A-8198-776754236D6E}"/>
    <cellStyle name="Normal 2 6 2 2 2" xfId="17171" xr:uid="{BFE5D939-47D0-4AF6-B97F-09E5D4D01280}"/>
    <cellStyle name="Normal 2 6 2 2 2 2" xfId="17172" xr:uid="{BE9BC57D-6E8E-4E7B-98C1-4F7D65C0B90B}"/>
    <cellStyle name="Normal 2 6 2 2 3" xfId="17173" xr:uid="{961AD645-7FD4-4955-98BE-345E47B11E9C}"/>
    <cellStyle name="Normal 2 6 2 3" xfId="17174" xr:uid="{A8F44D28-4983-4EAC-8ED4-A8E0E89660FA}"/>
    <cellStyle name="Normal 2 6 2 3 2" xfId="17175" xr:uid="{51DC5AC1-6AED-45E5-9D18-CE52E31B20DD}"/>
    <cellStyle name="Normal 2 6 2 3 2 2" xfId="17176" xr:uid="{09C59EF9-CAAE-48A6-9770-9048839EABDB}"/>
    <cellStyle name="Normal 2 6 2 3 3" xfId="17177" xr:uid="{23BC03C2-E22B-4141-AB50-AFBE78C96020}"/>
    <cellStyle name="Normal 2 6 2 4" xfId="17178" xr:uid="{0C58AB47-627A-41BA-A80D-929FD8E51EE0}"/>
    <cellStyle name="Normal 2 6 2 4 2" xfId="17179" xr:uid="{6669D2A8-08F7-44CB-BB7D-5A6BA1D9C033}"/>
    <cellStyle name="Normal 2 6 2 5" xfId="17180" xr:uid="{13C291E8-653B-490A-A321-0D8FE3FE273D}"/>
    <cellStyle name="Normal 2 6 2 6" xfId="17181" xr:uid="{6698593D-4C73-41D3-ADD0-98E205A59F47}"/>
    <cellStyle name="Normal 2 6 3" xfId="17182" xr:uid="{10F2FDB5-E6C9-4D49-B77C-04E207CB5D6D}"/>
    <cellStyle name="Normal 2 6 3 2" xfId="17183" xr:uid="{4CC0D338-FE58-4BE0-A26C-6FBDF5BEB407}"/>
    <cellStyle name="Normal 2 6 3 2 2" xfId="17184" xr:uid="{EB618DD7-4799-497B-B15E-369E5644F97E}"/>
    <cellStyle name="Normal 2 6 3 3" xfId="17185" xr:uid="{7A5961AC-4B6B-41C8-9029-ED0EB288719B}"/>
    <cellStyle name="Normal 2 6 3 4" xfId="17186" xr:uid="{03B06077-DFB6-4375-9568-985AD468A1C6}"/>
    <cellStyle name="Normal 2 6 4" xfId="17187" xr:uid="{A5BA6ED2-FF21-4C63-800E-265F2C76BD3A}"/>
    <cellStyle name="Normal 2 6 4 2" xfId="17188" xr:uid="{CEBB8E13-8B41-4D01-BDAB-71428F5FFC05}"/>
    <cellStyle name="Normal 2 6 4 2 2" xfId="17189" xr:uid="{229BD15C-31C9-422A-BF4A-31799F141CEE}"/>
    <cellStyle name="Normal 2 6 4 3" xfId="17190" xr:uid="{4B43E8DA-6077-456E-8769-9A79F3D41536}"/>
    <cellStyle name="Normal 2 6 4 4" xfId="17191" xr:uid="{CBA01C94-325A-4B21-8DD9-C9A8636B753D}"/>
    <cellStyle name="Normal 2 6 5" xfId="17192" xr:uid="{444529D6-198B-4CDE-9FF3-31ACE62179DB}"/>
    <cellStyle name="Normal 2 6 5 2" xfId="17193" xr:uid="{197297E5-7F44-4F74-9A9C-7AA2416A9643}"/>
    <cellStyle name="Normal 2 6 6" xfId="17194" xr:uid="{96279C27-B3D5-472C-965F-D56823CA5CFB}"/>
    <cellStyle name="Normal 2 6 7" xfId="17195" xr:uid="{FA01A789-244E-41B9-9620-F6D770C41EEA}"/>
    <cellStyle name="Normal 2 7" xfId="17196" xr:uid="{495EE392-6FEA-415A-A8B3-F190FE649876}"/>
    <cellStyle name="Normal 2 7 2" xfId="17197" xr:uid="{0EAE8C62-38D1-43E9-8753-B6B2F8D0C3D8}"/>
    <cellStyle name="Normal 2 7 2 2" xfId="17198" xr:uid="{EFC5CD89-917D-43C6-8462-6F2DAFCE7F85}"/>
    <cellStyle name="Normal 2 7 2 2 2" xfId="17199" xr:uid="{96B398B0-5449-4337-A9AE-C5F9E035467A}"/>
    <cellStyle name="Normal 2 7 2 3" xfId="17200" xr:uid="{E70565B3-9566-4006-B871-C8E727721EF7}"/>
    <cellStyle name="Normal 2 7 3" xfId="17201" xr:uid="{7E798F9D-BCE1-445E-A892-BC103BD3A0B9}"/>
    <cellStyle name="Normal 2 7 3 2" xfId="17202" xr:uid="{025EAD74-4AAA-4C70-82BB-1E5C4D116409}"/>
    <cellStyle name="Normal 2 7 4" xfId="17203" xr:uid="{EE1EB181-AF32-46DA-90EC-BE4E3F6036AD}"/>
    <cellStyle name="Normal 2 7 5" xfId="17204" xr:uid="{DF76E723-E59E-403A-BF9E-AC1702A7E4D8}"/>
    <cellStyle name="Normal 2 8" xfId="17205" xr:uid="{8E659CBC-C87A-4FB5-9758-EDE2E8919027}"/>
    <cellStyle name="Normal 2 8 2" xfId="17206" xr:uid="{95FADEFC-283F-4687-B955-FE5CC4431501}"/>
    <cellStyle name="Normal 2 8 2 2" xfId="17207" xr:uid="{721C229A-FC31-40CF-975D-81C075C7A7FD}"/>
    <cellStyle name="Normal 2 8 3" xfId="17208" xr:uid="{2887DE5D-3322-4371-B143-87AA1DD0FCA9}"/>
    <cellStyle name="Normal 2 8 4" xfId="17209" xr:uid="{0975B6D0-14A9-40CA-B075-E3260E26AF09}"/>
    <cellStyle name="Normal 2 9" xfId="17210" xr:uid="{F21CF918-BDF5-4A54-96A7-934D406A5BDE}"/>
    <cellStyle name="Normal 2 9 2" xfId="17211" xr:uid="{85103C49-12C1-45EA-A571-146000A06D05}"/>
    <cellStyle name="Normal 2_Fluxo_CRI Dahruj x Nestle_20100610 v1" xfId="17212" xr:uid="{A35B1730-EA5E-4090-9B1E-C2C6DA46D169}"/>
    <cellStyle name="Normal 20" xfId="17213" xr:uid="{8F3B7A07-2C15-4359-9101-5F56EAAC9200}"/>
    <cellStyle name="Normal 20 10" xfId="17214" xr:uid="{4AF68846-5458-4CAC-85C1-A5708DBB5F5B}"/>
    <cellStyle name="Normal 20 10 2" xfId="17215" xr:uid="{4BC566CE-E397-4AC0-9293-0CB12F142C1D}"/>
    <cellStyle name="Normal 20 11" xfId="17216" xr:uid="{53B53C04-11CD-4EB1-9C3B-F196E02C23EE}"/>
    <cellStyle name="Normal 20 11 2" xfId="17217" xr:uid="{5DC6323D-E9A1-4DD3-8200-F976F71A7038}"/>
    <cellStyle name="Normal 20 2" xfId="17218" xr:uid="{9787F0F6-C29D-42D8-866D-2B4F0F95A9B4}"/>
    <cellStyle name="Normal 20 2 2" xfId="17219" xr:uid="{FF0F5B7F-FA68-4E2D-BC5A-4759969612DF}"/>
    <cellStyle name="Normal 20 2 2 2" xfId="17220" xr:uid="{D160C517-D444-49FA-907E-F74BE265CF45}"/>
    <cellStyle name="Normal 20 2 2 3" xfId="17221" xr:uid="{6A93C548-AEA2-439D-BEBB-69F0E4B6B1D0}"/>
    <cellStyle name="Normal 20 2 3" xfId="17222" xr:uid="{264D497E-596B-4ABA-8BDD-CA6177167BE2}"/>
    <cellStyle name="Normal 20 2 3 2" xfId="17223" xr:uid="{0F9A7ABD-2C88-4036-817A-B22E3F5E2C9F}"/>
    <cellStyle name="Normal 20 2 3 2 2" xfId="17224" xr:uid="{73AD8CF6-FC6D-40B3-A6E6-757AF2DDA61B}"/>
    <cellStyle name="Normal 20 2 3 3" xfId="17225" xr:uid="{A6BB95FE-8F96-4CEB-9EB0-4A99C0ED1B03}"/>
    <cellStyle name="Normal 20 2 4" xfId="17226" xr:uid="{D7161535-0908-4909-8D2D-E1F4E84F87A4}"/>
    <cellStyle name="Normal 20 2 4 2" xfId="17227" xr:uid="{C1595DD7-D448-4B29-BF84-9D9A7844C668}"/>
    <cellStyle name="Normal 20 2 5" xfId="17228" xr:uid="{942C1EE2-2BA7-4BCC-AB5D-118D454A3AB7}"/>
    <cellStyle name="Normal 20 3" xfId="17229" xr:uid="{7B2411CB-5154-4D15-8128-82CC373739AD}"/>
    <cellStyle name="Normal 20 3 2" xfId="17230" xr:uid="{46AC5B10-ED1B-44A9-A0F8-3AD0C8BA0C00}"/>
    <cellStyle name="Normal 20 3 2 2" xfId="17231" xr:uid="{C38200BE-58BB-4E32-9241-171B15838BB5}"/>
    <cellStyle name="Normal 20 3 3" xfId="17232" xr:uid="{4D721405-B374-4285-AADD-C3708126CDBF}"/>
    <cellStyle name="Normal 20 4" xfId="17233" xr:uid="{D953D396-ABCC-4E7B-8828-4B82F0F8F87F}"/>
    <cellStyle name="Normal 20 4 2" xfId="17234" xr:uid="{CDCC9394-3FDB-48D6-8B8F-DD52C734D224}"/>
    <cellStyle name="Normal 20 4 2 2" xfId="17235" xr:uid="{35CE44E3-432C-46A1-8757-E5B75A731124}"/>
    <cellStyle name="Normal 20 4 3" xfId="17236" xr:uid="{B03DF170-9868-4F5D-A35F-8033E3D3E73C}"/>
    <cellStyle name="Normal 20 5" xfId="17237" xr:uid="{B4C1D26A-6F79-42BF-AC63-6E0D51DAB5F9}"/>
    <cellStyle name="Normal 20 5 2" xfId="17238" xr:uid="{F9A8C188-1C3A-4407-838F-AD3C110C9260}"/>
    <cellStyle name="Normal 20 6" xfId="17239" xr:uid="{D9B4F5EE-D532-4AFF-BF04-A447FA37C036}"/>
    <cellStyle name="Normal 20 6 2" xfId="17240" xr:uid="{27F7DF6E-A9FE-4E8C-B07F-8BF624388709}"/>
    <cellStyle name="Normal 20 6 2 2" xfId="17241" xr:uid="{86AD1C71-5032-4901-A945-CCBB1C08D27D}"/>
    <cellStyle name="Normal 20 6 3" xfId="17242" xr:uid="{0C16482F-E858-4809-9175-DE850E9B9C1A}"/>
    <cellStyle name="Normal 20 7" xfId="17243" xr:uid="{AF65B48F-86F3-441D-8E36-BD1D75F9C9AA}"/>
    <cellStyle name="Normal 20 7 2" xfId="17244" xr:uid="{7E2496FA-488A-4FC1-AE73-A88E9AA6C91D}"/>
    <cellStyle name="Normal 20 8" xfId="17245" xr:uid="{F876A689-4B14-4AEB-993D-51DCEC924120}"/>
    <cellStyle name="Normal 20 9" xfId="17246" xr:uid="{6C2C27B3-4234-4CFF-B6FA-1D3DED452709}"/>
    <cellStyle name="Normal 20 9 2" xfId="17247" xr:uid="{02BAC28A-74A3-4080-913B-3B64794F12BF}"/>
    <cellStyle name="Normal 200" xfId="17248" xr:uid="{E0F0C521-0EAC-4544-9020-F18C27EED828}"/>
    <cellStyle name="Normal 200 2" xfId="17249" xr:uid="{42DB0F71-2A98-4DD1-BBEF-EDE458504F96}"/>
    <cellStyle name="Normal 200 2 2" xfId="17250" xr:uid="{F1C962AB-DB27-450E-B6E1-17F29F51350F}"/>
    <cellStyle name="Normal 200 3" xfId="17251" xr:uid="{43E435EC-6188-4C6C-98ED-261BB5F3E0A4}"/>
    <cellStyle name="Normal 201" xfId="17252" xr:uid="{6784402B-0591-4184-9487-9569F1B07DA3}"/>
    <cellStyle name="Normal 201 2" xfId="17253" xr:uid="{36FCF81A-90AF-4BAE-B1AD-6A797DA84830}"/>
    <cellStyle name="Normal 201 2 2" xfId="17254" xr:uid="{5C552C65-4B92-4F28-8F7F-8948DAEF7D39}"/>
    <cellStyle name="Normal 201 3" xfId="17255" xr:uid="{B9D82C18-C29F-4C00-BA5E-FFCE9937D8A4}"/>
    <cellStyle name="Normal 202" xfId="17256" xr:uid="{EE47E033-0CD4-4FF4-AD7E-70FE57250186}"/>
    <cellStyle name="Normal 202 2" xfId="17257" xr:uid="{4A9CC680-FAB5-4769-A884-9491EB99955C}"/>
    <cellStyle name="Normal 202 2 2" xfId="17258" xr:uid="{7D665997-94EF-4FA9-9B1F-95A039E26172}"/>
    <cellStyle name="Normal 202 3" xfId="17259" xr:uid="{E6187F26-C916-4ADF-90B7-DD671ACE3FE4}"/>
    <cellStyle name="Normal 203" xfId="17260" xr:uid="{4FB4385B-4880-4EE3-B228-FF507C75B31E}"/>
    <cellStyle name="Normal 203 2" xfId="17261" xr:uid="{2387C36F-EE32-49DE-AA46-928E2D4227F5}"/>
    <cellStyle name="Normal 203 2 2" xfId="17262" xr:uid="{AC04498A-302B-44E1-A9C3-D74857A3D13C}"/>
    <cellStyle name="Normal 203 3" xfId="17263" xr:uid="{07955C47-6B58-45F6-841A-E5DE632303B6}"/>
    <cellStyle name="Normal 204" xfId="17264" xr:uid="{EF4D8957-2FE4-4BB8-8457-64EE474CAC0D}"/>
    <cellStyle name="Normal 204 2" xfId="17265" xr:uid="{A67253B6-E673-4AE2-AEEC-701786E0FBA5}"/>
    <cellStyle name="Normal 204 2 2" xfId="17266" xr:uid="{0BD54050-0A6E-4CD2-874A-4518E382ADB5}"/>
    <cellStyle name="Normal 204 3" xfId="17267" xr:uid="{40CC73A6-1EBC-4C74-AD4E-A7DC90DACB99}"/>
    <cellStyle name="Normal 205" xfId="17268" xr:uid="{54CC98D8-C528-4F7C-9673-6811DA811E66}"/>
    <cellStyle name="Normal 205 2" xfId="17269" xr:uid="{720EE170-4AE0-4B7C-8444-735CCC55B75B}"/>
    <cellStyle name="Normal 205 2 2" xfId="17270" xr:uid="{3B3796BC-1759-411A-9DF1-DD596C0B5753}"/>
    <cellStyle name="Normal 205 3" xfId="17271" xr:uid="{1524EF7E-C665-4561-93B5-E986401DF7C3}"/>
    <cellStyle name="Normal 206" xfId="17272" xr:uid="{1300C791-7CF1-44BB-86AF-3FB73B2F34F4}"/>
    <cellStyle name="Normal 206 2" xfId="17273" xr:uid="{1D7CF7FC-41ED-489A-A675-A233AABDD961}"/>
    <cellStyle name="Normal 206 2 2" xfId="17274" xr:uid="{054D4F0E-B0D1-4FE2-85AC-9D4D0C764207}"/>
    <cellStyle name="Normal 206 3" xfId="17275" xr:uid="{739F9659-F079-4C9E-8794-F85517C7265E}"/>
    <cellStyle name="Normal 207" xfId="17276" xr:uid="{2F6B0190-3968-4636-9AF2-B560443FF706}"/>
    <cellStyle name="Normal 207 2" xfId="17277" xr:uid="{340DBC53-0DD8-4E10-908B-7F67B9AC083F}"/>
    <cellStyle name="Normal 207 2 2" xfId="17278" xr:uid="{149811C3-747B-471C-AD74-3FF83074FE90}"/>
    <cellStyle name="Normal 207 3" xfId="17279" xr:uid="{2D767D2F-2AEC-463E-864F-2974DA526697}"/>
    <cellStyle name="Normal 208" xfId="17280" xr:uid="{90D16687-F99C-47DD-8B53-968F3C7C6E58}"/>
    <cellStyle name="Normal 208 2" xfId="17281" xr:uid="{A4C0E140-133F-4424-B13B-3913C5B06B91}"/>
    <cellStyle name="Normal 208 2 2" xfId="17282" xr:uid="{EA25159A-C20C-46B4-B858-A32FDEEC69CE}"/>
    <cellStyle name="Normal 208 3" xfId="17283" xr:uid="{DCA9D176-94FB-4752-A532-147B22AAC8EE}"/>
    <cellStyle name="Normal 209" xfId="17284" xr:uid="{BC2A3943-52A4-4D79-A2E2-77E1EA5F3DD1}"/>
    <cellStyle name="Normal 209 2" xfId="17285" xr:uid="{52882553-6140-42CF-8D9D-DB3765EADFB4}"/>
    <cellStyle name="Normal 209 2 2" xfId="17286" xr:uid="{EE5CA4A6-FA7F-41E3-B4D1-F25390CC3AC7}"/>
    <cellStyle name="Normal 209 3" xfId="17287" xr:uid="{1A13D2FF-97A5-42D4-8C66-0FD06535CDB1}"/>
    <cellStyle name="Normal 21" xfId="17288" xr:uid="{5A1DF563-A94A-4A31-8D66-E32768E9123C}"/>
    <cellStyle name="Normal 21 10" xfId="17289" xr:uid="{346B2F80-CFEC-49F7-89AE-89F5D11492B7}"/>
    <cellStyle name="Normal 21 10 2" xfId="17290" xr:uid="{269806D1-0550-4278-AC44-FB1135B551D9}"/>
    <cellStyle name="Normal 21 11" xfId="17291" xr:uid="{D069250D-6EF3-4556-A805-95B1D35E361B}"/>
    <cellStyle name="Normal 21 11 2" xfId="17292" xr:uid="{34CCFB51-15F3-4F80-A19C-C6330EB67865}"/>
    <cellStyle name="Normal 21 2" xfId="17293" xr:uid="{D6177E25-F286-4A50-8740-93F3FC126B4D}"/>
    <cellStyle name="Normal 21 2 2" xfId="17294" xr:uid="{6C7D7ECA-09A9-4EF7-B867-6F60BBC64412}"/>
    <cellStyle name="Normal 21 2 2 2" xfId="17295" xr:uid="{F44CC5B5-361D-4624-8D64-BE683326FA20}"/>
    <cellStyle name="Normal 21 2 2 3" xfId="17296" xr:uid="{5CF2E8D7-310A-4B88-9ED6-0958CEF1F7C8}"/>
    <cellStyle name="Normal 21 2 3" xfId="17297" xr:uid="{B2D96B67-FE58-40EB-A4AE-1076C140D43F}"/>
    <cellStyle name="Normal 21 2 3 2" xfId="17298" xr:uid="{BA511640-8B97-465F-89DF-1C3388EF9EC4}"/>
    <cellStyle name="Normal 21 2 3 2 2" xfId="17299" xr:uid="{2B986011-4964-41B4-B240-7F05493B6E9C}"/>
    <cellStyle name="Normal 21 2 3 3" xfId="17300" xr:uid="{B3FB00B6-CB26-4CC3-9E85-A433A007868F}"/>
    <cellStyle name="Normal 21 2 4" xfId="17301" xr:uid="{3A3965CA-4C2A-41BE-992C-35EC21A61606}"/>
    <cellStyle name="Normal 21 2 4 2" xfId="17302" xr:uid="{008E10FB-751D-4214-8881-452ADFEEA4AC}"/>
    <cellStyle name="Normal 21 2 5" xfId="17303" xr:uid="{C928E5B4-3720-456D-9E59-CE332FB5E0AD}"/>
    <cellStyle name="Normal 21 3" xfId="17304" xr:uid="{CC9489FD-0519-4677-AF98-9EA953ED8472}"/>
    <cellStyle name="Normal 21 3 2" xfId="17305" xr:uid="{C34FD276-4E2B-4ECB-A9D8-D5395594634A}"/>
    <cellStyle name="Normal 21 3 2 2" xfId="17306" xr:uid="{82D9B522-775C-4623-B3B0-1B048BC8254B}"/>
    <cellStyle name="Normal 21 3 3" xfId="17307" xr:uid="{1BF22EAC-B230-45B9-9FE7-7A776FE7059C}"/>
    <cellStyle name="Normal 21 4" xfId="17308" xr:uid="{1560E021-78E3-4043-8DA7-51FF755A6019}"/>
    <cellStyle name="Normal 21 4 2" xfId="17309" xr:uid="{1FE18EB5-24DF-43BC-80AE-ACE6C62A1ABB}"/>
    <cellStyle name="Normal 21 4 2 2" xfId="17310" xr:uid="{3A9097FA-4634-40AF-99F7-7CA0887F0E73}"/>
    <cellStyle name="Normal 21 4 3" xfId="17311" xr:uid="{57DFFC2F-CECE-45F9-A017-9BF875D9E80B}"/>
    <cellStyle name="Normal 21 5" xfId="17312" xr:uid="{8FF43F53-0F5D-4D6A-B5F9-0DFF70B88FD1}"/>
    <cellStyle name="Normal 21 5 2" xfId="17313" xr:uid="{11A986F2-B3D3-49CB-939C-A6226E7F9D0A}"/>
    <cellStyle name="Normal 21 6" xfId="17314" xr:uid="{6FE873D0-0DF6-4C2B-BDED-DA477AEF1C9E}"/>
    <cellStyle name="Normal 21 6 2" xfId="17315" xr:uid="{E8946C06-1C06-4652-A53F-B26E5424B01C}"/>
    <cellStyle name="Normal 21 6 2 2" xfId="17316" xr:uid="{E0257518-4EAE-4CE1-981E-BF9B266830B8}"/>
    <cellStyle name="Normal 21 6 3" xfId="17317" xr:uid="{A4872F31-2B81-4627-A411-DCF13521632A}"/>
    <cellStyle name="Normal 21 7" xfId="17318" xr:uid="{011A6D19-528E-434E-90AA-41A46E457A55}"/>
    <cellStyle name="Normal 21 7 2" xfId="17319" xr:uid="{3AE07133-3461-492B-9D66-1C31F64F773B}"/>
    <cellStyle name="Normal 21 8" xfId="17320" xr:uid="{685BB961-01A7-4247-B31B-8DD4175F758A}"/>
    <cellStyle name="Normal 21 9" xfId="17321" xr:uid="{16BAC5DD-29E6-4201-B3B8-E14F69568997}"/>
    <cellStyle name="Normal 21 9 2" xfId="17322" xr:uid="{7A5B0C57-35C8-4E37-96A5-AE4282C3C510}"/>
    <cellStyle name="Normal 210" xfId="17323" xr:uid="{642B4B41-716E-4584-B94D-F2D23E259798}"/>
    <cellStyle name="Normal 210 2" xfId="17324" xr:uid="{8691EC8F-E1B0-4EE3-8801-874AA1667485}"/>
    <cellStyle name="Normal 210 2 2" xfId="17325" xr:uid="{3FD725DF-848D-4B5C-892E-5CA1C9EBF77A}"/>
    <cellStyle name="Normal 210 3" xfId="17326" xr:uid="{E1C80FFF-AD1D-4D32-9EAF-1E01CA632FCC}"/>
    <cellStyle name="Normal 211" xfId="17327" xr:uid="{1B04BD91-02D9-4840-878C-1B0D615785DD}"/>
    <cellStyle name="Normal 211 2" xfId="17328" xr:uid="{4BC1722E-63A0-4BB6-A3D2-55B8FAE43218}"/>
    <cellStyle name="Normal 212" xfId="17329" xr:uid="{912C8B69-F192-4AEC-8A89-09EE837F06DC}"/>
    <cellStyle name="Normal 212 2" xfId="17330" xr:uid="{75E011D6-04E2-4654-B0AB-AED5C9AF6C7E}"/>
    <cellStyle name="Normal 213" xfId="17331" xr:uid="{9F0F205F-AC64-4160-BE7E-DE2A8DF45E1E}"/>
    <cellStyle name="Normal 213 2" xfId="17332" xr:uid="{9A3007AD-1CCF-486E-A1C0-18C1A848F228}"/>
    <cellStyle name="Normal 214" xfId="57" xr:uid="{4C361F1A-30FC-41A0-A615-B70AD6A590ED}"/>
    <cellStyle name="Normal 214 2" xfId="17333" xr:uid="{1D66CBA3-AB72-4694-A976-E144493DCF0C}"/>
    <cellStyle name="Normal 215" xfId="17334" xr:uid="{8D4ADAB4-6FEF-4D20-BCC4-9CF6D6C28424}"/>
    <cellStyle name="Normal 215 2" xfId="17335" xr:uid="{B4568726-219A-41DC-9451-D4665A5FFBEA}"/>
    <cellStyle name="Normal 216" xfId="17336" xr:uid="{9591AE01-2E7B-49FF-A6CF-BF8BBF574FBB}"/>
    <cellStyle name="Normal 216 2" xfId="17337" xr:uid="{5F9B32CE-AEB6-457E-A759-716D444BAE9D}"/>
    <cellStyle name="Normal 217" xfId="17338" xr:uid="{9E34C3E1-3EEA-4C17-A8C1-818A574F3267}"/>
    <cellStyle name="Normal 217 2" xfId="17339" xr:uid="{16D1E07A-B92F-42AD-B961-A64DAF731201}"/>
    <cellStyle name="Normal 217 2 2" xfId="17340" xr:uid="{28A71B3C-BCE2-4BB1-9364-ABC19F5F3108}"/>
    <cellStyle name="Normal 217 3" xfId="17341" xr:uid="{9F43D83D-56CF-4BC0-9F28-5EC4E901DDC1}"/>
    <cellStyle name="Normal 218" xfId="17342" xr:uid="{F85BC720-781C-4A2F-9D8E-5412C28AB87E}"/>
    <cellStyle name="Normal 218 2" xfId="17343" xr:uid="{941F1F79-8798-49D5-9B4D-6450057632B6}"/>
    <cellStyle name="Normal 219" xfId="17344" xr:uid="{4C6B47B6-834C-4955-A27E-68F5E1604DBE}"/>
    <cellStyle name="Normal 219 2" xfId="17345" xr:uid="{24F92218-A15A-47A4-AE5B-11BC86CACC7F}"/>
    <cellStyle name="Normal 22" xfId="17346" xr:uid="{A8749CAB-A26F-4EF7-8544-5B788546F98A}"/>
    <cellStyle name="Normal 22 2" xfId="17347" xr:uid="{56AFF572-B8C0-49F9-A712-7981DFED4E88}"/>
    <cellStyle name="Normal 22 2 2" xfId="17348" xr:uid="{286D1F66-6E99-4236-8613-9CE79BB90304}"/>
    <cellStyle name="Normal 22 2 2 2" xfId="17349" xr:uid="{B20D555F-F626-4907-ACE0-2FB8E3F63BB9}"/>
    <cellStyle name="Normal 22 2 2 3" xfId="17350" xr:uid="{9403BF42-4292-47B2-A9F9-91003349B548}"/>
    <cellStyle name="Normal 22 2 3" xfId="17351" xr:uid="{88E81B40-779E-4F9F-B80C-C6DDCD6DD5FD}"/>
    <cellStyle name="Normal 22 2 3 2" xfId="17352" xr:uid="{34772193-5C5B-44F9-BC54-1A55441C15A0}"/>
    <cellStyle name="Normal 22 2 3 2 2" xfId="17353" xr:uid="{3C462F9A-50DA-4546-8A55-E3CE0A045AEB}"/>
    <cellStyle name="Normal 22 2 3 3" xfId="17354" xr:uid="{A721936A-F73E-465B-B7B4-994CBB7F5C3E}"/>
    <cellStyle name="Normal 22 2 4" xfId="17355" xr:uid="{4C0B703F-3520-4551-86FC-5D7DF226A306}"/>
    <cellStyle name="Normal 22 2 4 2" xfId="17356" xr:uid="{F2A98CC3-7577-4118-8EE6-541CFF9F86BB}"/>
    <cellStyle name="Normal 22 2 5" xfId="17357" xr:uid="{B1283204-8C0D-4113-9CD3-F3C0BE07335B}"/>
    <cellStyle name="Normal 22 3" xfId="17358" xr:uid="{37A27F7C-C013-4197-9179-DFFB381691CD}"/>
    <cellStyle name="Normal 22 3 2" xfId="17359" xr:uid="{28356392-6C6E-43AA-9F1F-283FD96D7623}"/>
    <cellStyle name="Normal 22 3 2 2" xfId="17360" xr:uid="{7F7BCED9-1903-4DC7-A8E3-B3F4AA02BB20}"/>
    <cellStyle name="Normal 22 3 3" xfId="17361" xr:uid="{D85C2649-AFA1-4A0C-8283-08265AEBD93E}"/>
    <cellStyle name="Normal 22 4" xfId="17362" xr:uid="{74404ABC-AC1C-4401-9F26-4F9F27DA9BFF}"/>
    <cellStyle name="Normal 22 4 2" xfId="17363" xr:uid="{353C60AC-59D6-4333-B8FA-6C595F1AC01D}"/>
    <cellStyle name="Normal 22 4 2 2" xfId="17364" xr:uid="{9C7B2E5C-3037-46AF-AC98-5770EA78859B}"/>
    <cellStyle name="Normal 22 4 3" xfId="17365" xr:uid="{CB4D8182-AFE7-42FD-BBA9-3FEA2BD59DEF}"/>
    <cellStyle name="Normal 22 5" xfId="17366" xr:uid="{CB49EE3D-0D46-4368-BAE2-09C4A4E53E73}"/>
    <cellStyle name="Normal 22 5 2" xfId="17367" xr:uid="{744DEFB1-8FD1-4236-9061-E9F6BB087443}"/>
    <cellStyle name="Normal 22 6" xfId="17368" xr:uid="{F6B73BE4-1D3A-4319-855F-C01842ECB0F0}"/>
    <cellStyle name="Normal 22 6 2" xfId="17369" xr:uid="{54C8B77B-3AA5-4EF2-9B82-A6D193060C06}"/>
    <cellStyle name="Normal 22 6 2 2" xfId="17370" xr:uid="{F21AA022-1355-4C71-B9E6-D8616C833A37}"/>
    <cellStyle name="Normal 22 6 3" xfId="17371" xr:uid="{154786E3-E2AB-413F-9F45-67594F098860}"/>
    <cellStyle name="Normal 22 7" xfId="17372" xr:uid="{F2EC2549-2568-460E-AC07-332752CB6ADB}"/>
    <cellStyle name="Normal 22 7 2" xfId="17373" xr:uid="{30751E1D-AE52-4B18-A8F1-2F3E59138BC4}"/>
    <cellStyle name="Normal 22 8" xfId="17374" xr:uid="{F3BEEED3-B8A7-4165-863B-EE7C65F74164}"/>
    <cellStyle name="Normal 22 8 2" xfId="17375" xr:uid="{B1F98332-B3EF-4E5E-9A37-E5058ACE185F}"/>
    <cellStyle name="Normal 220" xfId="17376" xr:uid="{AD4C3E98-2A9A-4D21-B30D-49C091018020}"/>
    <cellStyle name="Normal 220 2" xfId="17377" xr:uid="{66ECA9EB-D428-414A-801D-92881342731D}"/>
    <cellStyle name="Normal 221" xfId="17378" xr:uid="{0A1EE143-BCB9-4671-9A72-45075E800108}"/>
    <cellStyle name="Normal 221 2" xfId="17379" xr:uid="{A849A73E-A8A4-4A09-B104-345949C95C5F}"/>
    <cellStyle name="Normal 222" xfId="17380" xr:uid="{55C0E5BA-E4AE-4874-A814-F78A4D61F76E}"/>
    <cellStyle name="Normal 222 2" xfId="17381" xr:uid="{E5D18A0E-BA5A-4E43-BFBB-E78215558472}"/>
    <cellStyle name="Normal 223" xfId="17382" xr:uid="{259DB20E-D575-47B8-9473-273C8CE73ED3}"/>
    <cellStyle name="Normal 223 2" xfId="17383" xr:uid="{3616B346-5F38-456B-A201-237C53B640EE}"/>
    <cellStyle name="Normal 224" xfId="17384" xr:uid="{ACEB8152-4623-4C31-B6BC-099FAAEEE672}"/>
    <cellStyle name="Normal 224 2" xfId="17385" xr:uid="{C8B99E91-516A-43BE-B5A3-C4305B656D74}"/>
    <cellStyle name="Normal 225" xfId="17386" xr:uid="{6D39D101-5668-47E0-8970-627250CD6C99}"/>
    <cellStyle name="Normal 225 2" xfId="17387" xr:uid="{94D60FCE-373B-4AB3-A205-2E712893F0AE}"/>
    <cellStyle name="Normal 226" xfId="63" xr:uid="{6FD88549-7304-4DC0-A42A-4F410D4DF24A}"/>
    <cellStyle name="Normal 226 2" xfId="17388" xr:uid="{A92C9F33-43EB-4F43-B96A-642ABB5E253A}"/>
    <cellStyle name="Normal 227" xfId="17389" xr:uid="{D673F1BE-2BDB-4BA9-BF69-5672C823FE9D}"/>
    <cellStyle name="Normal 227 2" xfId="17390" xr:uid="{7743BA81-1DD2-4553-BD11-ECFF0B5C6EFC}"/>
    <cellStyle name="Normal 228" xfId="56" xr:uid="{6B62D6AD-6F50-4150-BF20-4CA62AFD4F20}"/>
    <cellStyle name="Normal 228 2" xfId="17391" xr:uid="{B8F2E92B-FE15-4005-A879-03AF0B829B9B}"/>
    <cellStyle name="Normal 229" xfId="17392" xr:uid="{F3243A1E-0989-49CB-9B06-971BDCC37E45}"/>
    <cellStyle name="Normal 229 2" xfId="17393" xr:uid="{0A3D2042-E96A-45F3-BDB6-F3C44A5B1E04}"/>
    <cellStyle name="Normal 23" xfId="17394" xr:uid="{BBA71BF7-DC79-4775-A4FC-8BA16BDCE632}"/>
    <cellStyle name="Normal 23 10" xfId="17395" xr:uid="{8F0D4E43-B299-4689-BD57-B36AADF189FD}"/>
    <cellStyle name="Normal 23 10 2" xfId="17396" xr:uid="{4B705310-B051-4FB2-B5CB-A922C7590D01}"/>
    <cellStyle name="Normal 23 2" xfId="17397" xr:uid="{9603A330-73A1-4E5D-A51D-C0BE9022D558}"/>
    <cellStyle name="Normal 23 2 2" xfId="17398" xr:uid="{B64C68E7-9F75-4108-825E-FED872DE1C16}"/>
    <cellStyle name="Normal 23 2 2 2" xfId="17399" xr:uid="{E8AF5505-0033-4D68-8BB7-A17E61A7CA13}"/>
    <cellStyle name="Normal 23 2 2 3" xfId="17400" xr:uid="{898C0DB2-118E-418D-8CA7-A3A6A28916BF}"/>
    <cellStyle name="Normal 23 2 3" xfId="17401" xr:uid="{9EAA4A88-28F6-47A7-9046-A17F43EBF2B4}"/>
    <cellStyle name="Normal 23 2 3 2" xfId="17402" xr:uid="{74D7C8F6-F53B-4782-A914-8EE3B0EFE0A8}"/>
    <cellStyle name="Normal 23 2 3 2 2" xfId="17403" xr:uid="{E6FC72DE-BABA-4554-A718-78A6D4414A4E}"/>
    <cellStyle name="Normal 23 2 3 3" xfId="17404" xr:uid="{74CC0B85-CC68-41ED-BCE2-1A686FA831A0}"/>
    <cellStyle name="Normal 23 2 4" xfId="17405" xr:uid="{64C27284-D20E-42D5-B22A-BBCDFB2416FA}"/>
    <cellStyle name="Normal 23 2 4 2" xfId="17406" xr:uid="{3BA276AF-F5FC-43CF-8AD1-5BDCC85F4DC4}"/>
    <cellStyle name="Normal 23 2 5" xfId="17407" xr:uid="{327882AB-C6E5-460B-9F4F-7A9396091827}"/>
    <cellStyle name="Normal 23 3" xfId="17408" xr:uid="{2DFCEAF5-1047-4555-926A-640952B8A504}"/>
    <cellStyle name="Normal 23 3 2" xfId="17409" xr:uid="{960EDB76-BA23-4730-83FA-B559763967D0}"/>
    <cellStyle name="Normal 23 4" xfId="17410" xr:uid="{B2361F7A-04D8-42E8-83BB-6DFA30F311BA}"/>
    <cellStyle name="Normal 23 4 2" xfId="17411" xr:uid="{B6F64574-03EC-4E40-A231-22C9DD71F462}"/>
    <cellStyle name="Normal 23 5" xfId="17412" xr:uid="{D8DCCBB7-B8BC-4B75-A3DE-E32DAE8240ED}"/>
    <cellStyle name="Normal 23 5 2" xfId="17413" xr:uid="{AD55116E-BFDC-4A5A-A879-DFF30592FBA0}"/>
    <cellStyle name="Normal 23 6" xfId="17414" xr:uid="{6352538F-86B9-40B2-BF2D-68CE04658819}"/>
    <cellStyle name="Normal 23 6 2" xfId="17415" xr:uid="{E389490D-24DF-49B2-A764-68B363EB1716}"/>
    <cellStyle name="Normal 23 7" xfId="17416" xr:uid="{9DCAE5FA-67BE-451A-84A5-6ACA9080E1E5}"/>
    <cellStyle name="Normal 23 8" xfId="17417" xr:uid="{CA9EA45A-FB7A-4B22-BF02-749E1788746C}"/>
    <cellStyle name="Normal 23 8 2" xfId="17418" xr:uid="{4F908A1F-237E-4C4D-8C3A-0E2C8DE226AB}"/>
    <cellStyle name="Normal 23 9" xfId="17419" xr:uid="{631C771E-96DB-4376-A5D5-BC70559B76FE}"/>
    <cellStyle name="Normal 23 9 2" xfId="17420" xr:uid="{073A31B0-1FBB-440C-9A5B-8FA6ED04F66C}"/>
    <cellStyle name="Normal 230" xfId="17421" xr:uid="{74745E82-9839-4531-AF58-4EAF5CFDFFDB}"/>
    <cellStyle name="Normal 230 2" xfId="17422" xr:uid="{2C4D2B22-E703-4C08-A22F-72CFAA28A547}"/>
    <cellStyle name="Normal 231" xfId="17423" xr:uid="{69E793F1-5F07-43FF-BE39-6D70C294870C}"/>
    <cellStyle name="Normal 231 2" xfId="17424" xr:uid="{DFE771AF-8386-4924-81D8-95BC96029CBC}"/>
    <cellStyle name="Normal 232" xfId="17425" xr:uid="{82C68660-AA00-4497-965C-9AF428419250}"/>
    <cellStyle name="Normal 232 2" xfId="17426" xr:uid="{93D9DCDE-EA66-4EF3-81D0-129AE906293A}"/>
    <cellStyle name="Normal 233" xfId="17427" xr:uid="{B18C0CAC-6636-46A5-86C5-77EB6F56434E}"/>
    <cellStyle name="Normal 233 2" xfId="17428" xr:uid="{CE245606-07F6-4133-A695-1BF579837164}"/>
    <cellStyle name="Normal 234" xfId="17429" xr:uid="{115F5A3E-643A-43BD-9064-498D0DF78253}"/>
    <cellStyle name="Normal 234 2" xfId="17430" xr:uid="{97861164-2B99-4E6A-BCFD-35E5CCD97F2E}"/>
    <cellStyle name="Normal 235" xfId="17431" xr:uid="{9657DA5D-1161-498C-99DF-6ED7DA4DF770}"/>
    <cellStyle name="Normal 235 2" xfId="17432" xr:uid="{25CEEA44-0084-4719-9B2D-3347FCDDF48D}"/>
    <cellStyle name="Normal 236" xfId="17433" xr:uid="{330EA4A6-F3C4-41F4-BEAC-A35439EF8815}"/>
    <cellStyle name="Normal 236 2" xfId="17434" xr:uid="{46A26469-6C51-477F-AC4D-FC1867B40C54}"/>
    <cellStyle name="Normal 237" xfId="17435" xr:uid="{14BC3F8A-498D-4676-870C-FF869D237FAF}"/>
    <cellStyle name="Normal 237 2" xfId="17436" xr:uid="{31F77118-EC40-49FB-AED0-C1A42D0A73CE}"/>
    <cellStyle name="Normal 238" xfId="17437" xr:uid="{3E21C9D8-9B0A-4DE8-B125-0C7A964CA7D9}"/>
    <cellStyle name="Normal 238 2" xfId="17438" xr:uid="{50FFE70B-FFC0-405E-99B8-EEA8421910D0}"/>
    <cellStyle name="Normal 239" xfId="17439" xr:uid="{1FD1D513-FC73-4739-A5E4-3C42242E92E5}"/>
    <cellStyle name="Normal 239 2" xfId="17440" xr:uid="{FA17F967-9727-4E87-A0F2-BA43FF4D09E1}"/>
    <cellStyle name="Normal 24" xfId="17441" xr:uid="{F5535161-0EB1-4E1E-B52C-2C4B0B553B0C}"/>
    <cellStyle name="Normal 24 10" xfId="17442" xr:uid="{D1C1F00D-A5DF-464A-AD3A-0783575F50B3}"/>
    <cellStyle name="Normal 24 10 2" xfId="17443" xr:uid="{CD442452-8B2F-442F-9B1E-4445F067B549}"/>
    <cellStyle name="Normal 24 11" xfId="17444" xr:uid="{AF9B11F8-D7F7-4094-B6F7-8BEA2F66F491}"/>
    <cellStyle name="Normal 24 11 2" xfId="17445" xr:uid="{7EB4254D-99F0-43C1-BBA3-35E9D4A4B364}"/>
    <cellStyle name="Normal 24 12" xfId="17446" xr:uid="{E656BBEC-58BB-4AF7-9D5C-4B448E719475}"/>
    <cellStyle name="Normal 24 13" xfId="17447" xr:uid="{D2BBC694-624A-4641-BBFC-57EF0507B0E1}"/>
    <cellStyle name="Normal 24 13 2" xfId="17448" xr:uid="{8BC13B18-5F9B-4157-A1C9-44E43A4C07FB}"/>
    <cellStyle name="Normal 24 14" xfId="17449" xr:uid="{30529ACD-1AD7-45BE-9C0E-78137A59C19E}"/>
    <cellStyle name="Normal 24 14 2" xfId="17450" xr:uid="{3C0A16F3-D01B-4C4D-87C6-763719F82DDC}"/>
    <cellStyle name="Normal 24 15" xfId="17451" xr:uid="{05F6B195-CCD4-4A37-AED8-08612F208FE1}"/>
    <cellStyle name="Normal 24 15 2" xfId="17452" xr:uid="{4684B1A5-DF5A-4430-A954-36FBCEF0AFC6}"/>
    <cellStyle name="Normal 24 2" xfId="17453" xr:uid="{BEF99278-18BE-461A-BEF5-7EABB2E40010}"/>
    <cellStyle name="Normal 24 2 2" xfId="17454" xr:uid="{D571E32B-D37F-41FE-8BFF-785C9CC64868}"/>
    <cellStyle name="Normal 24 2 2 2" xfId="17455" xr:uid="{6DED60EB-C9D8-457B-A987-41B9F8EEACA6}"/>
    <cellStyle name="Normal 24 2 2 3" xfId="17456" xr:uid="{4CDB4B21-39D8-431F-AE3F-CC72230F3794}"/>
    <cellStyle name="Normal 24 2 3" xfId="17457" xr:uid="{9877D563-5D96-4C39-83B9-820C105B3735}"/>
    <cellStyle name="Normal 24 2 3 2" xfId="17458" xr:uid="{12068142-724D-4690-9551-7EF8A4F8D040}"/>
    <cellStyle name="Normal 24 2 3 3" xfId="17459" xr:uid="{5532361A-A872-45C6-B376-6F1B246DF344}"/>
    <cellStyle name="Normal 24 2 4" xfId="17460" xr:uid="{81003455-645B-4A4F-AAC3-952ED190F3FB}"/>
    <cellStyle name="Normal 24 2 4 2" xfId="17461" xr:uid="{7A000A91-705E-4287-B068-06B910D74C87}"/>
    <cellStyle name="Normal 24 2 4 2 2" xfId="17462" xr:uid="{95BFFCAD-9FE9-47A6-B58B-5E77399C244B}"/>
    <cellStyle name="Normal 24 2 4 3" xfId="17463" xr:uid="{646D8C6D-6B58-454D-B96B-6C968A17A5D0}"/>
    <cellStyle name="Normal 24 2 5" xfId="17464" xr:uid="{3CC6F612-B8BB-4351-877B-3E10C5D9AF2D}"/>
    <cellStyle name="Normal 24 2 5 2" xfId="17465" xr:uid="{D9550BA2-94E2-45AE-A103-934252653D22}"/>
    <cellStyle name="Normal 24 2 5 2 2" xfId="17466" xr:uid="{3F6B8230-7134-4EDF-86FC-25AB6A9818FC}"/>
    <cellStyle name="Normal 24 2 5 3" xfId="17467" xr:uid="{CB817ABD-8CD6-4D2D-B417-5253260050D4}"/>
    <cellStyle name="Normal 24 2 5 4" xfId="17468" xr:uid="{C82C26FA-3C88-4DE4-BFCC-2E1819F84E92}"/>
    <cellStyle name="Normal 24 2 6" xfId="17469" xr:uid="{CE8863CE-FA3B-406D-8294-44DB20432E33}"/>
    <cellStyle name="Normal 24 2 6 2" xfId="17470" xr:uid="{56F14676-D5CF-414C-82E4-3D4391E53C4D}"/>
    <cellStyle name="Normal 24 2 7" xfId="17471" xr:uid="{DE65E4FD-4760-40E7-B001-22B4F995FE40}"/>
    <cellStyle name="Normal 24 3" xfId="17472" xr:uid="{C7A1BF90-CF6B-4D6B-9B67-EB24942166C0}"/>
    <cellStyle name="Normal 24 3 2" xfId="17473" xr:uid="{D0CD453A-07C1-430B-981B-F23F66214299}"/>
    <cellStyle name="Normal 24 3 2 2" xfId="17474" xr:uid="{404A842B-6B77-4882-8516-8ACDD40CFC50}"/>
    <cellStyle name="Normal 24 3 2 3" xfId="17475" xr:uid="{389C1FA7-1042-4B63-B52B-CB22E70739B0}"/>
    <cellStyle name="Normal 24 3 3" xfId="17476" xr:uid="{082DE8D3-9DC9-47CC-A2F1-95767322CB04}"/>
    <cellStyle name="Normal 24 3 3 2" xfId="17477" xr:uid="{6162311F-0386-4762-A50C-67741768DE76}"/>
    <cellStyle name="Normal 24 3 3 3" xfId="17478" xr:uid="{A7FB6A56-B46A-4664-A52C-B161271C6B82}"/>
    <cellStyle name="Normal 24 3 4" xfId="17479" xr:uid="{075C1F9B-84E4-4394-82C3-BB0109DCDD53}"/>
    <cellStyle name="Normal 24 3 5" xfId="17480" xr:uid="{FCA8A67D-3CC8-4CB7-AA5E-D83BD405A3ED}"/>
    <cellStyle name="Normal 24 4" xfId="17481" xr:uid="{E890DBD0-7BF7-4343-98A4-7E975764E3CF}"/>
    <cellStyle name="Normal 24 4 2" xfId="17482" xr:uid="{9C5BD2C1-1233-4D18-A642-0EDD517BBE01}"/>
    <cellStyle name="Normal 24 4 2 2" xfId="17483" xr:uid="{2E96C0F9-225B-4396-B5FD-7CAB0FDBB64A}"/>
    <cellStyle name="Normal 24 4 3" xfId="17484" xr:uid="{21965A2B-1F9F-4BD0-8D63-27889C57C040}"/>
    <cellStyle name="Normal 24 5" xfId="17485" xr:uid="{F0ECA3DB-1E86-4860-988B-B175157414BC}"/>
    <cellStyle name="Normal 24 5 2" xfId="17486" xr:uid="{0A9BB26D-CDB6-4CFF-9499-55ECF5204848}"/>
    <cellStyle name="Normal 24 5 2 2" xfId="17487" xr:uid="{F4F08C91-D069-4D97-B60D-F77F85D3A02E}"/>
    <cellStyle name="Normal 24 5 3" xfId="17488" xr:uid="{A8075408-4DBF-4234-92BD-0FFDF96469D9}"/>
    <cellStyle name="Normal 24 5 4" xfId="17489" xr:uid="{6F73D40D-2FB1-4A5F-8704-7853ECD71088}"/>
    <cellStyle name="Normal 24 6" xfId="17490" xr:uid="{B3BEB4BF-441F-420B-874C-4489AB66B15E}"/>
    <cellStyle name="Normal 24 6 2" xfId="17491" xr:uid="{3F2AC946-2DBE-4A2C-81EF-B72AADC2280F}"/>
    <cellStyle name="Normal 24 6 2 2" xfId="17492" xr:uid="{EBF5CD62-0D98-47A8-A2E6-54B835E74EDA}"/>
    <cellStyle name="Normal 24 6 3" xfId="17493" xr:uid="{E13D0D12-A22A-481B-999D-042071020C74}"/>
    <cellStyle name="Normal 24 7" xfId="17494" xr:uid="{36ADC004-F7CC-4E40-941B-B9A8B4E2D6A4}"/>
    <cellStyle name="Normal 24 7 2" xfId="17495" xr:uid="{10735ADA-3DBD-472B-A311-3A7450CA2643}"/>
    <cellStyle name="Normal 24 8" xfId="17496" xr:uid="{72A03875-7B68-44DA-8D03-D83D68E9AF19}"/>
    <cellStyle name="Normal 24 8 2" xfId="17497" xr:uid="{EFACDE3E-98A3-470E-9B9A-2FB08D21C175}"/>
    <cellStyle name="Normal 24 8 2 2" xfId="17498" xr:uid="{C9FFCC30-23BD-4A34-97EA-E965472AFAF6}"/>
    <cellStyle name="Normal 24 8 3" xfId="17499" xr:uid="{C7E33715-DA2B-4701-815A-7788097A21D7}"/>
    <cellStyle name="Normal 24 9" xfId="17500" xr:uid="{D2080093-5AA8-4FA8-B461-C7C43716901E}"/>
    <cellStyle name="Normal 24 9 2" xfId="17501" xr:uid="{54D1A052-9528-48BF-BEDD-579D712DAD87}"/>
    <cellStyle name="Normal 240" xfId="17502" xr:uid="{0DBBFDE8-23F3-4714-B239-9909413A25B4}"/>
    <cellStyle name="Normal 240 2" xfId="17503" xr:uid="{6EBDDE69-7E87-482D-9199-DE3915328422}"/>
    <cellStyle name="Normal 241" xfId="17504" xr:uid="{8B67010B-37DD-411E-B201-FC6B24A8A84A}"/>
    <cellStyle name="Normal 241 2" xfId="17505" xr:uid="{158780E3-CF17-4076-B4F0-323D2993D01A}"/>
    <cellStyle name="Normal 242" xfId="17506" xr:uid="{3E86966E-F327-4086-A357-54126C51FEA9}"/>
    <cellStyle name="Normal 242 2" xfId="17507" xr:uid="{2E246CC0-EAF6-4CBC-A748-51A6D52C0D4F}"/>
    <cellStyle name="Normal 243" xfId="17508" xr:uid="{DCC0AE1C-69B7-4946-BB48-5AA2BBE19AC5}"/>
    <cellStyle name="Normal 243 2" xfId="17509" xr:uid="{A068552A-A5D7-418C-902C-9CD4F75860EA}"/>
    <cellStyle name="Normal 244" xfId="17510" xr:uid="{11A9A78B-3B5D-4E84-A7DE-91F17B5F395A}"/>
    <cellStyle name="Normal 244 2" xfId="17511" xr:uid="{69FCB901-0135-4BFD-91A8-F6884A863908}"/>
    <cellStyle name="Normal 245" xfId="17512" xr:uid="{0D9122FD-BEF4-4307-97BA-BE9488BA9BE6}"/>
    <cellStyle name="Normal 245 2" xfId="17513" xr:uid="{B408CEC8-61F7-4883-AC28-C7524E0D0623}"/>
    <cellStyle name="Normal 246" xfId="17514" xr:uid="{6E726FE6-8021-4A7F-A738-5BF196F67B18}"/>
    <cellStyle name="Normal 246 2" xfId="17515" xr:uid="{B6682973-FF0E-4EEC-BC47-3A999E1A1479}"/>
    <cellStyle name="Normal 247" xfId="17516" xr:uid="{686FED17-43D7-4CF4-81FC-F702214DCAF2}"/>
    <cellStyle name="Normal 247 2" xfId="17517" xr:uid="{051C97D4-A8BA-4A6C-BE79-A1157DC1EC59}"/>
    <cellStyle name="Normal 248" xfId="17518" xr:uid="{394E4892-9FCE-4995-B64E-8C2BECB0D122}"/>
    <cellStyle name="Normal 248 2" xfId="17519" xr:uid="{207894D1-8D5C-400F-9CD0-09A2C1244A07}"/>
    <cellStyle name="Normal 249" xfId="17520" xr:uid="{69A6B4E0-6480-44E4-9D11-0F406E4FF14E}"/>
    <cellStyle name="Normal 249 2" xfId="17521" xr:uid="{A2341880-CBFA-4426-B86D-543C39D01F8D}"/>
    <cellStyle name="Normal 25" xfId="17522" xr:uid="{785E6105-2EE1-4955-926D-AE590E14DB6B}"/>
    <cellStyle name="Normal 25 10" xfId="17523" xr:uid="{1E6CCF2A-72DE-4829-9810-86E06BCC3026}"/>
    <cellStyle name="Normal 25 10 2" xfId="17524" xr:uid="{623E57E3-18DD-4825-A9C1-C4C3F351A439}"/>
    <cellStyle name="Normal 25 2" xfId="17525" xr:uid="{BECC77BD-83FB-40B8-A555-4DC8C8C913A8}"/>
    <cellStyle name="Normal 25 2 2" xfId="17526" xr:uid="{EC9E1FF3-4CCF-4F34-85F9-34716C7E7E5D}"/>
    <cellStyle name="Normal 25 2 2 2" xfId="17527" xr:uid="{A6C2F247-AB1C-40C6-A847-2F3445FEF391}"/>
    <cellStyle name="Normal 25 2 2 2 2" xfId="17528" xr:uid="{45F9A6DE-54A6-48A7-9684-EB54D88C22EF}"/>
    <cellStyle name="Normal 25 2 2 3" xfId="17529" xr:uid="{4F5C94CE-FBD7-45F3-BE3F-B2DFB2A09A80}"/>
    <cellStyle name="Normal 25 2 3" xfId="17530" xr:uid="{98C162E2-1FAC-43E2-9E90-EB0025AFEACC}"/>
    <cellStyle name="Normal 25 2 3 2" xfId="17531" xr:uid="{1224C825-DF16-4FE1-B793-2B00417F1DA2}"/>
    <cellStyle name="Normal 25 2 3 2 2" xfId="17532" xr:uid="{8FBFAF82-9060-4A51-ABED-2EC1E3ACBEE6}"/>
    <cellStyle name="Normal 25 2 3 3" xfId="17533" xr:uid="{048C9A86-847B-4A28-980B-AAAFB9196DF0}"/>
    <cellStyle name="Normal 25 2 3 4" xfId="17534" xr:uid="{949721D7-76D8-4759-AA82-F363ABD58FD6}"/>
    <cellStyle name="Normal 25 2 4" xfId="17535" xr:uid="{7059E23D-03F2-471D-9761-1C370DC2FBFC}"/>
    <cellStyle name="Normal 25 2 4 2" xfId="17536" xr:uid="{F7AD6152-56B1-42D4-8BE2-2767DAF6F47E}"/>
    <cellStyle name="Normal 25 2 4 3" xfId="17537" xr:uid="{0523A0D3-E4CB-4B23-9083-24DE557D4979}"/>
    <cellStyle name="Normal 25 2 5" xfId="17538" xr:uid="{3A8FF40E-D108-49FD-928B-E57FF8451482}"/>
    <cellStyle name="Normal 25 2 5 2" xfId="17539" xr:uid="{36CE4E23-8FCA-40E9-8711-782D0B4957B8}"/>
    <cellStyle name="Normal 25 3" xfId="17540" xr:uid="{C4EE10C2-8AD7-487E-BC7E-FB65351BA27F}"/>
    <cellStyle name="Normal 25 3 2" xfId="17541" xr:uid="{75AE1046-5159-4CB2-BF1A-6F5AD6ECEC6B}"/>
    <cellStyle name="Normal 25 3 2 2" xfId="17542" xr:uid="{4155677F-4AB0-4965-B156-5384E981B08F}"/>
    <cellStyle name="Normal 25 3 2 2 2" xfId="17543" xr:uid="{579DEBA4-F052-4025-8C4B-E6F812819658}"/>
    <cellStyle name="Normal 25 3 2 3" xfId="17544" xr:uid="{446D9434-7A47-4964-9FCF-0FAAA75B85D4}"/>
    <cellStyle name="Normal 25 3 2 4" xfId="17545" xr:uid="{8FC7961F-A8F9-44F4-8385-6E2EDAE5D3B8}"/>
    <cellStyle name="Normal 25 3 3" xfId="17546" xr:uid="{9F667CD6-C538-4C46-8954-AF3A8AF58F1A}"/>
    <cellStyle name="Normal 25 3 3 2" xfId="17547" xr:uid="{86D6CDA3-E146-4398-80E8-009D1157F669}"/>
    <cellStyle name="Normal 25 3 3 2 2" xfId="17548" xr:uid="{86C35916-27E6-4F37-BA2F-2E367A1B637B}"/>
    <cellStyle name="Normal 25 3 3 3" xfId="17549" xr:uid="{6906F011-36AF-4DCB-AC58-9D76B73680D1}"/>
    <cellStyle name="Normal 25 3 3 4" xfId="17550" xr:uid="{78EAEB71-DEA1-4A3A-A8BD-42D67A38BA96}"/>
    <cellStyle name="Normal 25 3 4" xfId="17551" xr:uid="{09C05D7D-747F-42CA-885D-B58EF155AE9D}"/>
    <cellStyle name="Normal 25 3 4 2" xfId="17552" xr:uid="{8228A4C6-7263-4AD3-830C-84C145A224D6}"/>
    <cellStyle name="Normal 25 3 4 3" xfId="17553" xr:uid="{C4442A8C-5C28-484E-BF83-B989304C80FE}"/>
    <cellStyle name="Normal 25 3 5" xfId="17554" xr:uid="{72991CD1-13D7-4658-861F-BBB6A997A57C}"/>
    <cellStyle name="Normal 25 3 5 2" xfId="17555" xr:uid="{DC1506D5-E7C2-4D41-9332-07AC30DC0BEF}"/>
    <cellStyle name="Normal 25 3 6" xfId="17556" xr:uid="{AE42B3BC-27FA-4393-9D38-C311B61FEAB6}"/>
    <cellStyle name="Normal 25 4" xfId="17557" xr:uid="{64AD7E5C-0765-40AC-AD20-38A05361B6BA}"/>
    <cellStyle name="Normal 25 4 2" xfId="17558" xr:uid="{E34CE4DE-B998-4868-9C92-E067DB33CD95}"/>
    <cellStyle name="Normal 25 4 2 2" xfId="17559" xr:uid="{F13FD46E-2C4D-46AD-AE5B-1A32F800D41F}"/>
    <cellStyle name="Normal 25 4 2 3" xfId="17560" xr:uid="{20729866-6E17-45DA-9AA7-D6AC3FA4891A}"/>
    <cellStyle name="Normal 25 4 3" xfId="17561" xr:uid="{A3009621-196C-41E8-AC9B-1EE49BD9D013}"/>
    <cellStyle name="Normal 25 5" xfId="17562" xr:uid="{311BC202-6930-4677-A9A9-F265AC2246DB}"/>
    <cellStyle name="Normal 25 5 2" xfId="17563" xr:uid="{E51B6836-C7F1-495E-833B-50ADFCCC048E}"/>
    <cellStyle name="Normal 25 5 2 2" xfId="17564" xr:uid="{A0069100-6CB3-448A-8737-D08137BF0784}"/>
    <cellStyle name="Normal 25 5 2 2 2" xfId="17565" xr:uid="{2DB68E84-15B3-4253-A717-2CC87AA7FD2F}"/>
    <cellStyle name="Normal 25 5 2 3" xfId="17566" xr:uid="{DE115F3B-4094-42DB-8FB9-811FF3B2E2A0}"/>
    <cellStyle name="Normal 25 5 3" xfId="17567" xr:uid="{0C0647E0-22D0-43E5-97C0-A6652A2C14A2}"/>
    <cellStyle name="Normal 25 5 3 2" xfId="17568" xr:uid="{836936E1-E091-4486-ACBF-685EB650F149}"/>
    <cellStyle name="Normal 25 5 4" xfId="17569" xr:uid="{27EC5BEB-285A-4DF9-BBC8-1BEA0BDF68ED}"/>
    <cellStyle name="Normal 25 5 5" xfId="17570" xr:uid="{E907E9FB-3947-4769-B1E4-4E5CB638E3F2}"/>
    <cellStyle name="Normal 25 6" xfId="17571" xr:uid="{A87FC8A5-CCC7-43D6-B9F1-E0FC155F38E2}"/>
    <cellStyle name="Normal 25 6 2" xfId="17572" xr:uid="{437506B7-E9D7-4A44-9F1C-20A96C52C3F6}"/>
    <cellStyle name="Normal 25 6 2 2" xfId="17573" xr:uid="{4661E383-7C13-4572-81B2-F6591B09C4D7}"/>
    <cellStyle name="Normal 25 6 3" xfId="17574" xr:uid="{5FF19D97-0A77-4A0D-B1C9-056ADB734E6D}"/>
    <cellStyle name="Normal 25 6 4" xfId="17575" xr:uid="{FF6FF1F6-BAEF-4621-AD3E-BBB1275B6A03}"/>
    <cellStyle name="Normal 25 7" xfId="17576" xr:uid="{0CB3BB90-1114-46F7-BCFF-CD33AE82A003}"/>
    <cellStyle name="Normal 25 7 2" xfId="17577" xr:uid="{5264E6CA-793B-4F67-8536-10007A396285}"/>
    <cellStyle name="Normal 25 8" xfId="17578" xr:uid="{E053CB26-CF5A-4038-AC34-DBD418A93BEF}"/>
    <cellStyle name="Normal 25 8 2" xfId="17579" xr:uid="{217DC3EE-6E07-4FD9-BB91-08874B9FC1E2}"/>
    <cellStyle name="Normal 25 9" xfId="17580" xr:uid="{7C30514A-1792-4F3A-8C41-ADC71189032B}"/>
    <cellStyle name="Normal 25 9 2" xfId="17581" xr:uid="{4ACB938B-0024-4F28-A453-1DF1015A9170}"/>
    <cellStyle name="Normal 250" xfId="17582" xr:uid="{0DDC89E2-2C8D-4F1D-9D6B-A279576B92C7}"/>
    <cellStyle name="Normal 250 2" xfId="17583" xr:uid="{869A291F-9414-47EA-8DCF-699980B9F6AD}"/>
    <cellStyle name="Normal 251" xfId="17584" xr:uid="{F0B51665-8EBD-4F4A-8C84-3C41104F4B46}"/>
    <cellStyle name="Normal 251 2" xfId="17585" xr:uid="{055A0D47-C520-4CFC-B7DB-D3FECCD70E4E}"/>
    <cellStyle name="Normal 252" xfId="17586" xr:uid="{FF211023-2DF1-422D-9393-05F4C231C372}"/>
    <cellStyle name="Normal 252 2" xfId="17587" xr:uid="{E5D8D087-10AF-4412-84F4-237419BBD7B3}"/>
    <cellStyle name="Normal 253" xfId="17588" xr:uid="{D93FB087-1320-4599-A957-C3B30C4B9214}"/>
    <cellStyle name="Normal 253 2" xfId="17589" xr:uid="{58F3E678-CC84-4914-8A9D-F959685DAD45}"/>
    <cellStyle name="Normal 254" xfId="17590" xr:uid="{9B1330D7-471A-45A1-824C-5E8E4136D395}"/>
    <cellStyle name="Normal 254 2" xfId="17591" xr:uid="{4E2622C8-7C96-47D0-ABAB-2A59AEEB9A93}"/>
    <cellStyle name="Normal 255" xfId="17592" xr:uid="{51E79C27-82E1-45BC-85E6-E322FB0C01C9}"/>
    <cellStyle name="Normal 255 2" xfId="17593" xr:uid="{5A8F3C68-D3E2-4D86-A316-6160CF38B2B9}"/>
    <cellStyle name="Normal 256" xfId="17594" xr:uid="{1C2237A6-577F-4098-A5FE-1A4FFDDA013B}"/>
    <cellStyle name="Normal 256 2" xfId="17595" xr:uid="{6D622660-1BA8-41B2-B8EB-084547AAA7DF}"/>
    <cellStyle name="Normal 257" xfId="17596" xr:uid="{B5758C2D-B9BE-46A8-A9AE-4D5E3D97E166}"/>
    <cellStyle name="Normal 257 2" xfId="17597" xr:uid="{D1D35FFB-A379-4A1B-A91F-02A7039E987E}"/>
    <cellStyle name="Normal 258" xfId="17598" xr:uid="{C161ED21-7A72-49C0-957E-F11E2293E1A3}"/>
    <cellStyle name="Normal 258 2" xfId="17599" xr:uid="{579E23A3-72F0-4946-80FB-0E8EBE52C6EC}"/>
    <cellStyle name="Normal 259" xfId="17600" xr:uid="{A1CD19EA-840C-4309-B25A-9BE04AA2CDD2}"/>
    <cellStyle name="Normal 259 2" xfId="53381" xr:uid="{FD56940D-57AB-4273-BB05-E9587276637D}"/>
    <cellStyle name="Normal 26" xfId="17601" xr:uid="{7396A0C9-D912-4B87-9C8B-18AB1015BDEC}"/>
    <cellStyle name="Normal 26 10" xfId="17602" xr:uid="{1DEDE5AE-14B0-4F33-9A01-BBC74073537E}"/>
    <cellStyle name="Normal 26 10 2" xfId="17603" xr:uid="{C3EB5E95-01FE-4022-8A4D-18E1800ECBF4}"/>
    <cellStyle name="Normal 26 2" xfId="17604" xr:uid="{FB2EA578-1D5C-4C13-813F-EF420E42FDE4}"/>
    <cellStyle name="Normal 26 2 2" xfId="17605" xr:uid="{E0F7D38E-D570-4286-8FF1-91915B8F28A4}"/>
    <cellStyle name="Normal 26 2 2 2" xfId="17606" xr:uid="{316EC41A-9341-4A93-8B01-6AE5ABDDDFA2}"/>
    <cellStyle name="Normal 26 2 3" xfId="17607" xr:uid="{7BE02060-0477-482F-8C75-40D0BC8AE224}"/>
    <cellStyle name="Normal 26 2 4" xfId="17608" xr:uid="{CFE31736-FE12-488C-ABC6-6EE5CDFF6B81}"/>
    <cellStyle name="Normal 26 2 5" xfId="17609" xr:uid="{C62AE870-5203-4038-A9B8-4B3A9ABDB6E5}"/>
    <cellStyle name="Normal 26 2 6" xfId="17610" xr:uid="{D9C60711-0A82-44E2-BBB6-4FDD5F0D7D96}"/>
    <cellStyle name="Normal 26 3" xfId="17611" xr:uid="{5E3A7E58-4709-4F59-80DE-DD4FA44C892B}"/>
    <cellStyle name="Normal 26 3 2" xfId="17612" xr:uid="{E9D036CF-E8AD-40C0-A67C-0CC4346E580C}"/>
    <cellStyle name="Normal 26 3 2 2" xfId="17613" xr:uid="{1204BED9-FC28-4E6B-A369-CE2912610CE1}"/>
    <cellStyle name="Normal 26 3 2 2 2" xfId="17614" xr:uid="{C4C2B581-BE0C-4FB0-AEB7-829AF5409C0D}"/>
    <cellStyle name="Normal 26 3 2 3" xfId="17615" xr:uid="{30088E00-7F7C-4C3D-AF06-832BAF01B0EA}"/>
    <cellStyle name="Normal 26 3 2 4" xfId="17616" xr:uid="{DD0D1ED9-5ABD-49C3-9418-443183642AA7}"/>
    <cellStyle name="Normal 26 3 3" xfId="17617" xr:uid="{D47B16EA-9D10-4944-8529-0D81890F617D}"/>
    <cellStyle name="Normal 26 3 3 2" xfId="17618" xr:uid="{D4A01315-764E-4DF8-A269-0BDA526DC537}"/>
    <cellStyle name="Normal 26 3 3 2 2" xfId="17619" xr:uid="{8521EF73-F213-4368-8CC7-B1AE2FD33BFC}"/>
    <cellStyle name="Normal 26 3 3 3" xfId="17620" xr:uid="{F4AEC8D3-6CF3-46BC-A0E4-6E66C4B61235}"/>
    <cellStyle name="Normal 26 3 3 4" xfId="17621" xr:uid="{86AB6C8D-745A-40E8-803B-223CDADA243D}"/>
    <cellStyle name="Normal 26 3 4" xfId="17622" xr:uid="{97657DC3-46D6-471B-AC8E-581EDE12F58C}"/>
    <cellStyle name="Normal 26 3 4 2" xfId="17623" xr:uid="{F54EB160-05FB-4BB3-96B5-95DB4E1CCA8E}"/>
    <cellStyle name="Normal 26 3 4 3" xfId="17624" xr:uid="{238AA9CB-9C63-47B3-BC2A-05CADAD0E9EE}"/>
    <cellStyle name="Normal 26 3 5" xfId="17625" xr:uid="{A61C1D4D-1BB3-487E-B7F3-68C541BED06E}"/>
    <cellStyle name="Normal 26 3 5 2" xfId="17626" xr:uid="{52B2260A-2978-41B7-A9D9-DC3A0892DB30}"/>
    <cellStyle name="Normal 26 3 6" xfId="17627" xr:uid="{0B584A4D-0594-4061-A87D-0DE6DF7C42EC}"/>
    <cellStyle name="Normal 26 4" xfId="17628" xr:uid="{9402C5A6-C803-421D-BEFB-2A49F0F96862}"/>
    <cellStyle name="Normal 26 4 2" xfId="17629" xr:uid="{BEB46B69-D1C0-4413-A871-6BF928384EFE}"/>
    <cellStyle name="Normal 26 4 2 2" xfId="17630" xr:uid="{986048ED-BD47-4110-972B-811D6A2C3D3B}"/>
    <cellStyle name="Normal 26 4 2 3" xfId="17631" xr:uid="{8E9376CB-3815-422D-AE81-15839A360C59}"/>
    <cellStyle name="Normal 26 4 3" xfId="17632" xr:uid="{CB6947E4-BF1B-4EED-887E-4DFEF00C5091}"/>
    <cellStyle name="Normal 26 5" xfId="17633" xr:uid="{7F9F8FCA-68CD-4C1C-BB5A-BCB9349CDDDD}"/>
    <cellStyle name="Normal 26 5 2" xfId="17634" xr:uid="{889AA16E-7B4B-4B82-BE94-C6BAD2DEFEC3}"/>
    <cellStyle name="Normal 26 5 2 2" xfId="17635" xr:uid="{1AAE0806-74DD-4916-B156-69BFDFF309A3}"/>
    <cellStyle name="Normal 26 5 2 2 2" xfId="17636" xr:uid="{B63CF9A3-E44E-4F5D-8250-A02BAC2831AD}"/>
    <cellStyle name="Normal 26 5 2 3" xfId="17637" xr:uid="{5BB84F14-5904-4ECC-864B-91A2511DBE5B}"/>
    <cellStyle name="Normal 26 5 3" xfId="17638" xr:uid="{32B0BB37-B9BB-40FE-B099-27CB9F24D831}"/>
    <cellStyle name="Normal 26 5 3 2" xfId="17639" xr:uid="{4C90C8DD-F065-42BA-9FA2-CC692A3C2B2F}"/>
    <cellStyle name="Normal 26 5 4" xfId="17640" xr:uid="{F145342E-3113-43D5-AD9E-CC0AE76B63E0}"/>
    <cellStyle name="Normal 26 5 5" xfId="17641" xr:uid="{6B395BC1-82ED-43E0-B51A-0D61436FBE40}"/>
    <cellStyle name="Normal 26 6" xfId="17642" xr:uid="{5EB7F77F-46C9-4CFD-806D-684AFF2E4623}"/>
    <cellStyle name="Normal 26 6 2" xfId="17643" xr:uid="{63058819-3464-4B42-A435-567292868730}"/>
    <cellStyle name="Normal 26 6 2 2" xfId="17644" xr:uid="{451930A7-6E4E-4679-935F-8B5BE52D477F}"/>
    <cellStyle name="Normal 26 6 3" xfId="17645" xr:uid="{F191CC3E-C340-4648-9418-E875F3F7F477}"/>
    <cellStyle name="Normal 26 6 4" xfId="17646" xr:uid="{F0BBF386-162E-4442-AFA1-D05D8A919EA5}"/>
    <cellStyle name="Normal 26 7" xfId="17647" xr:uid="{E80C5598-6D50-4003-9669-07FF0E82E113}"/>
    <cellStyle name="Normal 26 7 2" xfId="17648" xr:uid="{6FD25A64-39E1-4837-A511-6626AA166AEE}"/>
    <cellStyle name="Normal 26 8" xfId="17649" xr:uid="{C4E729E7-036C-477D-8AB3-306B36EDD435}"/>
    <cellStyle name="Normal 26 8 2" xfId="17650" xr:uid="{7F38E4FA-0A40-4E9E-8374-E1BE1301E89E}"/>
    <cellStyle name="Normal 26 9" xfId="17651" xr:uid="{104CB076-91A9-4EF4-8DEC-36CB00096E87}"/>
    <cellStyle name="Normal 26 9 2" xfId="17652" xr:uid="{167B91A9-D38C-4F7D-9B05-23B545B1C367}"/>
    <cellStyle name="Normal 260" xfId="17653" xr:uid="{FF12E8A4-BE08-42FC-A0BB-3807893F6334}"/>
    <cellStyle name="Normal 260 2" xfId="53382" xr:uid="{B9E78056-D245-46F8-97B5-98DA5DD69D8C}"/>
    <cellStyle name="Normal 261" xfId="17654" xr:uid="{514ED4D0-CB52-47BC-BC2B-088C26D34DAA}"/>
    <cellStyle name="Normal 261 2" xfId="53383" xr:uid="{A8298362-73EA-4F7C-8FBE-0BB28A48A92E}"/>
    <cellStyle name="Normal 262" xfId="17655" xr:uid="{DFB4DE9E-44A5-4B4C-BE5F-7BD281414A4A}"/>
    <cellStyle name="Normal 262 2" xfId="53384" xr:uid="{9C8A482C-0BE0-43A4-B98F-C8CFA9A9D380}"/>
    <cellStyle name="Normal 263" xfId="17656" xr:uid="{CC64F3CE-DBDC-40E1-AA7B-B6DB6E4E2CC3}"/>
    <cellStyle name="Normal 263 2" xfId="53385" xr:uid="{E543A7D6-45B1-4519-8D56-E3CD263B9C0D}"/>
    <cellStyle name="Normal 264" xfId="17657" xr:uid="{7E6AAC61-EAFA-4743-8883-683917FE3193}"/>
    <cellStyle name="Normal 264 2" xfId="53386" xr:uid="{86A836C4-A643-4129-9480-5843022997F6}"/>
    <cellStyle name="Normal 265" xfId="17658" xr:uid="{FA607987-9BC2-480E-8B53-04BA21DCFF10}"/>
    <cellStyle name="Normal 266" xfId="17659" xr:uid="{9A50A4B9-9CFC-4DA6-84AA-B3BB45D43607}"/>
    <cellStyle name="Normal 267" xfId="17660" xr:uid="{CD735481-9E0E-406E-8106-94E7285F6BBD}"/>
    <cellStyle name="Normal 267 2" xfId="53387" xr:uid="{104A27FD-B1CB-458C-A769-20E0F45514D7}"/>
    <cellStyle name="Normal 268" xfId="17661" xr:uid="{6F025B80-FFF5-4BF1-B362-07AD8C322FED}"/>
    <cellStyle name="Normal 268 2" xfId="53388" xr:uid="{6E8F132C-E232-4C26-B549-52ABB079A842}"/>
    <cellStyle name="Normal 269" xfId="17662" xr:uid="{54A1BA0B-6A62-48B5-87EB-65484F8E8CCE}"/>
    <cellStyle name="Normal 269 2" xfId="53389" xr:uid="{9071E6BC-FB68-4192-A759-77605DC3BA76}"/>
    <cellStyle name="Normal 27" xfId="17663" xr:uid="{4533C0B3-B851-4DFB-818C-501E820791BF}"/>
    <cellStyle name="Normal 27 10" xfId="17664" xr:uid="{A032C044-ACCC-46CB-8103-5C8D99C9BED5}"/>
    <cellStyle name="Normal 27 10 2" xfId="17665" xr:uid="{447AB558-BC14-4292-A1E1-0AD4A8F17B5A}"/>
    <cellStyle name="Normal 27 2" xfId="17666" xr:uid="{53693511-2426-4BA2-8436-B0FC54B0CD3C}"/>
    <cellStyle name="Normal 27 2 2" xfId="17667" xr:uid="{0C56ADAA-9152-4A66-8737-CE7D658004B9}"/>
    <cellStyle name="Normal 27 2 2 2" xfId="17668" xr:uid="{3A5C20AE-8D72-4402-ADEE-7B6F6C87ED47}"/>
    <cellStyle name="Normal 27 2 3" xfId="17669" xr:uid="{B3C89CAA-C1C0-46BF-84C9-57247711447A}"/>
    <cellStyle name="Normal 27 2 4" xfId="17670" xr:uid="{FA978401-4C78-4167-890C-58BE7E529FD5}"/>
    <cellStyle name="Normal 27 2 5" xfId="17671" xr:uid="{D473AB3D-95CB-41DD-868B-D19F19484AE9}"/>
    <cellStyle name="Normal 27 2 6" xfId="17672" xr:uid="{C60245D0-F8C3-42E4-A5BE-653484EA09BB}"/>
    <cellStyle name="Normal 27 3" xfId="17673" xr:uid="{26E8E21F-C975-45FB-A97B-34DCA4A9F1A2}"/>
    <cellStyle name="Normal 27 3 2" xfId="17674" xr:uid="{97F4D383-DE1F-40BA-ABFE-A1851BEEC8AD}"/>
    <cellStyle name="Normal 27 3 2 2" xfId="17675" xr:uid="{A65663D9-04FC-4C7B-9022-EED558903877}"/>
    <cellStyle name="Normal 27 3 2 2 2" xfId="17676" xr:uid="{28DD1171-908D-4BDC-897D-EFE5A6F169E7}"/>
    <cellStyle name="Normal 27 3 2 3" xfId="17677" xr:uid="{65E3F851-7066-469A-8E99-9DAB494E3BE8}"/>
    <cellStyle name="Normal 27 3 2 4" xfId="17678" xr:uid="{EE5ED981-18C9-41BD-A8DE-26CDE2C38B55}"/>
    <cellStyle name="Normal 27 3 3" xfId="17679" xr:uid="{0AA66E37-0AD0-45D5-8AEB-18B50146E02D}"/>
    <cellStyle name="Normal 27 3 3 2" xfId="17680" xr:uid="{BA533B1B-9225-4A7D-A4C6-F012FB05E833}"/>
    <cellStyle name="Normal 27 3 3 2 2" xfId="17681" xr:uid="{F4D8A5E5-7351-4F4D-A13B-7602199C988A}"/>
    <cellStyle name="Normal 27 3 3 3" xfId="17682" xr:uid="{9B765261-DF09-4B6D-A630-2E4553FB84BB}"/>
    <cellStyle name="Normal 27 3 3 4" xfId="17683" xr:uid="{CDBE5BDA-8E22-435A-8652-C7D8D269DDFF}"/>
    <cellStyle name="Normal 27 3 4" xfId="17684" xr:uid="{3A0306E3-9686-4F77-9A4A-B0F9C3AEED92}"/>
    <cellStyle name="Normal 27 3 4 2" xfId="17685" xr:uid="{FE520EAC-3CD9-4E72-B8E1-5B9C091427F9}"/>
    <cellStyle name="Normal 27 3 4 3" xfId="17686" xr:uid="{475E76B0-F316-44F8-BE5A-19B7880BC150}"/>
    <cellStyle name="Normal 27 3 5" xfId="17687" xr:uid="{CD0A1C16-43D8-447F-9646-160639EA0E25}"/>
    <cellStyle name="Normal 27 3 5 2" xfId="17688" xr:uid="{40D1236B-A176-4800-9734-E47CE2773DD3}"/>
    <cellStyle name="Normal 27 3 6" xfId="17689" xr:uid="{93876854-26B8-40B5-A768-9CE16B378D80}"/>
    <cellStyle name="Normal 27 4" xfId="17690" xr:uid="{DE982CDC-D85F-41FD-BD93-5909680A94C4}"/>
    <cellStyle name="Normal 27 4 2" xfId="17691" xr:uid="{82DF3A9F-0F46-4888-8493-061328F26350}"/>
    <cellStyle name="Normal 27 4 2 2" xfId="17692" xr:uid="{E33ED50A-90F8-47E4-9A46-5AF5F96EBEE8}"/>
    <cellStyle name="Normal 27 4 2 3" xfId="17693" xr:uid="{361AED94-4757-46A5-A7A0-B57BD5AEC676}"/>
    <cellStyle name="Normal 27 4 3" xfId="17694" xr:uid="{9CF93B3D-1D27-4327-9E3C-E3A81FDEF53E}"/>
    <cellStyle name="Normal 27 5" xfId="17695" xr:uid="{4F8C019C-0224-44C0-87D7-C18ACABDF9DE}"/>
    <cellStyle name="Normal 27 5 2" xfId="17696" xr:uid="{D3E55B13-9C45-412E-BE61-28A5810A0FCC}"/>
    <cellStyle name="Normal 27 5 2 2" xfId="17697" xr:uid="{076051AE-B1AB-4977-96D5-F7BCDD5DD7A7}"/>
    <cellStyle name="Normal 27 5 2 2 2" xfId="17698" xr:uid="{396F8EB1-B01B-4A37-BA10-3921EFCE66D6}"/>
    <cellStyle name="Normal 27 5 2 3" xfId="17699" xr:uid="{C47EDDD3-DD05-4380-BE9B-7C06A7B77BFB}"/>
    <cellStyle name="Normal 27 5 3" xfId="17700" xr:uid="{110C6791-2115-434A-A998-1C135BEBBEDB}"/>
    <cellStyle name="Normal 27 5 3 2" xfId="17701" xr:uid="{DFACE22B-0F26-480A-AD39-9478699E65BD}"/>
    <cellStyle name="Normal 27 5 4" xfId="17702" xr:uid="{C445ADEB-2268-46F6-8E9E-9F1D19F5C1D7}"/>
    <cellStyle name="Normal 27 5 5" xfId="17703" xr:uid="{93817CE8-2741-41E8-84D2-2C72E00D0224}"/>
    <cellStyle name="Normal 27 6" xfId="17704" xr:uid="{FA7C4C7A-43C7-4EE6-8600-B2BF3EF7D4C6}"/>
    <cellStyle name="Normal 27 6 2" xfId="17705" xr:uid="{795F5AF5-F14F-41A9-968B-CDCF87C6CA8C}"/>
    <cellStyle name="Normal 27 6 2 2" xfId="17706" xr:uid="{4B9BBA5E-64A7-419D-8633-9A25DB93811D}"/>
    <cellStyle name="Normal 27 6 3" xfId="17707" xr:uid="{24E4F82D-0C1B-43F0-BAF1-66FACC963A3E}"/>
    <cellStyle name="Normal 27 6 4" xfId="17708" xr:uid="{1C4A214E-30F6-408C-BCBB-D40B623D32AF}"/>
    <cellStyle name="Normal 27 7" xfId="17709" xr:uid="{D60C5079-8540-4FE3-9171-37D84A330AEA}"/>
    <cellStyle name="Normal 27 7 2" xfId="17710" xr:uid="{1183A02A-08F8-4E06-96FE-D4E77CCA6EF2}"/>
    <cellStyle name="Normal 27 8" xfId="17711" xr:uid="{B173B797-2840-4FBE-BAAD-D8A78BA40590}"/>
    <cellStyle name="Normal 27 8 2" xfId="17712" xr:uid="{F5EB6261-2502-4B75-98F9-6133C6434BBB}"/>
    <cellStyle name="Normal 27 9" xfId="17713" xr:uid="{4980EA6D-D36E-434B-ADA2-2A5034643480}"/>
    <cellStyle name="Normal 27 9 2" xfId="17714" xr:uid="{EB4569C2-824B-45A2-84C6-2418A0D82BD7}"/>
    <cellStyle name="Normal 270" xfId="17715" xr:uid="{505031FC-C08B-4088-BAAB-B0A2237226A6}"/>
    <cellStyle name="Normal 270 2" xfId="53390" xr:uid="{FFDA953D-9E08-4CDF-A867-36BF59C2BBE6}"/>
    <cellStyle name="Normal 271" xfId="17716" xr:uid="{887CB55B-AA93-4263-A1E0-A21BDE46BB30}"/>
    <cellStyle name="Normal 271 2" xfId="53391" xr:uid="{EDCFDD60-E094-4139-864E-BBEB265BAF98}"/>
    <cellStyle name="Normal 272" xfId="17717" xr:uid="{5DD4A777-9ADE-4121-869D-2F51CE6CE342}"/>
    <cellStyle name="Normal 272 2" xfId="53392" xr:uid="{B0446363-CA15-4907-B042-65E5FA4FF495}"/>
    <cellStyle name="Normal 273" xfId="17718" xr:uid="{588FF6F5-7758-4356-B49A-F418F845C704}"/>
    <cellStyle name="Normal 273 2" xfId="53393" xr:uid="{0A0C0E42-F862-4E77-9EC6-596D77758674}"/>
    <cellStyle name="Normal 274" xfId="17719" xr:uid="{ABA62801-C4D8-4C4E-A2CC-F55BE8D5D59C}"/>
    <cellStyle name="Normal 274 2" xfId="53394" xr:uid="{8E549AEE-C3D7-4B4E-8ABC-5A6857DAF671}"/>
    <cellStyle name="Normal 275" xfId="17720" xr:uid="{37459A4E-E5D4-4169-B161-3E8CA8A855CC}"/>
    <cellStyle name="Normal 275 2" xfId="53395" xr:uid="{2AD8B471-D199-445E-ABB8-7D609DB25B70}"/>
    <cellStyle name="Normal 276" xfId="17721" xr:uid="{48170043-A160-4CFF-971D-8CA3FE3A0485}"/>
    <cellStyle name="Normal 277" xfId="17722" xr:uid="{E9D1984D-A9E6-4EBE-8FFF-E13C8AC1FF1F}"/>
    <cellStyle name="Normal 278" xfId="17723" xr:uid="{DDD1D631-B163-4C52-87A2-56426CD2AAE3}"/>
    <cellStyle name="Normal 279" xfId="17724" xr:uid="{44FF3BC4-CA3A-4B76-8BED-1ED586126ECA}"/>
    <cellStyle name="Normal 28" xfId="17725" xr:uid="{0B0273DE-2B6C-45F8-94D2-B0BFD61BD844}"/>
    <cellStyle name="Normal 28 10" xfId="17726" xr:uid="{8153A9C4-B909-4DB6-91EB-17228953D46A}"/>
    <cellStyle name="Normal 28 10 2" xfId="17727" xr:uid="{17EBED81-C378-48BC-9F89-21CB978DE5E5}"/>
    <cellStyle name="Normal 28 2" xfId="17728" xr:uid="{B670368A-4998-4CA7-8FBF-6C17F7F5A05D}"/>
    <cellStyle name="Normal 28 2 2" xfId="17729" xr:uid="{40638DB2-4E40-4836-8BD7-8DB9CFB9D372}"/>
    <cellStyle name="Normal 28 2 2 2" xfId="17730" xr:uid="{D7EE6973-3BDF-485A-9C2B-D6E7D8C20809}"/>
    <cellStyle name="Normal 28 2 3" xfId="17731" xr:uid="{2CF3CD45-588B-45C7-ADA6-56426DDD537B}"/>
    <cellStyle name="Normal 28 2 4" xfId="17732" xr:uid="{3F0535BA-4062-49C3-9BD4-3EE094340F87}"/>
    <cellStyle name="Normal 28 2 5" xfId="17733" xr:uid="{FCB7E9B2-0EE8-46DD-97B7-BAE12CF44B52}"/>
    <cellStyle name="Normal 28 2 6" xfId="17734" xr:uid="{246CE11F-FA9C-4FAA-8EC6-573C1F409DE2}"/>
    <cellStyle name="Normal 28 3" xfId="17735" xr:uid="{F8F8CB13-537D-4C06-89BE-38E1EA485D9B}"/>
    <cellStyle name="Normal 28 3 2" xfId="17736" xr:uid="{2477A8B3-8DF4-4C93-84C5-D0CD6F56F640}"/>
    <cellStyle name="Normal 28 3 2 2" xfId="17737" xr:uid="{AA496920-53A7-441D-945A-E84389A82EC3}"/>
    <cellStyle name="Normal 28 3 2 2 2" xfId="17738" xr:uid="{51AA9919-5C56-4599-8B85-ACA64E435D92}"/>
    <cellStyle name="Normal 28 3 2 3" xfId="17739" xr:uid="{14B52A3F-1741-421B-A7F9-EA13CFBA4157}"/>
    <cellStyle name="Normal 28 3 2 4" xfId="17740" xr:uid="{E6DC6BB1-4BB6-4E0D-9705-A910863FA243}"/>
    <cellStyle name="Normal 28 3 3" xfId="17741" xr:uid="{A4C53E22-C84D-4012-A725-659B25FA0B0A}"/>
    <cellStyle name="Normal 28 3 3 2" xfId="17742" xr:uid="{B41117AD-4CDA-41F0-B677-A7C3A39C5FEE}"/>
    <cellStyle name="Normal 28 3 3 2 2" xfId="17743" xr:uid="{C2494868-A8B0-4EEC-AC49-8D7A76F6C4C9}"/>
    <cellStyle name="Normal 28 3 3 3" xfId="17744" xr:uid="{42563AA4-6554-4DFF-A29D-99C902E2B423}"/>
    <cellStyle name="Normal 28 3 3 4" xfId="17745" xr:uid="{FDF607AA-751A-403D-B3E1-3C40E16DE124}"/>
    <cellStyle name="Normal 28 3 4" xfId="17746" xr:uid="{78B67612-E03D-4063-9C1A-7E9423B89732}"/>
    <cellStyle name="Normal 28 3 4 2" xfId="17747" xr:uid="{E78DF601-3597-44A6-AE7B-424493F670BD}"/>
    <cellStyle name="Normal 28 3 4 3" xfId="17748" xr:uid="{B60C9D18-8B61-4523-8167-8B2CC2027384}"/>
    <cellStyle name="Normal 28 3 5" xfId="17749" xr:uid="{920CE923-4996-40AA-B653-3E950F89E847}"/>
    <cellStyle name="Normal 28 3 5 2" xfId="17750" xr:uid="{246C4509-0DE1-40BF-9438-C9C3FE06EA04}"/>
    <cellStyle name="Normal 28 3 6" xfId="17751" xr:uid="{8304A440-899A-408C-AEE2-BA5C2DFF4C91}"/>
    <cellStyle name="Normal 28 4" xfId="17752" xr:uid="{737C0829-786E-4411-B314-C84C62D88620}"/>
    <cellStyle name="Normal 28 4 2" xfId="17753" xr:uid="{5EB822EE-0896-4E6D-BF94-BA321021323C}"/>
    <cellStyle name="Normal 28 4 2 2" xfId="17754" xr:uid="{29AFF8D6-B1C8-4F52-AB3D-F5CC6348ED19}"/>
    <cellStyle name="Normal 28 4 2 3" xfId="17755" xr:uid="{AB4D52DE-53F7-46F8-95BC-17207125036E}"/>
    <cellStyle name="Normal 28 4 3" xfId="17756" xr:uid="{FFEC0F86-892D-4F3D-99C0-1216FB882BB7}"/>
    <cellStyle name="Normal 28 5" xfId="17757" xr:uid="{B013DE2C-488F-49CC-BE95-145BF5D67008}"/>
    <cellStyle name="Normal 28 5 2" xfId="17758" xr:uid="{8F7BC054-65D9-40D6-AD35-4ACE36191DEE}"/>
    <cellStyle name="Normal 28 5 2 2" xfId="17759" xr:uid="{124E53CB-9164-43C0-BE5E-FA8A56ACD801}"/>
    <cellStyle name="Normal 28 5 2 2 2" xfId="17760" xr:uid="{CAD632FE-6377-49DF-9FC3-C59050C33087}"/>
    <cellStyle name="Normal 28 5 2 3" xfId="17761" xr:uid="{3CB16101-35E1-42F1-A6BA-7C387B20D2F0}"/>
    <cellStyle name="Normal 28 5 3" xfId="17762" xr:uid="{2AAABE3F-0B9B-4A5C-A954-3CDD624B59F1}"/>
    <cellStyle name="Normal 28 5 3 2" xfId="17763" xr:uid="{83BFE059-2CED-43C8-90C5-BE81D0818CC0}"/>
    <cellStyle name="Normal 28 5 4" xfId="17764" xr:uid="{3FCD8FDA-D3DE-4F6D-A06F-EE710C32D62D}"/>
    <cellStyle name="Normal 28 5 5" xfId="17765" xr:uid="{10C5FD80-8502-47DE-A3A0-8524F121FC04}"/>
    <cellStyle name="Normal 28 6" xfId="17766" xr:uid="{2AFE0678-45D2-43DA-B027-CD080BB474C5}"/>
    <cellStyle name="Normal 28 6 2" xfId="17767" xr:uid="{F7B92AFF-D63D-40C3-8964-14363F246F93}"/>
    <cellStyle name="Normal 28 6 2 2" xfId="17768" xr:uid="{639E95D6-0402-41BE-B223-77D329892F79}"/>
    <cellStyle name="Normal 28 6 2 3" xfId="17769" xr:uid="{0B170372-D95D-429A-923B-4ACB5CED10CC}"/>
    <cellStyle name="Normal 28 6 3" xfId="17770" xr:uid="{3F0E9A75-9565-4D56-AA37-9D4F3FFAC37F}"/>
    <cellStyle name="Normal 28 7" xfId="17771" xr:uid="{FFC29EC6-0C83-4BFF-A77E-8D3A8D486C79}"/>
    <cellStyle name="Normal 28 7 2" xfId="17772" xr:uid="{6CB0F284-2BA3-49D0-AEE1-E9820ED608CF}"/>
    <cellStyle name="Normal 28 8" xfId="17773" xr:uid="{CD63A859-AF41-4EA8-82C5-9FBF6CCAE2DE}"/>
    <cellStyle name="Normal 28 8 2" xfId="17774" xr:uid="{B2C07C5C-C777-4CC7-A83C-10F4BE7283CE}"/>
    <cellStyle name="Normal 28 9" xfId="17775" xr:uid="{2A4E0F54-32AA-432A-989B-001D75361A1C}"/>
    <cellStyle name="Normal 28 9 2" xfId="17776" xr:uid="{9D5733E0-914F-4273-9401-1895667BBD64}"/>
    <cellStyle name="Normal 280" xfId="17777" xr:uid="{763D75E7-6C34-4994-A999-6D2110D4D280}"/>
    <cellStyle name="Normal 281" xfId="17778" xr:uid="{896F1272-F041-4887-9431-D68DCBFBFF96}"/>
    <cellStyle name="Normal 282" xfId="17779" xr:uid="{4426D693-133D-48AC-8BF8-3927B041C21C}"/>
    <cellStyle name="Normal 283" xfId="17780" xr:uid="{C9A14416-1599-4C64-B025-5F6736FA5BB9}"/>
    <cellStyle name="Normal 284" xfId="17781" xr:uid="{19870F8E-DC05-4880-B0D3-BA50AD5643AE}"/>
    <cellStyle name="Normal 285" xfId="17782" xr:uid="{2D6D3A4A-A89A-4105-B949-610CC3806D99}"/>
    <cellStyle name="Normal 286" xfId="17783" xr:uid="{D8786E1B-1568-494C-8B34-D1626EA35363}"/>
    <cellStyle name="Normal 287" xfId="17784" xr:uid="{4BA4BB88-D6FB-4473-84C8-C76DAD5F0CDB}"/>
    <cellStyle name="Normal 288" xfId="17785" xr:uid="{0FD406FF-1E5D-4495-98EB-AFA2A51B6FF4}"/>
    <cellStyle name="Normal 289" xfId="17786" xr:uid="{3F92F957-B802-42C7-B15B-6A0C1244EB7C}"/>
    <cellStyle name="Normal 29" xfId="17787" xr:uid="{AC7AD9F3-6669-4F33-892F-28E877B0F7EA}"/>
    <cellStyle name="Normal 29 10" xfId="17788" xr:uid="{8A2A3A20-9E32-4B7B-B945-940C7744414A}"/>
    <cellStyle name="Normal 29 10 2" xfId="17789" xr:uid="{60DA795E-F4B6-4CA7-8086-4205DB61BC57}"/>
    <cellStyle name="Normal 29 2" xfId="17790" xr:uid="{413B5A51-439B-4FDB-A0BB-DE626CA98CEE}"/>
    <cellStyle name="Normal 29 2 2" xfId="17791" xr:uid="{CB7BC34D-6C0C-4AD6-B750-79BBDF639A40}"/>
    <cellStyle name="Normal 29 2 2 2" xfId="17792" xr:uid="{8D293FD8-225A-4E0B-924C-B2D6EFA6F083}"/>
    <cellStyle name="Normal 29 2 3" xfId="17793" xr:uid="{021F614F-E815-4284-A463-51479BAF7D8B}"/>
    <cellStyle name="Normal 29 2 4" xfId="17794" xr:uid="{98AD459C-517E-4918-810A-606E25C88F19}"/>
    <cellStyle name="Normal 29 2 5" xfId="17795" xr:uid="{0F735E35-8794-4A18-803E-7C263C4734C0}"/>
    <cellStyle name="Normal 29 2 6" xfId="17796" xr:uid="{F874E97D-F237-48ED-8813-F1F400E83410}"/>
    <cellStyle name="Normal 29 3" xfId="17797" xr:uid="{101AFCA8-2417-4C11-B872-E57EC63C93ED}"/>
    <cellStyle name="Normal 29 3 2" xfId="17798" xr:uid="{A542E763-9747-437C-B8DC-8325A534D840}"/>
    <cellStyle name="Normal 29 3 2 2" xfId="17799" xr:uid="{9752836E-B59A-440C-A4D1-76E62205C624}"/>
    <cellStyle name="Normal 29 3 2 2 2" xfId="17800" xr:uid="{846EAF76-015C-4A17-8F31-57A13BD8D0C4}"/>
    <cellStyle name="Normal 29 3 2 3" xfId="17801" xr:uid="{84FB577C-CBFC-40C3-8CBF-88A3023F43C0}"/>
    <cellStyle name="Normal 29 3 2 4" xfId="17802" xr:uid="{F6FE8984-74CC-4046-A0E4-C83CEEC10D30}"/>
    <cellStyle name="Normal 29 3 3" xfId="17803" xr:uid="{52843457-127C-4D97-AF8D-06062EF1CEFE}"/>
    <cellStyle name="Normal 29 3 3 2" xfId="17804" xr:uid="{4FA6037E-2E0D-43D5-A290-94B760B07BB7}"/>
    <cellStyle name="Normal 29 3 3 2 2" xfId="17805" xr:uid="{6C2F7C48-D4C1-41AD-8C56-955B2A3DBF98}"/>
    <cellStyle name="Normal 29 3 3 3" xfId="17806" xr:uid="{B789E0DE-875C-47EF-A903-9F729C302505}"/>
    <cellStyle name="Normal 29 3 3 4" xfId="17807" xr:uid="{0EF7843C-6A83-4BF4-B0C5-FC7AA95D57B2}"/>
    <cellStyle name="Normal 29 3 4" xfId="17808" xr:uid="{69311784-1789-4A1E-9E80-B999CBC755FA}"/>
    <cellStyle name="Normal 29 3 4 2" xfId="17809" xr:uid="{78E05FFE-CDC1-489E-849E-FDFE0F5A35D0}"/>
    <cellStyle name="Normal 29 3 4 3" xfId="17810" xr:uid="{4B96F681-C852-4640-A9CF-0A87A0721DBB}"/>
    <cellStyle name="Normal 29 3 5" xfId="17811" xr:uid="{01D779CA-8DBC-49D0-A07B-D64843433517}"/>
    <cellStyle name="Normal 29 3 5 2" xfId="17812" xr:uid="{DA217347-1BB6-4E0D-B79B-BEC5195F0753}"/>
    <cellStyle name="Normal 29 3 6" xfId="17813" xr:uid="{FAF27A45-45E6-4EE8-AEA5-138C75252A8F}"/>
    <cellStyle name="Normal 29 4" xfId="17814" xr:uid="{BAA8D3D2-4099-4C77-96C2-94A148181A4C}"/>
    <cellStyle name="Normal 29 4 2" xfId="17815" xr:uid="{7F2F9919-C4D9-489E-B015-FD439049E373}"/>
    <cellStyle name="Normal 29 4 2 2" xfId="17816" xr:uid="{699A4BF7-5FAF-4E6C-8E30-4156C6BF2D68}"/>
    <cellStyle name="Normal 29 4 2 3" xfId="17817" xr:uid="{BBA845CA-B3F5-4D80-A31C-3C8412B74ACD}"/>
    <cellStyle name="Normal 29 4 3" xfId="17818" xr:uid="{E7742744-F786-43E2-8847-5977C6F5E59B}"/>
    <cellStyle name="Normal 29 5" xfId="17819" xr:uid="{E8C8F0C9-1B11-4967-9B40-279EFB4F5057}"/>
    <cellStyle name="Normal 29 5 2" xfId="17820" xr:uid="{FAD81099-DBA7-406A-A519-88CCD8461148}"/>
    <cellStyle name="Normal 29 5 2 2" xfId="17821" xr:uid="{4FBAF478-06A5-4A59-9A4F-000B24452D9E}"/>
    <cellStyle name="Normal 29 5 2 2 2" xfId="17822" xr:uid="{D30D83EE-107D-4573-8283-6750F566DB87}"/>
    <cellStyle name="Normal 29 5 2 3" xfId="17823" xr:uid="{6F8D785D-CC94-477E-9782-5ED5377E7777}"/>
    <cellStyle name="Normal 29 5 3" xfId="17824" xr:uid="{58AF0B32-7B0D-4F1C-AE8C-CBC94A724666}"/>
    <cellStyle name="Normal 29 5 3 2" xfId="17825" xr:uid="{5F241C69-3A83-4371-83C2-64C1346EEE1C}"/>
    <cellStyle name="Normal 29 5 4" xfId="17826" xr:uid="{77BF2464-96D8-413D-A31E-6138C1479A07}"/>
    <cellStyle name="Normal 29 5 5" xfId="17827" xr:uid="{B4CD980E-FDB6-4037-A004-1301879EA8C9}"/>
    <cellStyle name="Normal 29 6" xfId="17828" xr:uid="{0FB02038-CC54-4370-BFAA-32B6AFBBFA79}"/>
    <cellStyle name="Normal 29 6 2" xfId="17829" xr:uid="{C3439C5A-90B5-4BEE-A821-2AB1F03584E6}"/>
    <cellStyle name="Normal 29 6 2 2" xfId="17830" xr:uid="{E74EADA3-DA2C-4482-8EC7-004E51914711}"/>
    <cellStyle name="Normal 29 6 3" xfId="17831" xr:uid="{92A711FC-3668-4744-9E88-91242610426D}"/>
    <cellStyle name="Normal 29 6 4" xfId="17832" xr:uid="{D8D3F4E9-A3B9-420B-B4AF-749289DD8022}"/>
    <cellStyle name="Normal 29 7" xfId="17833" xr:uid="{38521DD0-033A-4BE0-9E4C-646D4A521D1A}"/>
    <cellStyle name="Normal 29 7 2" xfId="17834" xr:uid="{9B159A59-753A-4346-9582-64C8115BBF79}"/>
    <cellStyle name="Normal 29 8" xfId="17835" xr:uid="{A0C861CD-7329-4AC8-864D-7F6CD9DFD9A5}"/>
    <cellStyle name="Normal 29 8 2" xfId="17836" xr:uid="{6799F61E-9284-4661-A6F6-80089B470A5B}"/>
    <cellStyle name="Normal 29 9" xfId="17837" xr:uid="{900337D8-7452-4A1E-9EC8-B30E22D2E75C}"/>
    <cellStyle name="Normal 29 9 2" xfId="17838" xr:uid="{F361F8C4-77D4-46D3-AAC2-7C7FAE560154}"/>
    <cellStyle name="Normal 290" xfId="17839" xr:uid="{BDAF01D4-194E-4316-9D4F-4068617F307D}"/>
    <cellStyle name="Normal 291" xfId="17840" xr:uid="{CCF2C6E5-0529-4140-A4E9-8324C59FB903}"/>
    <cellStyle name="Normal 292" xfId="17841" xr:uid="{C7DB187B-4FA4-4201-8291-51A90018C34E}"/>
    <cellStyle name="Normal 293" xfId="17842" xr:uid="{B79267A8-DD2A-4159-B588-26637A7BA350}"/>
    <cellStyle name="Normal 294" xfId="17843" xr:uid="{942520B0-FD6D-4FFB-A3B4-920FD42F0196}"/>
    <cellStyle name="Normal 295" xfId="17844" xr:uid="{A6786D00-DEA9-4F89-9688-CDCD41C4C639}"/>
    <cellStyle name="Normal 296" xfId="17845" xr:uid="{F4DEDEAF-ECCC-472C-BEEE-4AC6992B45D3}"/>
    <cellStyle name="Normal 297" xfId="17846" xr:uid="{63D9E5DA-EA7F-4C0A-B69A-6AE610E734A5}"/>
    <cellStyle name="Normal 298" xfId="17847" xr:uid="{EC9FC3F9-2097-4C5B-BA6B-757730062AEB}"/>
    <cellStyle name="Normal 299" xfId="17848" xr:uid="{55D9EB36-3471-42E6-BACA-CBC3E650BA6B}"/>
    <cellStyle name="Normal 3" xfId="17849" xr:uid="{B10A3E56-EF6C-4546-94B3-593FFBA771C8}"/>
    <cellStyle name="Normal 3 2" xfId="17850" xr:uid="{92D9BE29-02BC-442B-8A24-89C46D5A1A21}"/>
    <cellStyle name="Normal 3 2 10" xfId="17851" xr:uid="{9288097B-E206-49EA-ACE4-D7607E194115}"/>
    <cellStyle name="Normal 3 2 10 2" xfId="17852" xr:uid="{54225700-5DC8-4665-8965-B41551396AB2}"/>
    <cellStyle name="Normal 3 2 11" xfId="17853" xr:uid="{9E0B3DC6-2A9C-4BAC-90D4-6EB066994F4C}"/>
    <cellStyle name="Normal 3 2 11 2" xfId="17854" xr:uid="{26D2736E-C39D-45E2-B78A-10675B17FB3A}"/>
    <cellStyle name="Normal 3 2 12" xfId="17855" xr:uid="{E6E65295-9E79-4055-B844-0FB5B9E2F3FC}"/>
    <cellStyle name="Normal 3 2 12 2" xfId="17856" xr:uid="{58D7EDE6-9FC3-4DEA-8026-2C13A37FEA7B}"/>
    <cellStyle name="Normal 3 2 2" xfId="17857" xr:uid="{A9236BEF-60FA-4B94-9E1C-F18B9163D092}"/>
    <cellStyle name="Normal 3 2 2 2" xfId="17858" xr:uid="{6091C7F9-77B8-4DF7-8A98-4E7C23F994B6}"/>
    <cellStyle name="Normal 3 2 2 2 2" xfId="17859" xr:uid="{A4189D91-2B7A-4F49-8BFF-D8674D66E525}"/>
    <cellStyle name="Normal 3 2 2 3" xfId="17860" xr:uid="{BB8B17E4-9ED3-4A66-AF43-02E23D4EA23A}"/>
    <cellStyle name="Normal 3 2 2 3 2" xfId="17861" xr:uid="{CD205406-A57E-479A-8FC5-C60E5B30C12A}"/>
    <cellStyle name="Normal 3 2 2 3 3" xfId="17862" xr:uid="{B0AEBFFC-2941-46CC-858B-FEF98128EE39}"/>
    <cellStyle name="Normal 3 2 2 4" xfId="17863" xr:uid="{D9D357B8-4311-458A-A300-AAAD2201607D}"/>
    <cellStyle name="Normal 3 2 2 4 2" xfId="17864" xr:uid="{ECC19A59-EFAA-489A-AAD9-694E34EC81A4}"/>
    <cellStyle name="Normal 3 2 2 4 3" xfId="17865" xr:uid="{5DFBCB2F-0DCD-4151-8EB9-1970429040DD}"/>
    <cellStyle name="Normal 3 2 2 5" xfId="17866" xr:uid="{619D0215-EBF5-4F05-A151-FBC8903424A7}"/>
    <cellStyle name="Normal 3 2 3" xfId="17867" xr:uid="{CC3AA2AD-49FC-4DD6-B043-C71F8096F569}"/>
    <cellStyle name="Normal 3 2 3 2" xfId="17868" xr:uid="{84E036A4-9021-4BEF-8CB1-3B6D12EBB237}"/>
    <cellStyle name="Normal 3 2 3 3" xfId="17869" xr:uid="{47390C42-F60F-4986-A798-20DB574DE79B}"/>
    <cellStyle name="Normal 3 2 4" xfId="17870" xr:uid="{7EEA345A-E605-4820-BB54-6028CEE44156}"/>
    <cellStyle name="Normal 3 2 4 2" xfId="17871" xr:uid="{33F8FA09-CEAE-4E6A-AC49-2BC748612A24}"/>
    <cellStyle name="Normal 3 2 4 2 2" xfId="17872" xr:uid="{E6CD3932-5C15-46B9-BABA-F8349E579D28}"/>
    <cellStyle name="Normal 3 2 4 2 3" xfId="17873" xr:uid="{09A2F06F-B832-440F-9DE4-29A981AF3619}"/>
    <cellStyle name="Normal 3 2 4 3" xfId="17874" xr:uid="{70ECD7DD-BB70-4EDA-9FBF-A45A7ADDC9AD}"/>
    <cellStyle name="Normal 3 2 4 3 2" xfId="17875" xr:uid="{8A3897C5-9113-49AE-8C0D-08A2537E669A}"/>
    <cellStyle name="Normal 3 2 4 4" xfId="17876" xr:uid="{C8EB9C0D-F126-465B-AC4B-0E146CBF716A}"/>
    <cellStyle name="Normal 3 2 4 5" xfId="17877" xr:uid="{5A14356C-2D31-4EA5-B6AE-1171D797C3BB}"/>
    <cellStyle name="Normal 3 2 4 6" xfId="17878" xr:uid="{0DF566E1-8AD0-4D58-B32B-C6A19B79C550}"/>
    <cellStyle name="Normal 3 2 5" xfId="17879" xr:uid="{55C8F572-34DB-4FE2-A536-F5D8C664E320}"/>
    <cellStyle name="Normal 3 2 5 2" xfId="17880" xr:uid="{DDB4B815-C8B6-438E-B7D9-1956B1E652F5}"/>
    <cellStyle name="Normal 3 2 5 2 2" xfId="17881" xr:uid="{A537FBDC-DEC9-47A1-BA98-B9443ECE0D2E}"/>
    <cellStyle name="Normal 3 2 5 2 3" xfId="17882" xr:uid="{3DAF0335-79B9-480A-962A-3402E3C2CA2A}"/>
    <cellStyle name="Normal 3 2 5 3" xfId="17883" xr:uid="{36315C1E-AA17-4569-8CE6-273FE2321F9F}"/>
    <cellStyle name="Normal 3 2 5 3 2" xfId="17884" xr:uid="{CDEE377F-F6DF-4796-886A-9FE3367DB177}"/>
    <cellStyle name="Normal 3 2 5 4" xfId="17885" xr:uid="{72938BD5-3D11-4706-B6FC-544584168F8D}"/>
    <cellStyle name="Normal 3 2 5 5" xfId="17886" xr:uid="{C47125A6-141C-4758-BC95-AD07EE8ADAA4}"/>
    <cellStyle name="Normal 3 2 5 6" xfId="17887" xr:uid="{E218CC78-5F95-4C6C-B24C-7B04462A7CC8}"/>
    <cellStyle name="Normal 3 2 6" xfId="17888" xr:uid="{AA22ABD5-F276-4351-9250-F26D10F58228}"/>
    <cellStyle name="Normal 3 2 6 2" xfId="17889" xr:uid="{AE9B3EC0-D3C7-4A2F-9ED6-88F2A770E8D5}"/>
    <cellStyle name="Normal 3 2 6 2 2" xfId="17890" xr:uid="{3FE366FD-3297-4C21-9B22-70965E583486}"/>
    <cellStyle name="Normal 3 2 6 3" xfId="17891" xr:uid="{65D3C7DE-4D2A-46CF-8F5D-A60D4ED0A6B4}"/>
    <cellStyle name="Normal 3 2 6 4" xfId="17892" xr:uid="{BE3C9C6D-585E-4DC0-A1EC-AC4FA3281A8F}"/>
    <cellStyle name="Normal 3 2 6 5" xfId="17893" xr:uid="{C8ABAE55-202E-4522-AED5-2F9101311D67}"/>
    <cellStyle name="Normal 3 2 6 6" xfId="17894" xr:uid="{31008AED-14CE-4959-AF1C-A96629B9C30E}"/>
    <cellStyle name="Normal 3 2 7" xfId="17895" xr:uid="{B2BB4F81-0AC3-49B3-83EC-7F790E8CB5D3}"/>
    <cellStyle name="Normal 3 2 7 2" xfId="17896" xr:uid="{FD79C339-4700-4573-A803-84AD6F7501AB}"/>
    <cellStyle name="Normal 3 2 7 2 2" xfId="17897" xr:uid="{18D6C842-871E-4119-B3DB-E7CE5490ED02}"/>
    <cellStyle name="Normal 3 2 7 2 3" xfId="17898" xr:uid="{DAF725D0-900B-4616-BC4C-30F596DD2653}"/>
    <cellStyle name="Normal 3 2 7 3" xfId="17899" xr:uid="{211ACA57-BF4E-4D84-B2E4-2C4387E48A35}"/>
    <cellStyle name="Normal 3 2 7 3 2" xfId="17900" xr:uid="{BC47183B-3195-4F7A-945F-AD7D03D67E83}"/>
    <cellStyle name="Normal 3 2 7 4" xfId="17901" xr:uid="{FC818721-A457-4AB9-88AF-F1E85653C558}"/>
    <cellStyle name="Normal 3 2 7 5" xfId="17902" xr:uid="{887EFD10-AF6A-40D3-8C95-3C3C1E080A9A}"/>
    <cellStyle name="Normal 3 2 8" xfId="17903" xr:uid="{1D011755-192D-43B3-B1FA-DEF8265E2A72}"/>
    <cellStyle name="Normal 3 2 8 2" xfId="17904" xr:uid="{7305DD21-0D8E-4D8C-8AE9-40849856C3F7}"/>
    <cellStyle name="Normal 3 2 8 3" xfId="17905" xr:uid="{D3001166-B31C-4987-8EAC-529177A2E775}"/>
    <cellStyle name="Normal 3 2 9" xfId="17906" xr:uid="{E79A5140-80B3-4B06-B1E6-E6D5ABF9B1B8}"/>
    <cellStyle name="Normal 3 2 9 2" xfId="17907" xr:uid="{FFC0CE0D-97C5-4255-8B8F-4B220F924AF7}"/>
    <cellStyle name="Normal 3 3" xfId="17908" xr:uid="{54B636D1-DFB0-472F-A3E1-C00E382C0ED3}"/>
    <cellStyle name="Normal 3 3 10" xfId="17909" xr:uid="{2F35116F-B5C9-4583-AAD2-9B89856DB421}"/>
    <cellStyle name="Normal 3 3 10 2" xfId="17910" xr:uid="{AB869E8C-38DB-441C-BF5E-BCB4D114A594}"/>
    <cellStyle name="Normal 3 3 10 2 2" xfId="17911" xr:uid="{EAFD3F8E-B856-4BEA-B76A-82D45146E8C5}"/>
    <cellStyle name="Normal 3 3 10 2 2 2" xfId="17912" xr:uid="{03EBD273-63FB-429C-AB27-AC108473E64B}"/>
    <cellStyle name="Normal 3 3 10 2 3" xfId="17913" xr:uid="{753F7951-4C0D-4524-9538-BBA120FEB2BC}"/>
    <cellStyle name="Normal 3 3 10 3" xfId="17914" xr:uid="{0F276430-6DFB-4FA9-AF4C-67D13C8C289E}"/>
    <cellStyle name="Normal 3 3 10 3 2" xfId="17915" xr:uid="{F41D1FEE-722A-4936-BCEE-3403466E4709}"/>
    <cellStyle name="Normal 3 3 10 3 2 2" xfId="17916" xr:uid="{F0B0EC22-02EE-40A5-952D-8A2C1FD3C530}"/>
    <cellStyle name="Normal 3 3 10 3 3" xfId="17917" xr:uid="{E88467B8-6169-4B91-8454-0A35EA4EC7EA}"/>
    <cellStyle name="Normal 3 3 10 4" xfId="17918" xr:uid="{6123777E-686F-4F70-909D-B8A4F34D2993}"/>
    <cellStyle name="Normal 3 3 10 4 2" xfId="17919" xr:uid="{DEA3BFBD-6AC6-4D23-895A-BD7D138BA0B8}"/>
    <cellStyle name="Normal 3 3 10 5" xfId="17920" xr:uid="{4355CC3A-2394-4C00-B644-11F6CDBCFB8D}"/>
    <cellStyle name="Normal 3 3 10 6" xfId="17921" xr:uid="{F3EF90D6-0BE4-4507-9652-3F135CD316D6}"/>
    <cellStyle name="Normal 3 3 11" xfId="17922" xr:uid="{8B6527E4-728E-44BB-BC78-A97F1A665BC7}"/>
    <cellStyle name="Normal 3 3 11 2" xfId="17923" xr:uid="{C8D2362A-B676-4E1F-9819-601161662953}"/>
    <cellStyle name="Normal 3 3 11 2 2" xfId="17924" xr:uid="{04ECE536-87D6-4BB0-98C0-8FA13337B6B8}"/>
    <cellStyle name="Normal 3 3 11 3" xfId="17925" xr:uid="{5FB3FD7E-0C13-4F8A-86F6-A9669051FE11}"/>
    <cellStyle name="Normal 3 3 12" xfId="17926" xr:uid="{408E7287-DEAD-47A1-86E0-13D41E8A574C}"/>
    <cellStyle name="Normal 3 3 12 2" xfId="17927" xr:uid="{B6C474DA-45CE-46DA-8AE5-7F898DB50364}"/>
    <cellStyle name="Normal 3 3 12 2 2" xfId="17928" xr:uid="{78EBE8A3-F8B8-40AD-AD50-D5AD2476E876}"/>
    <cellStyle name="Normal 3 3 12 3" xfId="17929" xr:uid="{56CE435B-26C3-491D-97E1-C773269AB1B3}"/>
    <cellStyle name="Normal 3 3 13" xfId="17930" xr:uid="{2599A8C4-241F-4856-92FB-7E3721640315}"/>
    <cellStyle name="Normal 3 3 13 2" xfId="17931" xr:uid="{9D085FAD-9555-4657-A7AB-E79B57F5D1B8}"/>
    <cellStyle name="Normal 3 3 14" xfId="17932" xr:uid="{1699E32C-88A0-4A00-8D35-B9731FB7D159}"/>
    <cellStyle name="Normal 3 3 14 2" xfId="17933" xr:uid="{88FE3DF5-5AA0-4313-A45A-174A25A70B88}"/>
    <cellStyle name="Normal 3 3 15" xfId="17934" xr:uid="{197F5911-02FB-4CBC-AD9D-4AC226861FB7}"/>
    <cellStyle name="Normal 3 3 16" xfId="17935" xr:uid="{59CD84CB-C27D-4256-8CA5-E43F9A5A3D42}"/>
    <cellStyle name="Normal 3 3 2" xfId="17936" xr:uid="{C92177E6-111B-4653-A09F-EC7A8720223A}"/>
    <cellStyle name="Normal 3 3 2 10" xfId="17937" xr:uid="{0051D661-C550-46EA-8563-F687259FA271}"/>
    <cellStyle name="Normal 3 3 2 10 2" xfId="17938" xr:uid="{5C94E6CB-9EB3-4333-A669-35E070AC3C1F}"/>
    <cellStyle name="Normal 3 3 2 11" xfId="17939" xr:uid="{F5B92363-DD3E-43FB-A861-E8CA8349C026}"/>
    <cellStyle name="Normal 3 3 2 12" xfId="17940" xr:uid="{AE75FE4F-EF14-4FA9-86CA-F1FEC837FAD1}"/>
    <cellStyle name="Normal 3 3 2 2" xfId="17941" xr:uid="{62F303E9-D37C-4C10-B71C-DE63B9D405F4}"/>
    <cellStyle name="Normal 3 3 2 2 10" xfId="17942" xr:uid="{25E32AFD-CCA1-4E2C-821C-2BD003A7109A}"/>
    <cellStyle name="Normal 3 3 2 2 2" xfId="17943" xr:uid="{86AA0AFB-57A8-4CB3-8446-B1E8358F58FE}"/>
    <cellStyle name="Normal 3 3 2 2 2 2" xfId="17944" xr:uid="{8886D660-4C7B-4978-9ECB-18DD7F165C1F}"/>
    <cellStyle name="Normal 3 3 2 2 2 2 2" xfId="17945" xr:uid="{4B6E0A46-C76F-4B74-ADAB-06174F3F546B}"/>
    <cellStyle name="Normal 3 3 2 2 2 2 2 2" xfId="17946" xr:uid="{EF757D09-BEE1-4497-B42C-60D6D069519D}"/>
    <cellStyle name="Normal 3 3 2 2 2 2 2 2 2" xfId="17947" xr:uid="{5D0BF42D-91D8-452E-8239-1FD39816C616}"/>
    <cellStyle name="Normal 3 3 2 2 2 2 2 3" xfId="17948" xr:uid="{F3D07692-5F56-4E5D-8482-5645270FB2AE}"/>
    <cellStyle name="Normal 3 3 2 2 2 2 3" xfId="17949" xr:uid="{1F2FA725-8CB7-4355-B759-B1C2CDAAB0A1}"/>
    <cellStyle name="Normal 3 3 2 2 2 2 3 2" xfId="17950" xr:uid="{F0F1FFAA-DE62-4BCC-B133-1ADA67F10ACD}"/>
    <cellStyle name="Normal 3 3 2 2 2 2 3 2 2" xfId="17951" xr:uid="{8E56A9AB-6306-426C-8B8A-DCE58614F5B9}"/>
    <cellStyle name="Normal 3 3 2 2 2 2 3 3" xfId="17952" xr:uid="{6237EC7F-0F32-45EC-8355-CF4C00BA3838}"/>
    <cellStyle name="Normal 3 3 2 2 2 2 4" xfId="17953" xr:uid="{A2E23AA0-3953-42B1-B2A3-FB48E14809F2}"/>
    <cellStyle name="Normal 3 3 2 2 2 2 4 2" xfId="17954" xr:uid="{A53B436C-EFD9-4B30-A40C-7668E62D85E0}"/>
    <cellStyle name="Normal 3 3 2 2 2 2 5" xfId="17955" xr:uid="{C557BFC9-4612-4F5D-8980-E87AB3C087D9}"/>
    <cellStyle name="Normal 3 3 2 2 2 2 6" xfId="17956" xr:uid="{4878CDC6-8EAC-4420-A44C-DF6500FB3D31}"/>
    <cellStyle name="Normal 3 3 2 2 2 3" xfId="17957" xr:uid="{40F11BF4-32E5-4138-9326-4262376DBC5D}"/>
    <cellStyle name="Normal 3 3 2 2 2 3 2" xfId="17958" xr:uid="{D3BB6EDF-C686-41D3-B1B5-B691F581EBC3}"/>
    <cellStyle name="Normal 3 3 2 2 2 3 2 2" xfId="17959" xr:uid="{CE2D8F72-D1E0-4523-B5FD-B80F9CBBB962}"/>
    <cellStyle name="Normal 3 3 2 2 2 3 2 2 2" xfId="17960" xr:uid="{8F2733CD-A27F-47E5-A2A2-B5434C17B222}"/>
    <cellStyle name="Normal 3 3 2 2 2 3 2 3" xfId="17961" xr:uid="{45A0D752-DE97-420D-9854-00529B196B16}"/>
    <cellStyle name="Normal 3 3 2 2 2 3 3" xfId="17962" xr:uid="{634A260D-C2A3-4CFB-B5AC-31A28D3B93BD}"/>
    <cellStyle name="Normal 3 3 2 2 2 3 3 2" xfId="17963" xr:uid="{25877086-56E3-4B03-8D33-A618B1DBCCD8}"/>
    <cellStyle name="Normal 3 3 2 2 2 3 3 2 2" xfId="17964" xr:uid="{470D055D-3271-49B4-87E4-959E46AE3CE5}"/>
    <cellStyle name="Normal 3 3 2 2 2 3 3 3" xfId="17965" xr:uid="{9ECE5CAF-9A27-4F5A-BAE1-5E53FCAF1F02}"/>
    <cellStyle name="Normal 3 3 2 2 2 3 4" xfId="17966" xr:uid="{4802A614-F56F-4411-9711-BDE0B0B264C2}"/>
    <cellStyle name="Normal 3 3 2 2 2 3 4 2" xfId="17967" xr:uid="{A6428688-A7CC-427A-B72F-034C2A13943A}"/>
    <cellStyle name="Normal 3 3 2 2 2 3 5" xfId="17968" xr:uid="{10100F15-6BC5-4273-8798-5B7D67AFAE63}"/>
    <cellStyle name="Normal 3 3 2 2 2 3 6" xfId="17969" xr:uid="{07055E13-491A-4B6C-8617-27A5CF33F2F3}"/>
    <cellStyle name="Normal 3 3 2 2 2 4" xfId="17970" xr:uid="{5BC1D32B-9AC6-4783-B2AE-A57B69BD0552}"/>
    <cellStyle name="Normal 3 3 2 2 2 4 2" xfId="17971" xr:uid="{2937D4CB-DDC8-4177-BA79-E405DFCA75D6}"/>
    <cellStyle name="Normal 3 3 2 2 2 4 2 2" xfId="17972" xr:uid="{D13DB698-E968-48AF-8B00-B558E05FF2E6}"/>
    <cellStyle name="Normal 3 3 2 2 2 4 3" xfId="17973" xr:uid="{57D14CEE-DE92-4578-AF0F-D2CF3A0F6476}"/>
    <cellStyle name="Normal 3 3 2 2 2 5" xfId="17974" xr:uid="{A1794FEB-B539-444E-8ED6-4E96FD2CCA68}"/>
    <cellStyle name="Normal 3 3 2 2 2 5 2" xfId="17975" xr:uid="{59056099-26FF-4067-B794-0C94D8B04C0F}"/>
    <cellStyle name="Normal 3 3 2 2 2 5 2 2" xfId="17976" xr:uid="{7A6542A0-9800-49C1-A792-1D873FBA11AE}"/>
    <cellStyle name="Normal 3 3 2 2 2 5 3" xfId="17977" xr:uid="{4BFF6481-DA11-49EA-8A3C-259297ED9C3E}"/>
    <cellStyle name="Normal 3 3 2 2 2 6" xfId="17978" xr:uid="{2F3001CD-9B52-4ACF-89C8-79BDDB92B397}"/>
    <cellStyle name="Normal 3 3 2 2 2 6 2" xfId="17979" xr:uid="{6D91B5BE-20A3-4177-9969-6609260A90E5}"/>
    <cellStyle name="Normal 3 3 2 2 2 7" xfId="17980" xr:uid="{CF1888BB-C37C-4532-97A5-6677B7CEB656}"/>
    <cellStyle name="Normal 3 3 2 2 2 8" xfId="17981" xr:uid="{FCAB04D0-3D8C-4167-9637-1A59E8B5CDB5}"/>
    <cellStyle name="Normal 3 3 2 2 3" xfId="17982" xr:uid="{15CA4CA3-B50E-4C88-B922-AFC12F3936FF}"/>
    <cellStyle name="Normal 3 3 2 2 3 2" xfId="17983" xr:uid="{A27FAABE-C9D0-4445-83BB-6FD41F0DCA9E}"/>
    <cellStyle name="Normal 3 3 2 2 3 2 2" xfId="17984" xr:uid="{B2E877AE-CA00-45E0-9E75-62C1E02F955E}"/>
    <cellStyle name="Normal 3 3 2 2 3 2 2 2" xfId="17985" xr:uid="{7380E9B5-743F-47BB-80AD-AF55FF3C1EE0}"/>
    <cellStyle name="Normal 3 3 2 2 3 2 3" xfId="17986" xr:uid="{76857020-13DE-46B5-8746-B8358350FEBA}"/>
    <cellStyle name="Normal 3 3 2 2 3 3" xfId="17987" xr:uid="{40FCDA2B-6DE2-4C36-B380-407DE1CDE04D}"/>
    <cellStyle name="Normal 3 3 2 2 3 3 2" xfId="17988" xr:uid="{CF5A52C9-36A0-4490-A908-C8B3924135F2}"/>
    <cellStyle name="Normal 3 3 2 2 3 3 2 2" xfId="17989" xr:uid="{AD19DC57-0FDF-4029-8302-788A62DF473D}"/>
    <cellStyle name="Normal 3 3 2 2 3 3 3" xfId="17990" xr:uid="{E0C68A0A-CD2A-4DEF-A6DA-290374523FE9}"/>
    <cellStyle name="Normal 3 3 2 2 3 4" xfId="17991" xr:uid="{69F287E3-2866-4E9D-8659-90911EB2DDBD}"/>
    <cellStyle name="Normal 3 3 2 2 3 4 2" xfId="17992" xr:uid="{5E079E33-A11A-488B-B430-CBBBAB6C9655}"/>
    <cellStyle name="Normal 3 3 2 2 3 5" xfId="17993" xr:uid="{197DB8D3-A3AA-4C6B-B7F8-95C653FDDF90}"/>
    <cellStyle name="Normal 3 3 2 2 3 6" xfId="17994" xr:uid="{4FF75381-D3AB-4058-B941-BCE506506135}"/>
    <cellStyle name="Normal 3 3 2 2 4" xfId="17995" xr:uid="{FC8BF7ED-76C3-4C2E-8AE5-2127EB1ABF5A}"/>
    <cellStyle name="Normal 3 3 2 2 4 2" xfId="17996" xr:uid="{4292574A-B25F-4D2B-82DC-D34AE55ADDA8}"/>
    <cellStyle name="Normal 3 3 2 2 4 2 2" xfId="17997" xr:uid="{0F45F74D-A0B1-4238-B534-EB8197A8D640}"/>
    <cellStyle name="Normal 3 3 2 2 4 2 2 2" xfId="17998" xr:uid="{A4BB4E85-2D79-4AB6-87C9-7195CDEDB928}"/>
    <cellStyle name="Normal 3 3 2 2 4 2 3" xfId="17999" xr:uid="{ECFC362E-884A-4E20-AD0B-D77568E14F92}"/>
    <cellStyle name="Normal 3 3 2 2 4 3" xfId="18000" xr:uid="{345C29BF-DDA2-4AD1-B2CF-1FA8C374A91E}"/>
    <cellStyle name="Normal 3 3 2 2 4 3 2" xfId="18001" xr:uid="{13A29586-5087-4E3B-9F02-A113F8375400}"/>
    <cellStyle name="Normal 3 3 2 2 4 3 2 2" xfId="18002" xr:uid="{2A29A46C-CA37-4656-9EF6-854CCC1D5733}"/>
    <cellStyle name="Normal 3 3 2 2 4 3 3" xfId="18003" xr:uid="{E43A9198-63E1-4BD3-9ABA-3AB1F4830F72}"/>
    <cellStyle name="Normal 3 3 2 2 4 4" xfId="18004" xr:uid="{B00EE81E-D67A-4A68-B6B7-CF1AE672439C}"/>
    <cellStyle name="Normal 3 3 2 2 4 4 2" xfId="18005" xr:uid="{0E20916D-F6E8-47D1-8919-48145F357DB9}"/>
    <cellStyle name="Normal 3 3 2 2 4 5" xfId="18006" xr:uid="{1CDC0171-49D0-4988-9866-8D688437A8BA}"/>
    <cellStyle name="Normal 3 3 2 2 4 6" xfId="18007" xr:uid="{C74280B5-DB48-405F-BB50-A348C0237DE0}"/>
    <cellStyle name="Normal 3 3 2 2 5" xfId="18008" xr:uid="{63AEB0B9-B384-4118-93BD-916432685763}"/>
    <cellStyle name="Normal 3 3 2 2 5 2" xfId="18009" xr:uid="{EE89955F-7911-4044-BF46-B79A9BD28C48}"/>
    <cellStyle name="Normal 3 3 2 2 5 2 2" xfId="18010" xr:uid="{72D4057C-B161-4FDF-A8C8-F2F6BD0F54FA}"/>
    <cellStyle name="Normal 3 3 2 2 5 2 2 2" xfId="18011" xr:uid="{AEFA5A0B-70CD-46B1-971A-CB3B5AAE4B39}"/>
    <cellStyle name="Normal 3 3 2 2 5 2 3" xfId="18012" xr:uid="{665877FB-D2CF-44A4-A7D8-892D6A11DD52}"/>
    <cellStyle name="Normal 3 3 2 2 5 3" xfId="18013" xr:uid="{86B1B10B-5CC7-4F9E-83D5-8C7B5D50F65A}"/>
    <cellStyle name="Normal 3 3 2 2 5 3 2" xfId="18014" xr:uid="{9CF12798-34B0-429C-9181-C75E787E457E}"/>
    <cellStyle name="Normal 3 3 2 2 5 3 2 2" xfId="18015" xr:uid="{168A7983-DF18-4783-B567-7695902301D1}"/>
    <cellStyle name="Normal 3 3 2 2 5 3 3" xfId="18016" xr:uid="{30F97213-8130-483D-A2AF-EC73B357ABBA}"/>
    <cellStyle name="Normal 3 3 2 2 5 4" xfId="18017" xr:uid="{EA504171-00F6-43DA-BD5F-20BA39DF59A5}"/>
    <cellStyle name="Normal 3 3 2 2 5 4 2" xfId="18018" xr:uid="{31F63D1E-4678-43D4-83B4-412020564945}"/>
    <cellStyle name="Normal 3 3 2 2 5 5" xfId="18019" xr:uid="{3B7635DB-813E-4274-92D8-1EE465C4CA3E}"/>
    <cellStyle name="Normal 3 3 2 2 5 6" xfId="18020" xr:uid="{4BAA2788-7F74-4DB8-BE07-0896553E8F0C}"/>
    <cellStyle name="Normal 3 3 2 2 6" xfId="18021" xr:uid="{3F49F0FA-1704-498A-A6BF-B081EC273310}"/>
    <cellStyle name="Normal 3 3 2 2 6 2" xfId="18022" xr:uid="{2F9FAD41-35D8-4FA5-8F02-7B22F82CEAE4}"/>
    <cellStyle name="Normal 3 3 2 2 6 2 2" xfId="18023" xr:uid="{F218AB02-5CB4-4CF4-AB59-9765B9A69DC5}"/>
    <cellStyle name="Normal 3 3 2 2 6 3" xfId="18024" xr:uid="{F2419F71-FB13-4F72-9AC6-1C88C5F969D0}"/>
    <cellStyle name="Normal 3 3 2 2 7" xfId="18025" xr:uid="{45451B42-A22B-461A-86E3-407019B2131C}"/>
    <cellStyle name="Normal 3 3 2 2 7 2" xfId="18026" xr:uid="{E44389E0-5FC4-4426-9358-79C40ABFBBA0}"/>
    <cellStyle name="Normal 3 3 2 2 7 2 2" xfId="18027" xr:uid="{2AEB7A8D-42B5-48F9-9E69-BC6C8AFB9A1D}"/>
    <cellStyle name="Normal 3 3 2 2 7 3" xfId="18028" xr:uid="{18CD74F6-3CE6-4996-8ABB-590A07CDD65C}"/>
    <cellStyle name="Normal 3 3 2 2 8" xfId="18029" xr:uid="{2F4D8F25-69D4-4877-B41C-B5A253B95905}"/>
    <cellStyle name="Normal 3 3 2 2 8 2" xfId="18030" xr:uid="{A3F46825-C8C4-4E18-8451-FB308016CFD5}"/>
    <cellStyle name="Normal 3 3 2 2 9" xfId="18031" xr:uid="{2CFA6533-8F96-498B-B9D8-647D7A8C32C0}"/>
    <cellStyle name="Normal 3 3 2 3" xfId="18032" xr:uid="{7AACEF23-D2AA-45FC-8038-5376C6DDE23D}"/>
    <cellStyle name="Normal 3 3 2 3 2" xfId="18033" xr:uid="{25DAF2BA-1654-4667-BE02-B7536D0FA9BC}"/>
    <cellStyle name="Normal 3 3 2 3 2 2" xfId="18034" xr:uid="{DE3202D2-F52F-415D-9796-08560E569CF1}"/>
    <cellStyle name="Normal 3 3 2 3 2 2 2" xfId="18035" xr:uid="{43FF28E4-265B-42A9-A950-B7D0267AF6FF}"/>
    <cellStyle name="Normal 3 3 2 3 2 2 2 2" xfId="18036" xr:uid="{83344817-56DF-4049-A94D-5C940990DD06}"/>
    <cellStyle name="Normal 3 3 2 3 2 2 3" xfId="18037" xr:uid="{3C5179C6-5C7D-4785-A92E-B6A95AC788F1}"/>
    <cellStyle name="Normal 3 3 2 3 2 3" xfId="18038" xr:uid="{81B7DA8D-17D7-4A3B-8E71-9CB9683B8C55}"/>
    <cellStyle name="Normal 3 3 2 3 2 3 2" xfId="18039" xr:uid="{B7527D1D-9596-4969-B343-0109B182C21D}"/>
    <cellStyle name="Normal 3 3 2 3 2 3 2 2" xfId="18040" xr:uid="{C53DD573-9C92-4E27-828F-F3117DB1A8AD}"/>
    <cellStyle name="Normal 3 3 2 3 2 3 3" xfId="18041" xr:uid="{2CF07F6C-BEB0-478C-A44F-EF458E1229EE}"/>
    <cellStyle name="Normal 3 3 2 3 2 4" xfId="18042" xr:uid="{487A7627-2AC0-4F9D-891C-CA5B157C7D8E}"/>
    <cellStyle name="Normal 3 3 2 3 2 4 2" xfId="18043" xr:uid="{26E87F03-DD09-49FF-B1DB-8E7688566781}"/>
    <cellStyle name="Normal 3 3 2 3 2 5" xfId="18044" xr:uid="{FA875756-ACB4-4FD8-A8E0-67F15CADBB19}"/>
    <cellStyle name="Normal 3 3 2 3 2 6" xfId="18045" xr:uid="{D2165CC4-2B5A-4F80-8DD7-8AB2291E0FA3}"/>
    <cellStyle name="Normal 3 3 2 3 3" xfId="18046" xr:uid="{874DFE5C-B94E-4D8D-846F-F9EF4773805E}"/>
    <cellStyle name="Normal 3 3 2 3 3 2" xfId="18047" xr:uid="{4D80C028-02D4-41F4-A9A9-FD91A3FF46CC}"/>
    <cellStyle name="Normal 3 3 2 3 3 2 2" xfId="18048" xr:uid="{DBDB5B4F-B8F4-4A08-8582-20F0156A3F4A}"/>
    <cellStyle name="Normal 3 3 2 3 3 2 2 2" xfId="18049" xr:uid="{8058DB97-630B-4B27-BD97-EE76BD840578}"/>
    <cellStyle name="Normal 3 3 2 3 3 2 3" xfId="18050" xr:uid="{26A8C282-45B6-44E2-B453-4A0EA18CCAB9}"/>
    <cellStyle name="Normal 3 3 2 3 3 3" xfId="18051" xr:uid="{B1211B5F-9C8D-4500-9BAD-914D0A8747C3}"/>
    <cellStyle name="Normal 3 3 2 3 3 3 2" xfId="18052" xr:uid="{13BF3CC2-A467-4615-9EEC-62534269FE34}"/>
    <cellStyle name="Normal 3 3 2 3 3 3 2 2" xfId="18053" xr:uid="{1B44932F-19AB-4E76-AA2A-B5D3A378E49A}"/>
    <cellStyle name="Normal 3 3 2 3 3 3 3" xfId="18054" xr:uid="{0DECF612-F5CC-4EEE-92D4-EDBD0B5B4E46}"/>
    <cellStyle name="Normal 3 3 2 3 3 4" xfId="18055" xr:uid="{9437F890-1C20-48F9-A915-DB8A397864A6}"/>
    <cellStyle name="Normal 3 3 2 3 3 4 2" xfId="18056" xr:uid="{BE5B1656-0A97-45E3-8EB1-C1E9693A9AF9}"/>
    <cellStyle name="Normal 3 3 2 3 3 5" xfId="18057" xr:uid="{BD5EC02E-DB67-4C0D-BA81-BF0584EB37BB}"/>
    <cellStyle name="Normal 3 3 2 3 3 6" xfId="18058" xr:uid="{3B251F3B-E03E-4337-B643-5D44A1B68A23}"/>
    <cellStyle name="Normal 3 3 2 3 4" xfId="18059" xr:uid="{D2675124-AAE8-44A1-8FF4-CB16B1D4D9A2}"/>
    <cellStyle name="Normal 3 3 2 3 4 2" xfId="18060" xr:uid="{92F1EA67-AE31-46CF-B27A-BCB5D1CF8CA6}"/>
    <cellStyle name="Normal 3 3 2 3 4 2 2" xfId="18061" xr:uid="{79420F2E-9232-41BE-B4AC-CD0A6B0A9B5E}"/>
    <cellStyle name="Normal 3 3 2 3 4 3" xfId="18062" xr:uid="{6B8F3724-7878-49E2-8028-52EB9013F605}"/>
    <cellStyle name="Normal 3 3 2 3 5" xfId="18063" xr:uid="{2E1103D8-48C8-48D4-A357-0E662140AE3F}"/>
    <cellStyle name="Normal 3 3 2 3 5 2" xfId="18064" xr:uid="{60119A67-4AC7-4647-978A-C7A28048FFA5}"/>
    <cellStyle name="Normal 3 3 2 3 5 2 2" xfId="18065" xr:uid="{05527525-99A9-4431-9BF7-FA4DD34EE1BF}"/>
    <cellStyle name="Normal 3 3 2 3 5 3" xfId="18066" xr:uid="{08722301-19BA-4092-9867-F844F5ABB435}"/>
    <cellStyle name="Normal 3 3 2 3 6" xfId="18067" xr:uid="{EB020CC8-E541-4F61-BFBC-CD3E10007996}"/>
    <cellStyle name="Normal 3 3 2 3 6 2" xfId="18068" xr:uid="{C5D8E39E-3B90-426B-99A7-D6C0B3D54915}"/>
    <cellStyle name="Normal 3 3 2 3 7" xfId="18069" xr:uid="{C0A5DDA7-66F6-4157-88F5-B234C0EB8B0F}"/>
    <cellStyle name="Normal 3 3 2 3 8" xfId="18070" xr:uid="{B3A9B390-137E-4C8F-9AFF-87006E14444E}"/>
    <cellStyle name="Normal 3 3 2 4" xfId="18071" xr:uid="{C4CBEFF7-3F87-418C-85DE-E8CFEA974D55}"/>
    <cellStyle name="Normal 3 3 2 4 2" xfId="18072" xr:uid="{B31C559F-4A0A-4382-9A8E-23CC7D164EDC}"/>
    <cellStyle name="Normal 3 3 2 4 2 2" xfId="18073" xr:uid="{8948A354-FF9D-4B4E-80C4-78C4E2501C44}"/>
    <cellStyle name="Normal 3 3 2 4 2 2 2" xfId="18074" xr:uid="{F4BDD248-F5AF-48B9-9216-98CD970D6DCC}"/>
    <cellStyle name="Normal 3 3 2 4 2 2 2 2" xfId="18075" xr:uid="{D56BFD55-43EB-4343-9C23-B1C8086B8780}"/>
    <cellStyle name="Normal 3 3 2 4 2 2 3" xfId="18076" xr:uid="{84867F96-FF88-4AAB-835D-C1DBAA9F2EE5}"/>
    <cellStyle name="Normal 3 3 2 4 2 3" xfId="18077" xr:uid="{B062E915-07B7-4D86-B406-F926D595F748}"/>
    <cellStyle name="Normal 3 3 2 4 2 3 2" xfId="18078" xr:uid="{3C31A204-DC31-44A4-B137-2CC54EC67C9B}"/>
    <cellStyle name="Normal 3 3 2 4 2 3 2 2" xfId="18079" xr:uid="{8A51DC30-922A-4561-BB8E-273ED21E3CD3}"/>
    <cellStyle name="Normal 3 3 2 4 2 3 3" xfId="18080" xr:uid="{40FB8F52-9F81-41F6-8423-AD53816CFD59}"/>
    <cellStyle name="Normal 3 3 2 4 2 4" xfId="18081" xr:uid="{8EC1ED57-B9C7-457D-82D6-E9E9A2C7CE93}"/>
    <cellStyle name="Normal 3 3 2 4 2 4 2" xfId="18082" xr:uid="{98FA8E90-EBCE-4BB9-84E0-E1EC765C01D0}"/>
    <cellStyle name="Normal 3 3 2 4 2 5" xfId="18083" xr:uid="{E8B6D00B-519C-4F6D-846C-19783347E6B0}"/>
    <cellStyle name="Normal 3 3 2 4 2 6" xfId="18084" xr:uid="{BDAD3D50-BD75-45D0-9FD9-29C8BBD77A35}"/>
    <cellStyle name="Normal 3 3 2 4 3" xfId="18085" xr:uid="{63E65BDE-2EAB-4BCF-B462-C628067744E4}"/>
    <cellStyle name="Normal 3 3 2 4 3 2" xfId="18086" xr:uid="{D4B3E202-3A7B-4647-9368-E3A0ACCDA1AD}"/>
    <cellStyle name="Normal 3 3 2 4 3 2 2" xfId="18087" xr:uid="{0D340D04-2600-4D72-A138-D8C427B2932B}"/>
    <cellStyle name="Normal 3 3 2 4 3 2 2 2" xfId="18088" xr:uid="{F270640E-E352-4A58-A0CA-A9C85B0C4692}"/>
    <cellStyle name="Normal 3 3 2 4 3 2 3" xfId="18089" xr:uid="{CE271115-1EB2-43DF-8F39-13BC77AFD603}"/>
    <cellStyle name="Normal 3 3 2 4 3 3" xfId="18090" xr:uid="{166D7257-F0C6-4225-BB12-C94130783598}"/>
    <cellStyle name="Normal 3 3 2 4 3 3 2" xfId="18091" xr:uid="{1A608F65-88F4-416D-B6EC-6B1669CF8C90}"/>
    <cellStyle name="Normal 3 3 2 4 3 3 2 2" xfId="18092" xr:uid="{540F49CE-3740-4E62-86A7-CC8DE5BD2B0F}"/>
    <cellStyle name="Normal 3 3 2 4 3 3 3" xfId="18093" xr:uid="{1002363A-F998-45CA-956B-1FE9EDA7DE02}"/>
    <cellStyle name="Normal 3 3 2 4 3 4" xfId="18094" xr:uid="{AA9129E3-CDC7-4D3D-9EEB-DF7C42CB6A13}"/>
    <cellStyle name="Normal 3 3 2 4 3 4 2" xfId="18095" xr:uid="{78F3D2F1-4451-4C9E-9A4E-7811A5753E84}"/>
    <cellStyle name="Normal 3 3 2 4 3 5" xfId="18096" xr:uid="{1B1D61BA-7394-4FA3-AFA5-28E6D4EA7481}"/>
    <cellStyle name="Normal 3 3 2 4 3 6" xfId="18097" xr:uid="{AEDDD959-E18D-48CF-A7D7-83ED4B9156D3}"/>
    <cellStyle name="Normal 3 3 2 4 4" xfId="18098" xr:uid="{DD93022A-DCDA-4FE0-8983-637FC820B8A4}"/>
    <cellStyle name="Normal 3 3 2 4 4 2" xfId="18099" xr:uid="{46BF3F04-C849-417B-89B1-F2C662FB14F8}"/>
    <cellStyle name="Normal 3 3 2 4 4 2 2" xfId="18100" xr:uid="{5DC5C6AB-B2A8-4484-9021-40FFA5C72E49}"/>
    <cellStyle name="Normal 3 3 2 4 4 3" xfId="18101" xr:uid="{D00F3D88-E3A2-4F9D-97A2-E6505D228F07}"/>
    <cellStyle name="Normal 3 3 2 4 5" xfId="18102" xr:uid="{C8B81BB2-5C35-4A38-B5F5-35F8A4277759}"/>
    <cellStyle name="Normal 3 3 2 4 5 2" xfId="18103" xr:uid="{EFC43A4E-D31F-4F3D-BA26-8C157A522B40}"/>
    <cellStyle name="Normal 3 3 2 4 5 2 2" xfId="18104" xr:uid="{83A72142-DEE5-4C5D-AF52-1958C91955AC}"/>
    <cellStyle name="Normal 3 3 2 4 5 3" xfId="18105" xr:uid="{0CA14431-2447-4AEA-8142-7D373DCB3FD1}"/>
    <cellStyle name="Normal 3 3 2 4 6" xfId="18106" xr:uid="{A7E624F2-36E7-4583-B48D-88147E54837B}"/>
    <cellStyle name="Normal 3 3 2 4 6 2" xfId="18107" xr:uid="{A4E5B39D-FFD5-4AA1-8538-F57F2F076190}"/>
    <cellStyle name="Normal 3 3 2 4 7" xfId="18108" xr:uid="{D298B1F3-E164-4545-935A-FAC3D36A8BED}"/>
    <cellStyle name="Normal 3 3 2 4 8" xfId="18109" xr:uid="{8B6D97FA-BED4-4051-A59C-72A9E315F5BE}"/>
    <cellStyle name="Normal 3 3 2 5" xfId="18110" xr:uid="{52F9EE0A-8233-40E1-8F93-04BFB184EA1D}"/>
    <cellStyle name="Normal 3 3 2 5 2" xfId="18111" xr:uid="{B1723C81-4291-4D19-B6B7-007DCCD1BF11}"/>
    <cellStyle name="Normal 3 3 2 5 2 2" xfId="18112" xr:uid="{6C61A8C3-EF98-471D-808D-6C7D87F7574A}"/>
    <cellStyle name="Normal 3 3 2 5 2 2 2" xfId="18113" xr:uid="{C33762F8-9754-4403-BF97-323082DDCA21}"/>
    <cellStyle name="Normal 3 3 2 5 2 3" xfId="18114" xr:uid="{D033EF22-535C-4C5A-B2A2-6273FA8BBB47}"/>
    <cellStyle name="Normal 3 3 2 5 3" xfId="18115" xr:uid="{6B663DF6-1186-4428-95D8-5018D3860271}"/>
    <cellStyle name="Normal 3 3 2 5 3 2" xfId="18116" xr:uid="{138268A3-E259-4DB1-9DC3-AB575D5BB22A}"/>
    <cellStyle name="Normal 3 3 2 5 3 2 2" xfId="18117" xr:uid="{15803DA5-8EFE-49CA-BFAD-AC731EF7D6E8}"/>
    <cellStyle name="Normal 3 3 2 5 3 3" xfId="18118" xr:uid="{88AC7DBB-608B-4853-A140-DF30B1D284BE}"/>
    <cellStyle name="Normal 3 3 2 5 4" xfId="18119" xr:uid="{6034A4B0-580C-4392-B5EC-BC879BCB9B1B}"/>
    <cellStyle name="Normal 3 3 2 5 4 2" xfId="18120" xr:uid="{3B8DF1CA-BEDB-48AE-B174-1327E195AA05}"/>
    <cellStyle name="Normal 3 3 2 5 5" xfId="18121" xr:uid="{4E7AB4D5-C523-4E7E-89DC-43679B36C337}"/>
    <cellStyle name="Normal 3 3 2 5 6" xfId="18122" xr:uid="{84B0A4BA-85A0-4AF5-A324-4F1D9202D09C}"/>
    <cellStyle name="Normal 3 3 2 6" xfId="18123" xr:uid="{5785216F-C3FF-46AC-A366-DE97E94FD387}"/>
    <cellStyle name="Normal 3 3 2 6 2" xfId="18124" xr:uid="{6928DF3A-5A5B-49EC-9683-3F4B9CF2A97C}"/>
    <cellStyle name="Normal 3 3 2 6 2 2" xfId="18125" xr:uid="{7D2AA343-7474-4AA9-AEBB-5E107B8FB2DB}"/>
    <cellStyle name="Normal 3 3 2 6 2 2 2" xfId="18126" xr:uid="{81C0617F-7424-43E8-922F-2C40A1A38F43}"/>
    <cellStyle name="Normal 3 3 2 6 2 3" xfId="18127" xr:uid="{832D8774-E24A-4044-A2D4-C18ECE488717}"/>
    <cellStyle name="Normal 3 3 2 6 3" xfId="18128" xr:uid="{D3033BC9-E5B3-4F01-A695-09EC0C1ABEDE}"/>
    <cellStyle name="Normal 3 3 2 6 3 2" xfId="18129" xr:uid="{F0D66353-6BF7-44CA-A064-DE9FBD06ED57}"/>
    <cellStyle name="Normal 3 3 2 6 3 2 2" xfId="18130" xr:uid="{222B0E51-EAF4-41AA-93DC-49A883C980DB}"/>
    <cellStyle name="Normal 3 3 2 6 3 3" xfId="18131" xr:uid="{7C530948-6AB5-489F-9FA3-A01FD13EDE4D}"/>
    <cellStyle name="Normal 3 3 2 6 4" xfId="18132" xr:uid="{CCD52209-F050-469E-AF3A-E6DB363AC203}"/>
    <cellStyle name="Normal 3 3 2 6 4 2" xfId="18133" xr:uid="{6D3D98D1-FDBD-4172-AD64-925AB9E2761D}"/>
    <cellStyle name="Normal 3 3 2 6 5" xfId="18134" xr:uid="{DCD97D0D-A556-4AFB-BF59-7DD8FE0E8AE1}"/>
    <cellStyle name="Normal 3 3 2 6 6" xfId="18135" xr:uid="{DE28A92A-27FC-4C9F-9118-2AD04DE11D7A}"/>
    <cellStyle name="Normal 3 3 2 7" xfId="18136" xr:uid="{1B816498-CFCF-4533-B807-FB2F4053B45F}"/>
    <cellStyle name="Normal 3 3 2 7 2" xfId="18137" xr:uid="{65B80649-46E9-4AFC-AB05-A356B636F902}"/>
    <cellStyle name="Normal 3 3 2 7 2 2" xfId="18138" xr:uid="{5E268A09-F56D-4BE6-8A73-0872404E75B2}"/>
    <cellStyle name="Normal 3 3 2 7 2 2 2" xfId="18139" xr:uid="{910B31C7-009E-4E8A-A964-D9904626FD83}"/>
    <cellStyle name="Normal 3 3 2 7 2 3" xfId="18140" xr:uid="{1C5FACED-AB0B-45D7-8A4F-6FFB7780F5A2}"/>
    <cellStyle name="Normal 3 3 2 7 3" xfId="18141" xr:uid="{32870C0E-E16D-4206-B074-CA94FDF03959}"/>
    <cellStyle name="Normal 3 3 2 7 3 2" xfId="18142" xr:uid="{D0BE2220-1D4E-429C-8128-C58BF9D1B532}"/>
    <cellStyle name="Normal 3 3 2 7 3 2 2" xfId="18143" xr:uid="{493C78A0-4F1D-4727-B67B-F30B3DA3CF8B}"/>
    <cellStyle name="Normal 3 3 2 7 3 3" xfId="18144" xr:uid="{6AC3FAC4-35AF-4AB2-8E0A-CCE8D60BE350}"/>
    <cellStyle name="Normal 3 3 2 7 4" xfId="18145" xr:uid="{7E58CC15-9F91-4967-8E07-3BBCF8CD98E5}"/>
    <cellStyle name="Normal 3 3 2 7 4 2" xfId="18146" xr:uid="{AD8623BD-8679-4D7A-9A9A-CA8AF3F87378}"/>
    <cellStyle name="Normal 3 3 2 7 5" xfId="18147" xr:uid="{A0E0617E-D498-4017-91C1-E513C45ABF04}"/>
    <cellStyle name="Normal 3 3 2 7 6" xfId="18148" xr:uid="{516372ED-9050-4023-9634-47F6954C4217}"/>
    <cellStyle name="Normal 3 3 2 8" xfId="18149" xr:uid="{29482752-1028-494D-8185-D4BDA4F38FC8}"/>
    <cellStyle name="Normal 3 3 2 8 2" xfId="18150" xr:uid="{EF7A85F0-E8FB-42F1-B1E2-7013386578ED}"/>
    <cellStyle name="Normal 3 3 2 8 2 2" xfId="18151" xr:uid="{2ABDA3A9-3967-4F17-B6AA-9D421834EC2A}"/>
    <cellStyle name="Normal 3 3 2 8 3" xfId="18152" xr:uid="{2946585D-EAC6-4059-AF80-5DEDA7CC9037}"/>
    <cellStyle name="Normal 3 3 2 8 4" xfId="18153" xr:uid="{E66BA585-4806-489D-85F6-2E16967126AC}"/>
    <cellStyle name="Normal 3 3 2 9" xfId="18154" xr:uid="{025FAF4A-E906-4DEB-8EBE-14CAE038F603}"/>
    <cellStyle name="Normal 3 3 2 9 2" xfId="18155" xr:uid="{51319CC1-FADD-490A-B1A0-A324A41D48D1}"/>
    <cellStyle name="Normal 3 3 2 9 2 2" xfId="18156" xr:uid="{C8BFDB51-9353-464A-9BCA-EDD81E8C0410}"/>
    <cellStyle name="Normal 3 3 2 9 3" xfId="18157" xr:uid="{AC4837EC-4492-4515-BE3B-499EBF1AF231}"/>
    <cellStyle name="Normal 3 3 3" xfId="18158" xr:uid="{0B752AA0-33C1-47B1-A40E-640D7690C5AF}"/>
    <cellStyle name="Normal 3 3 3 10" xfId="18159" xr:uid="{463CDF48-3ED4-4411-930A-2D6546090CC4}"/>
    <cellStyle name="Normal 3 3 3 10 2" xfId="18160" xr:uid="{C97C639B-8926-4B75-A49F-0876162A2806}"/>
    <cellStyle name="Normal 3 3 3 11" xfId="18161" xr:uid="{FB3A7916-D012-4573-87E7-62D84FBEBECF}"/>
    <cellStyle name="Normal 3 3 3 12" xfId="18162" xr:uid="{C7DD1FC3-56DC-46AF-9BB4-70B7D528FB95}"/>
    <cellStyle name="Normal 3 3 3 2" xfId="18163" xr:uid="{F90E6C17-E89A-4659-8CDC-9AF5B3A96383}"/>
    <cellStyle name="Normal 3 3 3 2 10" xfId="18164" xr:uid="{617E7897-B9D4-401A-B445-6DF1970BC95A}"/>
    <cellStyle name="Normal 3 3 3 2 2" xfId="18165" xr:uid="{9BEE0157-6882-4D6E-991B-78245A64D957}"/>
    <cellStyle name="Normal 3 3 3 2 2 2" xfId="18166" xr:uid="{9CDCA461-3642-437B-91FE-7CCBABD6F0DE}"/>
    <cellStyle name="Normal 3 3 3 2 2 2 2" xfId="18167" xr:uid="{157DF996-4037-46F2-8127-51A4A704B910}"/>
    <cellStyle name="Normal 3 3 3 2 2 2 2 2" xfId="18168" xr:uid="{12BA8872-175D-48B6-A89B-0C9F23503DC7}"/>
    <cellStyle name="Normal 3 3 3 2 2 2 2 2 2" xfId="18169" xr:uid="{3EB5F540-CD92-4428-AD7E-79904DFE67D7}"/>
    <cellStyle name="Normal 3 3 3 2 2 2 2 3" xfId="18170" xr:uid="{4C5C8798-E500-42C1-B734-CD5DE55E9342}"/>
    <cellStyle name="Normal 3 3 3 2 2 2 3" xfId="18171" xr:uid="{E5F19305-DF5A-457B-AD84-2F38F777A13C}"/>
    <cellStyle name="Normal 3 3 3 2 2 2 3 2" xfId="18172" xr:uid="{3ADF6D36-3FD4-45F4-B2CF-1ABC24C66EBC}"/>
    <cellStyle name="Normal 3 3 3 2 2 2 3 2 2" xfId="18173" xr:uid="{7135CA55-D099-47D6-BADD-3698A08F1DFC}"/>
    <cellStyle name="Normal 3 3 3 2 2 2 3 3" xfId="18174" xr:uid="{39E3AFE6-2A82-4C72-8113-479F1073D7AC}"/>
    <cellStyle name="Normal 3 3 3 2 2 2 4" xfId="18175" xr:uid="{6EE1E19F-B33C-45C4-8822-BF8A8C781B9B}"/>
    <cellStyle name="Normal 3 3 3 2 2 2 4 2" xfId="18176" xr:uid="{B90C42BF-93C4-4A31-A27C-C68C904E0162}"/>
    <cellStyle name="Normal 3 3 3 2 2 2 5" xfId="18177" xr:uid="{C25A62F2-5D0B-4658-991A-1DC68ECCCA16}"/>
    <cellStyle name="Normal 3 3 3 2 2 2 6" xfId="18178" xr:uid="{F023414F-E399-455B-9304-B1CFF5E1EC71}"/>
    <cellStyle name="Normal 3 3 3 2 2 3" xfId="18179" xr:uid="{4221F7FE-BA3D-4179-BDDE-086B234478CB}"/>
    <cellStyle name="Normal 3 3 3 2 2 3 2" xfId="18180" xr:uid="{3EB0DD63-C0EA-4D1B-924C-815C2F33D2A4}"/>
    <cellStyle name="Normal 3 3 3 2 2 3 2 2" xfId="18181" xr:uid="{CC2F1468-5891-4AA7-BA17-D545E08C19C5}"/>
    <cellStyle name="Normal 3 3 3 2 2 3 2 2 2" xfId="18182" xr:uid="{57858834-5A72-4DF7-BA1F-A8D48A576C2B}"/>
    <cellStyle name="Normal 3 3 3 2 2 3 2 3" xfId="18183" xr:uid="{2021AC3D-F82B-41CA-97C4-A235C84A3908}"/>
    <cellStyle name="Normal 3 3 3 2 2 3 3" xfId="18184" xr:uid="{CD4AD532-2662-451F-824D-AA1982910560}"/>
    <cellStyle name="Normal 3 3 3 2 2 3 3 2" xfId="18185" xr:uid="{EEE88DDD-9669-4E17-98A5-57886B931632}"/>
    <cellStyle name="Normal 3 3 3 2 2 3 3 2 2" xfId="18186" xr:uid="{36B5589C-09AA-4985-BBCF-A1A04715A823}"/>
    <cellStyle name="Normal 3 3 3 2 2 3 3 3" xfId="18187" xr:uid="{B7AC3658-0981-4722-970B-AB19E1184FA1}"/>
    <cellStyle name="Normal 3 3 3 2 2 3 4" xfId="18188" xr:uid="{FC116750-310B-4CCC-AD8A-30DD7E55D187}"/>
    <cellStyle name="Normal 3 3 3 2 2 3 4 2" xfId="18189" xr:uid="{D7A85927-8FB9-4DA7-A6CF-AF676B5A646D}"/>
    <cellStyle name="Normal 3 3 3 2 2 3 5" xfId="18190" xr:uid="{5A36427A-50DF-46A1-A92A-E06171F34749}"/>
    <cellStyle name="Normal 3 3 3 2 2 3 6" xfId="18191" xr:uid="{6209F0B2-B10D-4C3D-BDC8-AC9924D0B32E}"/>
    <cellStyle name="Normal 3 3 3 2 2 4" xfId="18192" xr:uid="{7055C078-9AF4-40F9-B37A-0A58BC8D0857}"/>
    <cellStyle name="Normal 3 3 3 2 2 4 2" xfId="18193" xr:uid="{48A4145C-B898-4F4F-9492-50D916453D86}"/>
    <cellStyle name="Normal 3 3 3 2 2 4 2 2" xfId="18194" xr:uid="{BCDA3A69-EB8D-41E8-876A-84D5AD4CD838}"/>
    <cellStyle name="Normal 3 3 3 2 2 4 3" xfId="18195" xr:uid="{D3CE57FE-CEDE-4FFB-8959-1E6A51BF5446}"/>
    <cellStyle name="Normal 3 3 3 2 2 5" xfId="18196" xr:uid="{4D2847B1-A424-4FC3-AB32-16A9619463D1}"/>
    <cellStyle name="Normal 3 3 3 2 2 5 2" xfId="18197" xr:uid="{4AD7AD5D-1188-498C-A891-1395E99C0835}"/>
    <cellStyle name="Normal 3 3 3 2 2 5 2 2" xfId="18198" xr:uid="{98BF39A8-7DB5-4377-B56D-CA4BAE3A03A6}"/>
    <cellStyle name="Normal 3 3 3 2 2 5 3" xfId="18199" xr:uid="{51A26574-E0BE-4533-BB10-9F801F1AFC9B}"/>
    <cellStyle name="Normal 3 3 3 2 2 6" xfId="18200" xr:uid="{D59CC025-C107-46DB-A916-F0C2586F1910}"/>
    <cellStyle name="Normal 3 3 3 2 2 6 2" xfId="18201" xr:uid="{C00F0EB9-8C04-40A9-BEE1-A4D3A411E3EC}"/>
    <cellStyle name="Normal 3 3 3 2 2 7" xfId="18202" xr:uid="{72060299-C471-4C82-AEC6-D363623742A3}"/>
    <cellStyle name="Normal 3 3 3 2 2 8" xfId="18203" xr:uid="{1BB7B10E-F508-4DD8-A67F-F15F0D98452D}"/>
    <cellStyle name="Normal 3 3 3 2 3" xfId="18204" xr:uid="{52633499-BF83-44A9-9556-54388B37B390}"/>
    <cellStyle name="Normal 3 3 3 2 3 2" xfId="18205" xr:uid="{8F47BDA3-945F-4A1B-ACD5-BC38D669677E}"/>
    <cellStyle name="Normal 3 3 3 2 3 2 2" xfId="18206" xr:uid="{CC22BFDB-5CA8-4FA1-AF6C-D83715DDDC45}"/>
    <cellStyle name="Normal 3 3 3 2 3 2 2 2" xfId="18207" xr:uid="{7D4F2D5D-FC47-4C86-B300-8328F3D7BE5B}"/>
    <cellStyle name="Normal 3 3 3 2 3 2 3" xfId="18208" xr:uid="{3E7A14FF-0239-41B7-B235-22A00AAD367D}"/>
    <cellStyle name="Normal 3 3 3 2 3 3" xfId="18209" xr:uid="{3F757363-029A-473A-B9A4-18818B79545B}"/>
    <cellStyle name="Normal 3 3 3 2 3 3 2" xfId="18210" xr:uid="{BBF360B5-CD4A-4598-BEAD-0D1558ABE53F}"/>
    <cellStyle name="Normal 3 3 3 2 3 3 2 2" xfId="18211" xr:uid="{06164677-173C-4EDE-9FBE-D0435F6136A9}"/>
    <cellStyle name="Normal 3 3 3 2 3 3 3" xfId="18212" xr:uid="{FD11EEAB-5FD1-4D54-8F42-0554D8FC9639}"/>
    <cellStyle name="Normal 3 3 3 2 3 4" xfId="18213" xr:uid="{AACB0F3D-4E5C-422D-B8AE-47A65BF70C3D}"/>
    <cellStyle name="Normal 3 3 3 2 3 4 2" xfId="18214" xr:uid="{8E3C86A3-C2A5-4258-ADA7-08D6586CCBE6}"/>
    <cellStyle name="Normal 3 3 3 2 3 5" xfId="18215" xr:uid="{A1AAAAA5-9205-4A54-A616-D68249856784}"/>
    <cellStyle name="Normal 3 3 3 2 3 6" xfId="18216" xr:uid="{A020B40F-272C-46E0-8FBF-B66E4CAAF6E7}"/>
    <cellStyle name="Normal 3 3 3 2 4" xfId="18217" xr:uid="{B5113B5A-ABEC-48FF-913A-3F34C856288F}"/>
    <cellStyle name="Normal 3 3 3 2 4 2" xfId="18218" xr:uid="{79E8F5FC-362F-4184-9C89-B65444B3E0C6}"/>
    <cellStyle name="Normal 3 3 3 2 4 2 2" xfId="18219" xr:uid="{6FD086F2-BC2E-476A-A52A-A536E63C0319}"/>
    <cellStyle name="Normal 3 3 3 2 4 2 2 2" xfId="18220" xr:uid="{A3CC3C18-7824-47B2-A9EB-ADF6BE8077AB}"/>
    <cellStyle name="Normal 3 3 3 2 4 2 3" xfId="18221" xr:uid="{B882BF46-ECB9-4B79-9814-71C8A88913AF}"/>
    <cellStyle name="Normal 3 3 3 2 4 3" xfId="18222" xr:uid="{CF930B44-A528-4481-9CE3-379EB82A6EB6}"/>
    <cellStyle name="Normal 3 3 3 2 4 3 2" xfId="18223" xr:uid="{7AEEE3FC-BD2E-494F-8636-77690CB49780}"/>
    <cellStyle name="Normal 3 3 3 2 4 3 2 2" xfId="18224" xr:uid="{F8E627A4-2862-44EF-B4C8-AA17DE339DC2}"/>
    <cellStyle name="Normal 3 3 3 2 4 3 3" xfId="18225" xr:uid="{919A0884-09BF-430F-987D-8E863D507B6E}"/>
    <cellStyle name="Normal 3 3 3 2 4 4" xfId="18226" xr:uid="{A3FF227A-9866-4BFF-8C8F-A70B42B1D103}"/>
    <cellStyle name="Normal 3 3 3 2 4 4 2" xfId="18227" xr:uid="{B9139F98-338D-4CDE-9578-179F197C6CFD}"/>
    <cellStyle name="Normal 3 3 3 2 4 5" xfId="18228" xr:uid="{31313ED9-1D91-4CBD-8F31-42B709D04972}"/>
    <cellStyle name="Normal 3 3 3 2 4 6" xfId="18229" xr:uid="{643EB270-1C3C-45AC-A12C-D9A1526688A8}"/>
    <cellStyle name="Normal 3 3 3 2 5" xfId="18230" xr:uid="{F07C8B90-280A-491C-833E-D3FAF0212411}"/>
    <cellStyle name="Normal 3 3 3 2 5 2" xfId="18231" xr:uid="{9D9C7884-98DA-4294-9539-A48DBFE10796}"/>
    <cellStyle name="Normal 3 3 3 2 5 2 2" xfId="18232" xr:uid="{C0A79DF5-8829-41F7-91E3-6DA414D34441}"/>
    <cellStyle name="Normal 3 3 3 2 5 2 2 2" xfId="18233" xr:uid="{D7DF63D9-6F5A-4885-87F7-5974C7EE7295}"/>
    <cellStyle name="Normal 3 3 3 2 5 2 3" xfId="18234" xr:uid="{9B841FF9-D014-43B8-AA33-68C1196279FB}"/>
    <cellStyle name="Normal 3 3 3 2 5 3" xfId="18235" xr:uid="{81463AF6-6BBB-450C-8D64-8E27A100BCD4}"/>
    <cellStyle name="Normal 3 3 3 2 5 3 2" xfId="18236" xr:uid="{1BDFBA16-407A-44EF-9F0C-28248F061767}"/>
    <cellStyle name="Normal 3 3 3 2 5 3 2 2" xfId="18237" xr:uid="{7C6C7109-4F38-4274-81E8-BF23FC9EC602}"/>
    <cellStyle name="Normal 3 3 3 2 5 3 3" xfId="18238" xr:uid="{F7B85127-8CA5-49A1-B06B-4BE9A5D2C847}"/>
    <cellStyle name="Normal 3 3 3 2 5 4" xfId="18239" xr:uid="{7555B058-1732-4D6C-903B-EC9537E88E8A}"/>
    <cellStyle name="Normal 3 3 3 2 5 4 2" xfId="18240" xr:uid="{AC75F5C6-5692-4419-8D1D-3BDB45B6B588}"/>
    <cellStyle name="Normal 3 3 3 2 5 5" xfId="18241" xr:uid="{8C07F0F8-EE4F-4CA4-816D-C2F1DDCFA9B0}"/>
    <cellStyle name="Normal 3 3 3 2 5 6" xfId="18242" xr:uid="{2D8E4DBF-87D9-437E-B713-2E27960DB229}"/>
    <cellStyle name="Normal 3 3 3 2 6" xfId="18243" xr:uid="{396F4C72-7667-472C-A3C7-5FC070904DB2}"/>
    <cellStyle name="Normal 3 3 3 2 6 2" xfId="18244" xr:uid="{62A67E49-72DE-4D73-B203-E9E9CDE570D5}"/>
    <cellStyle name="Normal 3 3 3 2 6 2 2" xfId="18245" xr:uid="{0E405B51-AA33-4F8A-8D8D-92A33ED734D2}"/>
    <cellStyle name="Normal 3 3 3 2 6 3" xfId="18246" xr:uid="{BFD89EB7-8459-42DC-BE5D-6A62BC963046}"/>
    <cellStyle name="Normal 3 3 3 2 7" xfId="18247" xr:uid="{D5CC505C-A6E7-4022-AC7B-5067BBCAB087}"/>
    <cellStyle name="Normal 3 3 3 2 7 2" xfId="18248" xr:uid="{59F82FCD-F71A-458C-99A2-B9D867A1007A}"/>
    <cellStyle name="Normal 3 3 3 2 7 2 2" xfId="18249" xr:uid="{CE9753A7-DE85-4F07-A9EF-A87849AD0C22}"/>
    <cellStyle name="Normal 3 3 3 2 7 3" xfId="18250" xr:uid="{0D9AE65C-7FC0-4A85-84DD-20F2F1B492EA}"/>
    <cellStyle name="Normal 3 3 3 2 8" xfId="18251" xr:uid="{FD378A04-762F-408A-837B-A8B8A3687641}"/>
    <cellStyle name="Normal 3 3 3 2 8 2" xfId="18252" xr:uid="{860E74D1-5AF3-4393-B8BA-45D17BED5848}"/>
    <cellStyle name="Normal 3 3 3 2 9" xfId="18253" xr:uid="{4445E8FE-E15C-421B-AA79-B1330F1A379D}"/>
    <cellStyle name="Normal 3 3 3 3" xfId="18254" xr:uid="{A8B38B8C-E67B-4D02-96D0-E3D605E2D52E}"/>
    <cellStyle name="Normal 3 3 3 3 2" xfId="18255" xr:uid="{F8F95CFD-480C-44FD-95E9-E2FEC2A5AF72}"/>
    <cellStyle name="Normal 3 3 3 3 2 2" xfId="18256" xr:uid="{7761819E-5553-4DD3-BE4B-80AB3D10EFA6}"/>
    <cellStyle name="Normal 3 3 3 3 2 2 2" xfId="18257" xr:uid="{A4528CDC-36AF-4BF9-A474-571511E27185}"/>
    <cellStyle name="Normal 3 3 3 3 2 2 2 2" xfId="18258" xr:uid="{F40EFCAD-B0D6-41A5-8EDB-DB356255B67F}"/>
    <cellStyle name="Normal 3 3 3 3 2 2 3" xfId="18259" xr:uid="{2B407CC5-BEF9-412A-ACD1-AE0A96801A49}"/>
    <cellStyle name="Normal 3 3 3 3 2 3" xfId="18260" xr:uid="{341AECCE-EEEC-4A94-8675-61162B7B9FA1}"/>
    <cellStyle name="Normal 3 3 3 3 2 3 2" xfId="18261" xr:uid="{F4DFE502-6806-404D-BFFF-AD5A6478C4A0}"/>
    <cellStyle name="Normal 3 3 3 3 2 3 2 2" xfId="18262" xr:uid="{2F7A035F-E07A-4A14-904C-9696F3A6CFB0}"/>
    <cellStyle name="Normal 3 3 3 3 2 3 3" xfId="18263" xr:uid="{0F523385-7002-46ED-9818-C839104DA368}"/>
    <cellStyle name="Normal 3 3 3 3 2 4" xfId="18264" xr:uid="{4701A558-C564-4CAA-A2E3-7C48B03DA3D6}"/>
    <cellStyle name="Normal 3 3 3 3 2 4 2" xfId="18265" xr:uid="{E27220AA-FD50-4098-A091-BC8A59ECD712}"/>
    <cellStyle name="Normal 3 3 3 3 2 5" xfId="18266" xr:uid="{6515064F-6CFA-42ED-8818-09689357B6E2}"/>
    <cellStyle name="Normal 3 3 3 3 2 6" xfId="18267" xr:uid="{7CF87519-0E11-4200-A9FB-AA8E65B8AD45}"/>
    <cellStyle name="Normal 3 3 3 3 3" xfId="18268" xr:uid="{B7C224DE-A9ED-4ADA-8773-9D7D721C13B5}"/>
    <cellStyle name="Normal 3 3 3 3 3 2" xfId="18269" xr:uid="{CFC61365-9ECA-4244-8E2F-84E276F46629}"/>
    <cellStyle name="Normal 3 3 3 3 3 2 2" xfId="18270" xr:uid="{CAAF6FB4-C4A9-4EC5-AE87-A18D0D75928D}"/>
    <cellStyle name="Normal 3 3 3 3 3 2 2 2" xfId="18271" xr:uid="{C5B099A3-4055-4951-8EFA-29F88CF73F39}"/>
    <cellStyle name="Normal 3 3 3 3 3 2 3" xfId="18272" xr:uid="{EB2758D0-A803-400B-B2B4-9FF9E92CCD86}"/>
    <cellStyle name="Normal 3 3 3 3 3 3" xfId="18273" xr:uid="{F6635985-9703-41E9-A4E5-A23FE3895E41}"/>
    <cellStyle name="Normal 3 3 3 3 3 3 2" xfId="18274" xr:uid="{9DA9FE92-A301-418C-91B1-7AB971275415}"/>
    <cellStyle name="Normal 3 3 3 3 3 3 2 2" xfId="18275" xr:uid="{5BC179B4-0133-42A2-B0F4-1B191D9C6E11}"/>
    <cellStyle name="Normal 3 3 3 3 3 3 3" xfId="18276" xr:uid="{B23824BC-970F-49FF-A6A2-89B7C528C58F}"/>
    <cellStyle name="Normal 3 3 3 3 3 4" xfId="18277" xr:uid="{DD373F93-7F2C-4CD4-A746-8BAE343D73CE}"/>
    <cellStyle name="Normal 3 3 3 3 3 4 2" xfId="18278" xr:uid="{56309356-C66D-4BC7-9553-A4F09EA70E9C}"/>
    <cellStyle name="Normal 3 3 3 3 3 5" xfId="18279" xr:uid="{716B40EF-62A9-4CF5-B6D5-A7D04B068843}"/>
    <cellStyle name="Normal 3 3 3 3 3 6" xfId="18280" xr:uid="{7B35D686-3F73-406F-A774-F20DFBE95FB2}"/>
    <cellStyle name="Normal 3 3 3 3 4" xfId="18281" xr:uid="{FC8F455A-9833-4628-A692-924AAF3F3E72}"/>
    <cellStyle name="Normal 3 3 3 3 4 2" xfId="18282" xr:uid="{EE7DA83D-37EE-49CB-991A-32184CA68C81}"/>
    <cellStyle name="Normal 3 3 3 3 4 2 2" xfId="18283" xr:uid="{4C6F24C1-5AE2-41FA-AB13-2FA49DB3DF20}"/>
    <cellStyle name="Normal 3 3 3 3 4 3" xfId="18284" xr:uid="{17D0AF43-B5D6-40C2-9FAE-DA9A33AD57B8}"/>
    <cellStyle name="Normal 3 3 3 3 5" xfId="18285" xr:uid="{F909713C-487A-4562-9DAC-D46759518617}"/>
    <cellStyle name="Normal 3 3 3 3 5 2" xfId="18286" xr:uid="{A5BFC922-B581-47B2-8DD4-C71497215F63}"/>
    <cellStyle name="Normal 3 3 3 3 5 2 2" xfId="18287" xr:uid="{09180622-F459-4453-ACCE-1DEEBAEDE547}"/>
    <cellStyle name="Normal 3 3 3 3 5 3" xfId="18288" xr:uid="{215CA6F2-259A-4EA4-8D51-B6F056E8DF18}"/>
    <cellStyle name="Normal 3 3 3 3 6" xfId="18289" xr:uid="{A57C0B31-A6A0-4207-91B3-19428845594C}"/>
    <cellStyle name="Normal 3 3 3 3 6 2" xfId="18290" xr:uid="{A47A2FDF-7B7E-4B70-9B7F-F8FCAEF500A5}"/>
    <cellStyle name="Normal 3 3 3 3 7" xfId="18291" xr:uid="{D42B6FD9-FD25-4D60-B08A-6EA7EEFAEB82}"/>
    <cellStyle name="Normal 3 3 3 3 8" xfId="18292" xr:uid="{CC0B009D-8FC7-40F2-A15E-CFB868EDADA2}"/>
    <cellStyle name="Normal 3 3 3 4" xfId="18293" xr:uid="{C474E063-63DA-4E4C-A775-E3C010B7D7D4}"/>
    <cellStyle name="Normal 3 3 3 4 2" xfId="18294" xr:uid="{278BBF71-1410-4185-B84B-F9CA1DED75D4}"/>
    <cellStyle name="Normal 3 3 3 4 2 2" xfId="18295" xr:uid="{4D6FEB53-982E-469D-A8CA-4C2CFACD104F}"/>
    <cellStyle name="Normal 3 3 3 4 2 2 2" xfId="18296" xr:uid="{798EB2DE-0BAC-48F2-B604-7E04233F889E}"/>
    <cellStyle name="Normal 3 3 3 4 2 2 2 2" xfId="18297" xr:uid="{7C1BA8D6-D77D-4967-BA9F-DBC1F8005CF9}"/>
    <cellStyle name="Normal 3 3 3 4 2 2 3" xfId="18298" xr:uid="{BD3F9259-43B5-4D7C-9225-C212A964D0DA}"/>
    <cellStyle name="Normal 3 3 3 4 2 3" xfId="18299" xr:uid="{5B3DE0CD-540E-4F9A-86EE-AB0820980A0B}"/>
    <cellStyle name="Normal 3 3 3 4 2 3 2" xfId="18300" xr:uid="{395CB4C2-121B-4060-B660-8D95D9010BC4}"/>
    <cellStyle name="Normal 3 3 3 4 2 3 2 2" xfId="18301" xr:uid="{34D02E0C-3412-4E20-A8AD-F6BC1677117F}"/>
    <cellStyle name="Normal 3 3 3 4 2 3 3" xfId="18302" xr:uid="{0B6F92AA-F328-452C-BDA6-89A958D15A44}"/>
    <cellStyle name="Normal 3 3 3 4 2 4" xfId="18303" xr:uid="{C411A97B-1B77-401F-80F8-F383B6E4DC47}"/>
    <cellStyle name="Normal 3 3 3 4 2 4 2" xfId="18304" xr:uid="{9586DA63-0E3F-4F84-B569-D5F6FA2A7F6F}"/>
    <cellStyle name="Normal 3 3 3 4 2 5" xfId="18305" xr:uid="{6148BA21-8B0F-4EFF-B474-DB845854AD66}"/>
    <cellStyle name="Normal 3 3 3 4 2 6" xfId="18306" xr:uid="{758D262C-F81D-4375-8B18-A2A8DF9FFA93}"/>
    <cellStyle name="Normal 3 3 3 4 3" xfId="18307" xr:uid="{2E7D594D-A70E-45A8-B2A0-920DCACA1064}"/>
    <cellStyle name="Normal 3 3 3 4 3 2" xfId="18308" xr:uid="{91F9F58C-5C9F-49BB-85BD-A363523E7E97}"/>
    <cellStyle name="Normal 3 3 3 4 3 2 2" xfId="18309" xr:uid="{CC2B6F14-95AB-412D-A714-ED3FD0C73C60}"/>
    <cellStyle name="Normal 3 3 3 4 3 2 2 2" xfId="18310" xr:uid="{4F699BDB-FA02-4FC6-9D85-C6203333B618}"/>
    <cellStyle name="Normal 3 3 3 4 3 2 3" xfId="18311" xr:uid="{BBEE0045-FBD2-4BBC-9E30-689DE6803216}"/>
    <cellStyle name="Normal 3 3 3 4 3 3" xfId="18312" xr:uid="{BE0D867D-AA9C-4A76-9F64-C6E3034DA1E8}"/>
    <cellStyle name="Normal 3 3 3 4 3 3 2" xfId="18313" xr:uid="{E50985AD-715C-4B81-9594-E7F0A155E5E6}"/>
    <cellStyle name="Normal 3 3 3 4 3 3 2 2" xfId="18314" xr:uid="{4543097C-BD77-44E9-B215-18D747FD8724}"/>
    <cellStyle name="Normal 3 3 3 4 3 3 3" xfId="18315" xr:uid="{3C7EA0AE-5D03-4221-B5A0-4B4B3B2AC56A}"/>
    <cellStyle name="Normal 3 3 3 4 3 4" xfId="18316" xr:uid="{46F5512D-D67A-4E65-B978-556F38C4445E}"/>
    <cellStyle name="Normal 3 3 3 4 3 4 2" xfId="18317" xr:uid="{879C6FAC-1B80-4ACA-BACC-590FADFE5217}"/>
    <cellStyle name="Normal 3 3 3 4 3 5" xfId="18318" xr:uid="{1E930097-3E7F-42D1-874B-830D7E0C1D03}"/>
    <cellStyle name="Normal 3 3 3 4 3 6" xfId="18319" xr:uid="{E3393BE8-5389-453C-B948-994CF5A96FCC}"/>
    <cellStyle name="Normal 3 3 3 4 4" xfId="18320" xr:uid="{3282F1BD-23CD-4FA0-8895-2A5C8C3A008A}"/>
    <cellStyle name="Normal 3 3 3 4 4 2" xfId="18321" xr:uid="{18F53F16-35F1-4A88-BD27-251910CAB4D6}"/>
    <cellStyle name="Normal 3 3 3 4 4 2 2" xfId="18322" xr:uid="{A54A0572-6EDC-4CED-BCAF-211476EDDD2F}"/>
    <cellStyle name="Normal 3 3 3 4 4 3" xfId="18323" xr:uid="{CA90C65C-9156-4F07-BFF2-ACF2E9853806}"/>
    <cellStyle name="Normal 3 3 3 4 5" xfId="18324" xr:uid="{ADCE8DA4-0ED9-4AC2-AFFB-CD931FF06076}"/>
    <cellStyle name="Normal 3 3 3 4 5 2" xfId="18325" xr:uid="{07CF07E4-4D10-421B-BDD2-D820E538650B}"/>
    <cellStyle name="Normal 3 3 3 4 5 2 2" xfId="18326" xr:uid="{C4FEC8F5-A2C5-49D1-B98B-FF5B72640571}"/>
    <cellStyle name="Normal 3 3 3 4 5 3" xfId="18327" xr:uid="{FF2ADF1E-9656-4AFB-BA95-8F08E30761A4}"/>
    <cellStyle name="Normal 3 3 3 4 6" xfId="18328" xr:uid="{6B9D6A45-8B64-4BA9-A68D-BCD2517F59BD}"/>
    <cellStyle name="Normal 3 3 3 4 6 2" xfId="18329" xr:uid="{9F3DA870-6ED7-46D9-B50C-24BD5072E7BD}"/>
    <cellStyle name="Normal 3 3 3 4 7" xfId="18330" xr:uid="{D2240118-5CA1-40BF-905E-04B03B6E8984}"/>
    <cellStyle name="Normal 3 3 3 4 8" xfId="18331" xr:uid="{32CB2AB2-3DE3-49E7-A572-DEB922977DE5}"/>
    <cellStyle name="Normal 3 3 3 5" xfId="18332" xr:uid="{56D6392A-5974-4B84-902F-C3896DDDA8B8}"/>
    <cellStyle name="Normal 3 3 3 5 2" xfId="18333" xr:uid="{84B162D1-1860-4D5F-AD9D-2BE52C4BE2B8}"/>
    <cellStyle name="Normal 3 3 3 5 2 2" xfId="18334" xr:uid="{A1D78B26-A0A6-485E-9157-974F5504BF8A}"/>
    <cellStyle name="Normal 3 3 3 5 2 2 2" xfId="18335" xr:uid="{7A452730-5E40-4622-9BC6-19380F6545AE}"/>
    <cellStyle name="Normal 3 3 3 5 2 3" xfId="18336" xr:uid="{3BA7AFCE-05FB-4154-BDF0-7BF22EEEC439}"/>
    <cellStyle name="Normal 3 3 3 5 3" xfId="18337" xr:uid="{5B50AEBA-C2E0-40B6-9F9E-A9A8303D0E25}"/>
    <cellStyle name="Normal 3 3 3 5 3 2" xfId="18338" xr:uid="{802F316B-002E-4937-9EFE-10DFD6CCCB18}"/>
    <cellStyle name="Normal 3 3 3 5 3 2 2" xfId="18339" xr:uid="{96ADB740-080E-40A2-B163-8E1F20018E80}"/>
    <cellStyle name="Normal 3 3 3 5 3 3" xfId="18340" xr:uid="{7F23FCE2-B73D-4E5B-B898-A1A3583BB3F9}"/>
    <cellStyle name="Normal 3 3 3 5 4" xfId="18341" xr:uid="{0EF136DD-1140-4417-996A-2AA94BE9B9E8}"/>
    <cellStyle name="Normal 3 3 3 5 4 2" xfId="18342" xr:uid="{5F8DB367-F6A2-4B1E-B874-166B98789DF0}"/>
    <cellStyle name="Normal 3 3 3 5 5" xfId="18343" xr:uid="{2A385D99-7160-43D0-969F-FDF28391084A}"/>
    <cellStyle name="Normal 3 3 3 5 6" xfId="18344" xr:uid="{A0298EDE-1BF5-47F5-9852-3C545DB0E2E3}"/>
    <cellStyle name="Normal 3 3 3 6" xfId="18345" xr:uid="{7C56C24D-0A13-4FF4-8DFA-D69C4ABBC5EC}"/>
    <cellStyle name="Normal 3 3 3 6 2" xfId="18346" xr:uid="{4EF12384-8C04-441E-96F4-7CBB9781D272}"/>
    <cellStyle name="Normal 3 3 3 6 2 2" xfId="18347" xr:uid="{051CA713-DA3C-4E41-A7B8-53C2C8B2645E}"/>
    <cellStyle name="Normal 3 3 3 6 2 2 2" xfId="18348" xr:uid="{314DBD9F-1D8E-451C-9020-51C250B168EA}"/>
    <cellStyle name="Normal 3 3 3 6 2 3" xfId="18349" xr:uid="{DE58FE92-4957-4158-9F7A-01D68DD3F96D}"/>
    <cellStyle name="Normal 3 3 3 6 3" xfId="18350" xr:uid="{1219EF1F-B0EC-4724-96A8-C9479DC3EE4A}"/>
    <cellStyle name="Normal 3 3 3 6 3 2" xfId="18351" xr:uid="{520F7A9E-6FCD-423C-9FD3-95B2D8ED2432}"/>
    <cellStyle name="Normal 3 3 3 6 3 2 2" xfId="18352" xr:uid="{2995298A-D0B3-4BD4-B9C8-99BA0AE46BB5}"/>
    <cellStyle name="Normal 3 3 3 6 3 3" xfId="18353" xr:uid="{0472830E-1111-4267-A15B-E803A516D172}"/>
    <cellStyle name="Normal 3 3 3 6 4" xfId="18354" xr:uid="{9382FA4C-4697-486E-BD4C-8FEBCA5E6F1D}"/>
    <cellStyle name="Normal 3 3 3 6 4 2" xfId="18355" xr:uid="{A657BDC0-FB40-40C0-9B4C-6BD41DB2CCEF}"/>
    <cellStyle name="Normal 3 3 3 6 5" xfId="18356" xr:uid="{0F1FF357-7D41-49F1-98F9-732836029B02}"/>
    <cellStyle name="Normal 3 3 3 6 6" xfId="18357" xr:uid="{A60B5B6D-01A7-4A43-BEFC-F1FECBD8EF65}"/>
    <cellStyle name="Normal 3 3 3 7" xfId="18358" xr:uid="{3A6BBE54-135A-4ACA-8666-C878AE26F77F}"/>
    <cellStyle name="Normal 3 3 3 7 2" xfId="18359" xr:uid="{D00BE515-A37C-463C-B7EF-F1E053AF90D9}"/>
    <cellStyle name="Normal 3 3 3 7 2 2" xfId="18360" xr:uid="{573B2700-4A69-4859-B76C-6177BC0DDEB4}"/>
    <cellStyle name="Normal 3 3 3 7 2 2 2" xfId="18361" xr:uid="{5873648B-E34B-45F5-AFFA-FD485C905B63}"/>
    <cellStyle name="Normal 3 3 3 7 2 3" xfId="18362" xr:uid="{C42C2449-DCCB-4188-B003-B7F09D7B15B9}"/>
    <cellStyle name="Normal 3 3 3 7 3" xfId="18363" xr:uid="{F16D1CD5-F891-4937-BCBC-DA94CD5A7D9C}"/>
    <cellStyle name="Normal 3 3 3 7 3 2" xfId="18364" xr:uid="{24CF65E9-4E21-4395-820D-16D6C6B30823}"/>
    <cellStyle name="Normal 3 3 3 7 3 2 2" xfId="18365" xr:uid="{DAC9FD8D-CDB8-473F-9F7A-F4FE2A8418B4}"/>
    <cellStyle name="Normal 3 3 3 7 3 3" xfId="18366" xr:uid="{CD1B6758-BDBA-4610-A863-4DC1077132AC}"/>
    <cellStyle name="Normal 3 3 3 7 4" xfId="18367" xr:uid="{901823BF-F9C8-4762-B8D0-6AFCF4AC6CF0}"/>
    <cellStyle name="Normal 3 3 3 7 4 2" xfId="18368" xr:uid="{9E6C8A62-0DD9-447A-A85F-75291DCE2998}"/>
    <cellStyle name="Normal 3 3 3 7 5" xfId="18369" xr:uid="{F57089EB-879A-431C-A28E-3C8A17B76602}"/>
    <cellStyle name="Normal 3 3 3 7 6" xfId="18370" xr:uid="{05B63F21-2FEE-44AB-B6DA-4B6D68D4184E}"/>
    <cellStyle name="Normal 3 3 3 8" xfId="18371" xr:uid="{5FDB60AA-422E-4948-92A9-E264B8578400}"/>
    <cellStyle name="Normal 3 3 3 8 2" xfId="18372" xr:uid="{6EB13964-CDBE-4D71-8B6B-D03E1D71F0D6}"/>
    <cellStyle name="Normal 3 3 3 8 2 2" xfId="18373" xr:uid="{C60A848D-A07F-4425-9AD8-26E3FC40999C}"/>
    <cellStyle name="Normal 3 3 3 8 3" xfId="18374" xr:uid="{B57103B7-B8B8-4EF6-B3BD-2DF911C47A3F}"/>
    <cellStyle name="Normal 3 3 3 9" xfId="18375" xr:uid="{7669AC9A-A930-44E2-B205-CE1BC7976A10}"/>
    <cellStyle name="Normal 3 3 3 9 2" xfId="18376" xr:uid="{F6A98181-2A6E-4E4A-9BFF-CA2B713B92F1}"/>
    <cellStyle name="Normal 3 3 3 9 2 2" xfId="18377" xr:uid="{99DA24E3-BA0A-464E-9A11-DC4ED0EC7B82}"/>
    <cellStyle name="Normal 3 3 3 9 3" xfId="18378" xr:uid="{2091303F-71D2-4202-9AF5-A85708EB0EEF}"/>
    <cellStyle name="Normal 3 3 4" xfId="18379" xr:uid="{0485E800-B871-4EBC-8991-5AA6B16E9AC9}"/>
    <cellStyle name="Normal 3 3 4 10" xfId="18380" xr:uid="{F5418587-594A-495B-828A-F83E912C2F80}"/>
    <cellStyle name="Normal 3 3 4 2" xfId="18381" xr:uid="{77808323-0D98-4F0E-9829-1824CD815B64}"/>
    <cellStyle name="Normal 3 3 4 2 2" xfId="18382" xr:uid="{ED041CFB-21FC-48F0-A9AD-43E9A2FAD488}"/>
    <cellStyle name="Normal 3 3 4 2 2 2" xfId="18383" xr:uid="{F2FEEFC6-2E61-445A-9955-FFF0B09F5CD4}"/>
    <cellStyle name="Normal 3 3 4 2 2 2 2" xfId="18384" xr:uid="{39D061C2-579B-4EBD-ADDE-0B91D6A58386}"/>
    <cellStyle name="Normal 3 3 4 2 2 2 2 2" xfId="18385" xr:uid="{5BC0394D-C7C2-42CB-B0CE-F6D713684914}"/>
    <cellStyle name="Normal 3 3 4 2 2 2 3" xfId="18386" xr:uid="{DBDD3BB9-4E9C-4195-8B12-55DEC712DDD0}"/>
    <cellStyle name="Normal 3 3 4 2 2 3" xfId="18387" xr:uid="{1B8A3F69-6FE4-4A2E-996E-C640A39248A1}"/>
    <cellStyle name="Normal 3 3 4 2 2 3 2" xfId="18388" xr:uid="{E42E4543-79D0-405E-AFA6-3827357A8048}"/>
    <cellStyle name="Normal 3 3 4 2 2 3 2 2" xfId="18389" xr:uid="{C1E0028D-838A-4EBC-98DA-C69D34757EBF}"/>
    <cellStyle name="Normal 3 3 4 2 2 3 3" xfId="18390" xr:uid="{CC2B7163-812F-465C-A7BF-B90A97AE09FD}"/>
    <cellStyle name="Normal 3 3 4 2 2 4" xfId="18391" xr:uid="{661ABAF4-18FB-428D-A41D-4FF8A495558F}"/>
    <cellStyle name="Normal 3 3 4 2 2 4 2" xfId="18392" xr:uid="{19DCB598-F641-4ACC-AE34-4C3DEA9A6D8D}"/>
    <cellStyle name="Normal 3 3 4 2 2 5" xfId="18393" xr:uid="{3FAA21D2-5F56-413C-917C-C2473C1169BF}"/>
    <cellStyle name="Normal 3 3 4 2 2 6" xfId="18394" xr:uid="{9A5242FF-A44F-40E2-81D1-728DA3ACEE70}"/>
    <cellStyle name="Normal 3 3 4 2 3" xfId="18395" xr:uid="{0311E18F-0F82-4BBB-8E15-8C43958E42CB}"/>
    <cellStyle name="Normal 3 3 4 2 3 2" xfId="18396" xr:uid="{B079B812-3F77-4E38-B669-976F22523228}"/>
    <cellStyle name="Normal 3 3 4 2 3 2 2" xfId="18397" xr:uid="{305D7CAC-82DD-4516-B0FF-2A44D6C9A0AE}"/>
    <cellStyle name="Normal 3 3 4 2 3 2 2 2" xfId="18398" xr:uid="{D7E95C01-73F8-4E0C-A818-B126E6AC3FBC}"/>
    <cellStyle name="Normal 3 3 4 2 3 2 3" xfId="18399" xr:uid="{F81B1F2F-3C61-413A-99B6-F83C418F1539}"/>
    <cellStyle name="Normal 3 3 4 2 3 3" xfId="18400" xr:uid="{9FD1E424-3C6D-4FF4-88A8-DF0DF66DDEED}"/>
    <cellStyle name="Normal 3 3 4 2 3 3 2" xfId="18401" xr:uid="{85B50611-0A14-4329-A9AB-DDF81AF805A9}"/>
    <cellStyle name="Normal 3 3 4 2 3 3 2 2" xfId="18402" xr:uid="{EC00231D-7BF8-466A-A437-640218FEE264}"/>
    <cellStyle name="Normal 3 3 4 2 3 3 3" xfId="18403" xr:uid="{98F5A483-14C6-48A0-97F6-C4637C5641C0}"/>
    <cellStyle name="Normal 3 3 4 2 3 4" xfId="18404" xr:uid="{22D04762-963C-4F9D-AF0F-43E3CF8004F4}"/>
    <cellStyle name="Normal 3 3 4 2 3 4 2" xfId="18405" xr:uid="{5CB80EEF-8F17-4D4F-9625-F6B3ED8CBE45}"/>
    <cellStyle name="Normal 3 3 4 2 3 5" xfId="18406" xr:uid="{CBB8D15F-9F6E-4985-9346-C5CC0590B654}"/>
    <cellStyle name="Normal 3 3 4 2 3 6" xfId="18407" xr:uid="{89B317C5-D3A6-49AA-938E-29BB1E4410A7}"/>
    <cellStyle name="Normal 3 3 4 2 4" xfId="18408" xr:uid="{5207ED2C-A524-408F-9760-D5335C0923B4}"/>
    <cellStyle name="Normal 3 3 4 2 4 2" xfId="18409" xr:uid="{8E6C6FB9-5CD7-4ACC-A999-3AA0E2CF0D18}"/>
    <cellStyle name="Normal 3 3 4 2 4 2 2" xfId="18410" xr:uid="{67088638-CDA8-454F-9AE9-549445EAC0FC}"/>
    <cellStyle name="Normal 3 3 4 2 4 3" xfId="18411" xr:uid="{2816BAB9-4F33-4F79-B449-456A87C920D1}"/>
    <cellStyle name="Normal 3 3 4 2 5" xfId="18412" xr:uid="{4356E19C-9B70-4AC2-A79B-B11B76FAD264}"/>
    <cellStyle name="Normal 3 3 4 2 5 2" xfId="18413" xr:uid="{E8E055DA-FC4E-4226-90A8-87FDAE3CDBF1}"/>
    <cellStyle name="Normal 3 3 4 2 5 2 2" xfId="18414" xr:uid="{105AB48E-6BF1-45D9-9F01-7D94530E30A7}"/>
    <cellStyle name="Normal 3 3 4 2 5 3" xfId="18415" xr:uid="{BC85E909-716E-485C-9E89-CB9357BB1BF8}"/>
    <cellStyle name="Normal 3 3 4 2 6" xfId="18416" xr:uid="{8598B5C1-40BB-4FBD-8B5B-527E414B001A}"/>
    <cellStyle name="Normal 3 3 4 2 6 2" xfId="18417" xr:uid="{67FB745B-3A68-4548-919A-57A56077245B}"/>
    <cellStyle name="Normal 3 3 4 2 7" xfId="18418" xr:uid="{07053FB7-943E-4A5E-A8A1-EC51D35C9213}"/>
    <cellStyle name="Normal 3 3 4 2 8" xfId="18419" xr:uid="{47D689E0-FC35-434F-9845-9E06C3350166}"/>
    <cellStyle name="Normal 3 3 4 3" xfId="18420" xr:uid="{980ADAC3-2CAD-45FB-B0C1-467059532AE2}"/>
    <cellStyle name="Normal 3 3 4 3 2" xfId="18421" xr:uid="{EB8831DF-5727-45BA-9C54-5802F5FA4BC4}"/>
    <cellStyle name="Normal 3 3 4 3 2 2" xfId="18422" xr:uid="{0148D91F-288F-4BAD-9976-5C0ADE988F99}"/>
    <cellStyle name="Normal 3 3 4 3 2 2 2" xfId="18423" xr:uid="{D02920E9-E7C3-4400-BF87-EC969BE8E2D7}"/>
    <cellStyle name="Normal 3 3 4 3 2 3" xfId="18424" xr:uid="{CD4E587B-50E5-4A22-A894-9C270319AD7A}"/>
    <cellStyle name="Normal 3 3 4 3 3" xfId="18425" xr:uid="{6F149FAA-00BA-4A27-AC5D-ACDCF41FA9DA}"/>
    <cellStyle name="Normal 3 3 4 3 3 2" xfId="18426" xr:uid="{386AF15F-370E-4E34-923C-D73A323E1214}"/>
    <cellStyle name="Normal 3 3 4 3 3 2 2" xfId="18427" xr:uid="{1FF501E2-585A-42E1-911A-4F24C78D4A4A}"/>
    <cellStyle name="Normal 3 3 4 3 3 3" xfId="18428" xr:uid="{D558D1CC-F42A-4471-BEB9-709621AE2B0C}"/>
    <cellStyle name="Normal 3 3 4 3 4" xfId="18429" xr:uid="{29CB2A1F-309F-419E-94C9-C58159803F3E}"/>
    <cellStyle name="Normal 3 3 4 3 4 2" xfId="18430" xr:uid="{87B05673-4898-4FA8-812D-9A4719B44115}"/>
    <cellStyle name="Normal 3 3 4 3 5" xfId="18431" xr:uid="{641C0741-23AE-4026-A753-D37D5BEB9A76}"/>
    <cellStyle name="Normal 3 3 4 3 6" xfId="18432" xr:uid="{4BF1E286-43AD-47CC-9534-141A809098A8}"/>
    <cellStyle name="Normal 3 3 4 4" xfId="18433" xr:uid="{3B25C73D-94E1-445C-AC1F-569F21A83901}"/>
    <cellStyle name="Normal 3 3 4 4 2" xfId="18434" xr:uid="{60D7E9F4-5D26-4C3A-8343-CB3B914EC15E}"/>
    <cellStyle name="Normal 3 3 4 4 2 2" xfId="18435" xr:uid="{7BC55B5C-B4CD-4746-ACEE-06B24F34A127}"/>
    <cellStyle name="Normal 3 3 4 4 2 2 2" xfId="18436" xr:uid="{B9C7E4F7-8DB7-4216-933F-34426FD9FEB1}"/>
    <cellStyle name="Normal 3 3 4 4 2 3" xfId="18437" xr:uid="{2CD727B2-E35F-4CF8-9DE5-819612CC38FB}"/>
    <cellStyle name="Normal 3 3 4 4 3" xfId="18438" xr:uid="{E81DAA05-7CF6-4551-BD8D-21EA28295A06}"/>
    <cellStyle name="Normal 3 3 4 4 3 2" xfId="18439" xr:uid="{4314B4ED-1813-45E3-B194-EFD42582BA70}"/>
    <cellStyle name="Normal 3 3 4 4 3 2 2" xfId="18440" xr:uid="{8CFD0FE4-BD82-4A1B-8521-03C3D02E853A}"/>
    <cellStyle name="Normal 3 3 4 4 3 3" xfId="18441" xr:uid="{AA38E27C-25ED-43C7-AB55-368A7DB5827C}"/>
    <cellStyle name="Normal 3 3 4 4 4" xfId="18442" xr:uid="{9FB746D8-408B-44A4-BDD4-F0140D6F7CF9}"/>
    <cellStyle name="Normal 3 3 4 4 4 2" xfId="18443" xr:uid="{009F7A01-FE4F-4035-A10B-F07A57C43E1B}"/>
    <cellStyle name="Normal 3 3 4 4 5" xfId="18444" xr:uid="{52B56F75-B94A-47AD-AD55-D531DEBD4944}"/>
    <cellStyle name="Normal 3 3 4 4 6" xfId="18445" xr:uid="{FB2CB868-C913-49E9-A8C9-2EE9B89BF113}"/>
    <cellStyle name="Normal 3 3 4 5" xfId="18446" xr:uid="{F6747D54-E95C-49B2-8E34-1A67ADC846CF}"/>
    <cellStyle name="Normal 3 3 4 5 2" xfId="18447" xr:uid="{61692C88-7B2C-43F8-954B-25971BFAA088}"/>
    <cellStyle name="Normal 3 3 4 5 2 2" xfId="18448" xr:uid="{E76E7075-0AA1-4D2F-A775-50776E1B8119}"/>
    <cellStyle name="Normal 3 3 4 5 2 2 2" xfId="18449" xr:uid="{0FFD2F10-7D70-4252-B74D-64390C23BE86}"/>
    <cellStyle name="Normal 3 3 4 5 2 3" xfId="18450" xr:uid="{29B6FAAB-18AD-4C5B-A201-8623AEBD0BA4}"/>
    <cellStyle name="Normal 3 3 4 5 3" xfId="18451" xr:uid="{58C8BBEC-4C5A-4CF5-8B22-2B4073F47F36}"/>
    <cellStyle name="Normal 3 3 4 5 3 2" xfId="18452" xr:uid="{75D006B1-7D32-4B9D-ADA7-D5158E6135D5}"/>
    <cellStyle name="Normal 3 3 4 5 3 2 2" xfId="18453" xr:uid="{0A7BCAD3-A095-4D53-AFD5-EDE2930F5DDE}"/>
    <cellStyle name="Normal 3 3 4 5 3 3" xfId="18454" xr:uid="{913C79C3-60D4-434D-B65C-AE6142C8F81C}"/>
    <cellStyle name="Normal 3 3 4 5 4" xfId="18455" xr:uid="{3CFA4685-340E-4277-BF98-D71B001CC0E3}"/>
    <cellStyle name="Normal 3 3 4 5 4 2" xfId="18456" xr:uid="{EB13D0F4-BEFD-4230-83B3-F7FAC4A0CE36}"/>
    <cellStyle name="Normal 3 3 4 5 5" xfId="18457" xr:uid="{B7F5DA1E-AE1E-43BA-9A02-13D7A3EF79DB}"/>
    <cellStyle name="Normal 3 3 4 5 6" xfId="18458" xr:uid="{DDC2D31D-1C47-4EFC-9019-E86EF7E9FAF7}"/>
    <cellStyle name="Normal 3 3 4 6" xfId="18459" xr:uid="{7FF91491-9536-43B6-96A9-5DB2D0ACD43C}"/>
    <cellStyle name="Normal 3 3 4 6 2" xfId="18460" xr:uid="{72AD25A9-D866-427D-8953-84D114C24982}"/>
    <cellStyle name="Normal 3 3 4 6 2 2" xfId="18461" xr:uid="{56C70848-A0BF-46D7-9023-6DC0455BDA78}"/>
    <cellStyle name="Normal 3 3 4 6 3" xfId="18462" xr:uid="{77DF7822-2891-4767-90B0-B72F25B7C2E9}"/>
    <cellStyle name="Normal 3 3 4 7" xfId="18463" xr:uid="{AAD0C782-C575-4011-9AF2-806C36ABD1FD}"/>
    <cellStyle name="Normal 3 3 4 7 2" xfId="18464" xr:uid="{6009FB8E-C263-4B36-A620-E8CD5F6F94D5}"/>
    <cellStyle name="Normal 3 3 4 7 2 2" xfId="18465" xr:uid="{62711CC6-E1E6-4FE5-BD73-DF815E71470C}"/>
    <cellStyle name="Normal 3 3 4 7 3" xfId="18466" xr:uid="{69C85425-44E9-41B1-914A-9C27EE875477}"/>
    <cellStyle name="Normal 3 3 4 8" xfId="18467" xr:uid="{376AB815-0326-4F9A-B216-93CF4D6D200C}"/>
    <cellStyle name="Normal 3 3 4 8 2" xfId="18468" xr:uid="{79A287E5-68CC-4853-9059-812720245528}"/>
    <cellStyle name="Normal 3 3 4 9" xfId="18469" xr:uid="{8E73DBA0-23D3-450A-BDF1-9A341F0E30CB}"/>
    <cellStyle name="Normal 3 3 5" xfId="18470" xr:uid="{C4F14A0D-E1D7-4774-A3F2-AB3E2E5C0B73}"/>
    <cellStyle name="Normal 3 3 5 2" xfId="18471" xr:uid="{EF363194-10ED-48B7-88B7-7DDC08398659}"/>
    <cellStyle name="Normal 3 3 5 2 2" xfId="18472" xr:uid="{4194E894-F16C-4178-9C86-967B96358C32}"/>
    <cellStyle name="Normal 3 3 5 2 2 2" xfId="18473" xr:uid="{DCF7BCC5-072D-4606-84CC-CDF0EFA55419}"/>
    <cellStyle name="Normal 3 3 5 2 2 2 2" xfId="18474" xr:uid="{984CBDAC-BE02-40B8-8034-3A8CD8D8539A}"/>
    <cellStyle name="Normal 3 3 5 2 2 2 2 2" xfId="18475" xr:uid="{BC4BCBE1-2658-4879-BF54-8FE62D364BD3}"/>
    <cellStyle name="Normal 3 3 5 2 2 2 3" xfId="18476" xr:uid="{471DE7B1-3034-485D-AA02-7B78BF880517}"/>
    <cellStyle name="Normal 3 3 5 2 2 3" xfId="18477" xr:uid="{18E52BFA-CA70-406F-81F2-B0D03BB78223}"/>
    <cellStyle name="Normal 3 3 5 2 2 3 2" xfId="18478" xr:uid="{0349E11C-67A5-400E-9B24-7A28DA61414B}"/>
    <cellStyle name="Normal 3 3 5 2 2 3 2 2" xfId="18479" xr:uid="{2E798D4D-9434-461F-B061-1DA04326A0D9}"/>
    <cellStyle name="Normal 3 3 5 2 2 3 3" xfId="18480" xr:uid="{1A9B47C3-D3BC-4DE8-84E4-040BEA30517E}"/>
    <cellStyle name="Normal 3 3 5 2 2 4" xfId="18481" xr:uid="{C6CE3187-C897-4BB0-A6B0-B5C494DE4EF1}"/>
    <cellStyle name="Normal 3 3 5 2 2 4 2" xfId="18482" xr:uid="{C802EAAC-1541-4A0A-94CD-55382676E3C5}"/>
    <cellStyle name="Normal 3 3 5 2 2 5" xfId="18483" xr:uid="{373AC97B-8450-4496-8E23-CBAA33655071}"/>
    <cellStyle name="Normal 3 3 5 2 2 6" xfId="18484" xr:uid="{17CE1F6F-F11F-4197-AA80-DF2B60017EAD}"/>
    <cellStyle name="Normal 3 3 5 2 3" xfId="18485" xr:uid="{4BFDB80F-E852-4E97-85AE-98816832A23E}"/>
    <cellStyle name="Normal 3 3 5 2 3 2" xfId="18486" xr:uid="{1184DD79-0F8D-42BA-A31C-D86EC94D84C8}"/>
    <cellStyle name="Normal 3 3 5 2 3 2 2" xfId="18487" xr:uid="{166DEB1D-D77F-47F8-8121-C65E09EF8F73}"/>
    <cellStyle name="Normal 3 3 5 2 3 2 2 2" xfId="18488" xr:uid="{BB1AE8B4-0629-4A2B-A533-1508F784D7B3}"/>
    <cellStyle name="Normal 3 3 5 2 3 2 3" xfId="18489" xr:uid="{E9F300F4-108C-4878-982D-05EC684CB404}"/>
    <cellStyle name="Normal 3 3 5 2 3 3" xfId="18490" xr:uid="{2102943B-328B-4514-9075-8E7D0D88D29C}"/>
    <cellStyle name="Normal 3 3 5 2 3 3 2" xfId="18491" xr:uid="{418A13FC-0C4A-4C9B-86B0-A80AB34960BD}"/>
    <cellStyle name="Normal 3 3 5 2 3 3 2 2" xfId="18492" xr:uid="{CF2F4BF4-A18A-413C-A477-9C7C4141E496}"/>
    <cellStyle name="Normal 3 3 5 2 3 3 3" xfId="18493" xr:uid="{DD6605ED-491C-4D2F-9DEC-510364C9E752}"/>
    <cellStyle name="Normal 3 3 5 2 3 4" xfId="18494" xr:uid="{88C2B71C-5227-420D-80DB-89F657461C4E}"/>
    <cellStyle name="Normal 3 3 5 2 3 4 2" xfId="18495" xr:uid="{7937D560-2B6C-4042-A4DD-9197906A92D8}"/>
    <cellStyle name="Normal 3 3 5 2 3 5" xfId="18496" xr:uid="{98FE6883-B9AA-443E-9B9E-A9AC45D59C8C}"/>
    <cellStyle name="Normal 3 3 5 2 3 6" xfId="18497" xr:uid="{CA751481-913A-4DFD-98CE-E7E94330066A}"/>
    <cellStyle name="Normal 3 3 5 2 4" xfId="18498" xr:uid="{1CF7544B-8277-492A-BA75-0B0ED73C8257}"/>
    <cellStyle name="Normal 3 3 5 2 4 2" xfId="18499" xr:uid="{1F6CE0E7-BC3C-43BC-A825-1EBCE6E0B47F}"/>
    <cellStyle name="Normal 3 3 5 2 4 2 2" xfId="18500" xr:uid="{FBDB1E36-2A72-42B5-ADC4-BEA36404581F}"/>
    <cellStyle name="Normal 3 3 5 2 4 3" xfId="18501" xr:uid="{B03DE06E-106B-4E29-886A-FEF7122F7EDA}"/>
    <cellStyle name="Normal 3 3 5 2 5" xfId="18502" xr:uid="{0611AEA5-B91E-4EE4-9465-BF870E1534A4}"/>
    <cellStyle name="Normal 3 3 5 2 5 2" xfId="18503" xr:uid="{F6407E9A-3501-484F-A1CB-878D2E802555}"/>
    <cellStyle name="Normal 3 3 5 2 5 2 2" xfId="18504" xr:uid="{065745FB-E9A5-4B0F-A2B5-6C9103C4C884}"/>
    <cellStyle name="Normal 3 3 5 2 5 3" xfId="18505" xr:uid="{0CDE7496-DBA7-4764-94F3-E959C5AB2C50}"/>
    <cellStyle name="Normal 3 3 5 2 6" xfId="18506" xr:uid="{1F6484B0-C53F-4C29-8BE8-7BE66B0D4AE1}"/>
    <cellStyle name="Normal 3 3 5 2 6 2" xfId="18507" xr:uid="{6CE3BBD3-E295-4BE8-833F-64694E99C856}"/>
    <cellStyle name="Normal 3 3 5 2 7" xfId="18508" xr:uid="{9469EBAA-A086-4188-9A3D-35F278C75F1E}"/>
    <cellStyle name="Normal 3 3 5 2 8" xfId="18509" xr:uid="{BBC3A744-2DAF-47D8-A9E1-7289DAF70E8F}"/>
    <cellStyle name="Normal 3 3 5 3" xfId="18510" xr:uid="{6505AEE2-81CE-4EEB-9319-6763B0188A56}"/>
    <cellStyle name="Normal 3 3 5 3 2" xfId="18511" xr:uid="{6CFDEBBB-3A3E-4554-AC17-554974E63B4E}"/>
    <cellStyle name="Normal 3 3 5 3 2 2" xfId="18512" xr:uid="{4C8566F5-472A-47E2-AC74-E24EB5930478}"/>
    <cellStyle name="Normal 3 3 5 3 2 2 2" xfId="18513" xr:uid="{D9650CC2-BCC4-4927-BBBE-4A5B3528FC98}"/>
    <cellStyle name="Normal 3 3 5 3 2 3" xfId="18514" xr:uid="{6D4CBDE5-6DD0-46AD-B70C-27030A58EF3B}"/>
    <cellStyle name="Normal 3 3 5 3 3" xfId="18515" xr:uid="{81AC70F8-D6BA-4FAC-AE32-FBA2AC76BC60}"/>
    <cellStyle name="Normal 3 3 5 3 3 2" xfId="18516" xr:uid="{76F6D96A-CB7C-426D-B08F-B1BF21C6D916}"/>
    <cellStyle name="Normal 3 3 5 3 3 2 2" xfId="18517" xr:uid="{F8754527-5F1E-44AF-A405-00C016BB9DC8}"/>
    <cellStyle name="Normal 3 3 5 3 3 3" xfId="18518" xr:uid="{C8948942-4C14-435E-A6A2-358E65C71FF4}"/>
    <cellStyle name="Normal 3 3 5 3 4" xfId="18519" xr:uid="{497559ED-5017-4504-9089-DEC023764E69}"/>
    <cellStyle name="Normal 3 3 5 3 4 2" xfId="18520" xr:uid="{0BD85CBD-9D06-404D-8793-3D6327C14AF1}"/>
    <cellStyle name="Normal 3 3 5 3 5" xfId="18521" xr:uid="{37C15A8F-4442-4493-B252-1C652B517944}"/>
    <cellStyle name="Normal 3 3 5 3 6" xfId="18522" xr:uid="{FA6066C4-9D86-4999-AD9F-D50F2EED3E42}"/>
    <cellStyle name="Normal 3 3 5 4" xfId="18523" xr:uid="{2AF53DBC-D016-4787-B464-3E417762774C}"/>
    <cellStyle name="Normal 3 3 5 4 2" xfId="18524" xr:uid="{C52EE8B6-6F20-4570-B4F5-5F06ADD01CA7}"/>
    <cellStyle name="Normal 3 3 5 4 2 2" xfId="18525" xr:uid="{1F064409-793B-4A0D-B4BF-056E3125ACCC}"/>
    <cellStyle name="Normal 3 3 5 4 2 2 2" xfId="18526" xr:uid="{389AD0FE-3FAB-4421-9B90-49726D41848A}"/>
    <cellStyle name="Normal 3 3 5 4 2 3" xfId="18527" xr:uid="{BCC5ACAA-F280-4D75-83F2-A35A1F982973}"/>
    <cellStyle name="Normal 3 3 5 4 3" xfId="18528" xr:uid="{84AFA7E2-5328-431D-A300-676C11486B57}"/>
    <cellStyle name="Normal 3 3 5 4 3 2" xfId="18529" xr:uid="{E2822080-141F-48D0-8B36-7DE23D8F05C4}"/>
    <cellStyle name="Normal 3 3 5 4 3 2 2" xfId="18530" xr:uid="{A3C0E7FD-94F3-4511-B266-1FC574A7591C}"/>
    <cellStyle name="Normal 3 3 5 4 3 3" xfId="18531" xr:uid="{64286A45-915F-42E8-967A-26A5DE32C5E3}"/>
    <cellStyle name="Normal 3 3 5 4 4" xfId="18532" xr:uid="{BE1FAA37-10C3-4668-BE30-CFD5BF42E387}"/>
    <cellStyle name="Normal 3 3 5 4 4 2" xfId="18533" xr:uid="{79CA2AE0-8C4F-4469-A0F1-0DE3782F664C}"/>
    <cellStyle name="Normal 3 3 5 4 5" xfId="18534" xr:uid="{47548812-4872-46A3-BDA7-2C3A409E02B9}"/>
    <cellStyle name="Normal 3 3 5 4 6" xfId="18535" xr:uid="{43040E4A-C773-4298-8860-9801800CFDAF}"/>
    <cellStyle name="Normal 3 3 5 5" xfId="18536" xr:uid="{E3849EAD-E754-4B91-B50F-C71CF818C817}"/>
    <cellStyle name="Normal 3 3 5 5 2" xfId="18537" xr:uid="{B167FD58-3262-436B-9EF4-D47CDAF497E2}"/>
    <cellStyle name="Normal 3 3 5 5 2 2" xfId="18538" xr:uid="{D1C2F90E-7B38-44F0-8AE8-C0CD902331E6}"/>
    <cellStyle name="Normal 3 3 5 5 2 2 2" xfId="18539" xr:uid="{D3771D9C-141F-47B8-B4BA-5F47DFFD7B3C}"/>
    <cellStyle name="Normal 3 3 5 5 2 3" xfId="18540" xr:uid="{2934B128-793F-4752-90F9-DC89B287F457}"/>
    <cellStyle name="Normal 3 3 5 5 3" xfId="18541" xr:uid="{46958D50-5E0F-4011-9BBE-C4C05579DC8B}"/>
    <cellStyle name="Normal 3 3 5 5 3 2" xfId="18542" xr:uid="{BAE4A49E-12AB-470E-BBFB-CFCE702A7718}"/>
    <cellStyle name="Normal 3 3 5 5 3 2 2" xfId="18543" xr:uid="{BD9122C0-C071-4B12-B187-92ECEC2F0806}"/>
    <cellStyle name="Normal 3 3 5 5 3 3" xfId="18544" xr:uid="{6B9A9C77-CD59-4F50-AA04-0F125C0C1F7A}"/>
    <cellStyle name="Normal 3 3 5 5 4" xfId="18545" xr:uid="{3C57EDE7-06CC-4E22-9310-C04DEAD7802D}"/>
    <cellStyle name="Normal 3 3 5 5 4 2" xfId="18546" xr:uid="{A91088A3-B798-4053-B319-5137233C6015}"/>
    <cellStyle name="Normal 3 3 5 5 5" xfId="18547" xr:uid="{EA829D38-223A-4656-A18D-2F65FBD7DE39}"/>
    <cellStyle name="Normal 3 3 5 5 6" xfId="18548" xr:uid="{1E66BB06-8123-48DC-80AB-40A9EC3AC0E6}"/>
    <cellStyle name="Normal 3 3 5 6" xfId="18549" xr:uid="{8CBBEC34-DD55-4BAB-9DB3-BE4A7FB5DA16}"/>
    <cellStyle name="Normal 3 3 6" xfId="18550" xr:uid="{89EB7679-ACE4-4F86-A213-A7D20A78821E}"/>
    <cellStyle name="Normal 3 3 6 2" xfId="18551" xr:uid="{D18B0B08-CC04-4ABE-AF58-8123C996BA21}"/>
    <cellStyle name="Normal 3 3 6 2 2" xfId="18552" xr:uid="{72D4DB20-6538-419B-9B5C-C270F43F60C8}"/>
    <cellStyle name="Normal 3 3 6 2 2 2" xfId="18553" xr:uid="{24151C34-967C-4161-8876-3EE44AB32EC5}"/>
    <cellStyle name="Normal 3 3 6 2 2 2 2" xfId="18554" xr:uid="{4E635507-A85C-4A35-BABD-3457566F4B3F}"/>
    <cellStyle name="Normal 3 3 6 2 2 3" xfId="18555" xr:uid="{2B68F09A-4289-43EA-84BE-317ADE261811}"/>
    <cellStyle name="Normal 3 3 6 2 3" xfId="18556" xr:uid="{C90449B7-0EAE-48E9-9E8E-C989E696BFB8}"/>
    <cellStyle name="Normal 3 3 6 2 3 2" xfId="18557" xr:uid="{38774410-8E22-4CBD-BDD9-CE6C54314E3A}"/>
    <cellStyle name="Normal 3 3 6 2 3 2 2" xfId="18558" xr:uid="{1949170C-229B-42F6-A25F-75D78C035EB4}"/>
    <cellStyle name="Normal 3 3 6 2 3 3" xfId="18559" xr:uid="{5746704B-1B61-4242-9111-7F20D649AC54}"/>
    <cellStyle name="Normal 3 3 6 2 4" xfId="18560" xr:uid="{3A71C06E-60E0-4159-9545-9C6A900AD07C}"/>
    <cellStyle name="Normal 3 3 6 2 4 2" xfId="18561" xr:uid="{7E051895-6F8B-4D63-845B-CE5E849475D1}"/>
    <cellStyle name="Normal 3 3 6 2 5" xfId="18562" xr:uid="{E83F77AA-E7A1-4F64-A68C-48C268C9311D}"/>
    <cellStyle name="Normal 3 3 6 2 6" xfId="18563" xr:uid="{1B89B6CA-9DC9-4901-8B13-CF1DE8375BFC}"/>
    <cellStyle name="Normal 3 3 6 3" xfId="18564" xr:uid="{CE655FA2-E58C-4600-8416-F56DD284309E}"/>
    <cellStyle name="Normal 3 3 6 3 2" xfId="18565" xr:uid="{85C9F2E1-7151-4E75-B805-4BB9E3BB9278}"/>
    <cellStyle name="Normal 3 3 6 3 2 2" xfId="18566" xr:uid="{77EF68B5-B2B2-42F5-AC2D-8F052030ED36}"/>
    <cellStyle name="Normal 3 3 6 3 2 2 2" xfId="18567" xr:uid="{E6E3D668-6270-49CD-8CDC-341E0D2F89FD}"/>
    <cellStyle name="Normal 3 3 6 3 2 3" xfId="18568" xr:uid="{4E6C1C65-1A36-4806-A496-5D386954E00F}"/>
    <cellStyle name="Normal 3 3 6 3 3" xfId="18569" xr:uid="{77F964AE-8FB2-41AD-8A0E-28EA93EA7E05}"/>
    <cellStyle name="Normal 3 3 6 3 3 2" xfId="18570" xr:uid="{CD9BB4F7-9A6E-462C-94FF-7B1C7F666549}"/>
    <cellStyle name="Normal 3 3 6 3 3 2 2" xfId="18571" xr:uid="{83F9D076-9955-49F4-AFAE-BF0E2556ABD9}"/>
    <cellStyle name="Normal 3 3 6 3 3 3" xfId="18572" xr:uid="{1E87CCB6-6139-4366-BAF4-C949496F3CFA}"/>
    <cellStyle name="Normal 3 3 6 3 4" xfId="18573" xr:uid="{B306F540-F4ED-45F1-96E7-86433DE18C19}"/>
    <cellStyle name="Normal 3 3 6 3 4 2" xfId="18574" xr:uid="{4FCEA3C8-2F4F-4C46-830F-408EA1A30D98}"/>
    <cellStyle name="Normal 3 3 6 3 5" xfId="18575" xr:uid="{11DC56E4-4A2E-4177-B706-A9C193838B50}"/>
    <cellStyle name="Normal 3 3 6 3 6" xfId="18576" xr:uid="{5729CB01-ED52-41D6-8691-743128752108}"/>
    <cellStyle name="Normal 3 3 6 4" xfId="18577" xr:uid="{66779713-85C6-494D-A3B4-B2722064860B}"/>
    <cellStyle name="Normal 3 3 6 4 2" xfId="18578" xr:uid="{1A5C420C-D129-4BC5-BD5C-5EE2D88DAD84}"/>
    <cellStyle name="Normal 3 3 6 4 2 2" xfId="18579" xr:uid="{97B46A64-1883-476E-9111-4CE5983244FD}"/>
    <cellStyle name="Normal 3 3 6 4 2 2 2" xfId="18580" xr:uid="{22C7AFB7-5000-43E0-BA88-3D17DC2440DC}"/>
    <cellStyle name="Normal 3 3 6 4 2 3" xfId="18581" xr:uid="{8F509CDB-609D-40DF-B9BB-674F373039DF}"/>
    <cellStyle name="Normal 3 3 6 4 3" xfId="18582" xr:uid="{12D4A348-A915-4D2F-8B8A-47D662CF57E9}"/>
    <cellStyle name="Normal 3 3 6 4 3 2" xfId="18583" xr:uid="{7C270B1F-8854-48CD-A9D6-59550A50269A}"/>
    <cellStyle name="Normal 3 3 6 4 3 2 2" xfId="18584" xr:uid="{E32BC610-4480-458D-956D-B2E933B71366}"/>
    <cellStyle name="Normal 3 3 6 4 3 3" xfId="18585" xr:uid="{1E580D7A-EBAF-445A-8279-5E4994788733}"/>
    <cellStyle name="Normal 3 3 6 4 4" xfId="18586" xr:uid="{7EC44368-4FBC-4B44-86DC-887B6C1681E7}"/>
    <cellStyle name="Normal 3 3 6 4 4 2" xfId="18587" xr:uid="{437D8667-9A4E-4AE2-A494-32AE8D58AB88}"/>
    <cellStyle name="Normal 3 3 6 4 5" xfId="18588" xr:uid="{E141EE8E-33F6-4446-BA77-F11FFB9E68E9}"/>
    <cellStyle name="Normal 3 3 6 4 6" xfId="18589" xr:uid="{B76CE0D7-9E07-42AE-B33F-EC84556B88D3}"/>
    <cellStyle name="Normal 3 3 6 5" xfId="18590" xr:uid="{3E9B91E5-4EEB-4DB4-B020-2B9A88719C14}"/>
    <cellStyle name="Normal 3 3 6 5 2" xfId="18591" xr:uid="{057D606B-A224-4AA9-821E-73A5EE6ABB07}"/>
    <cellStyle name="Normal 3 3 6 5 2 2" xfId="18592" xr:uid="{CFF4CCB2-DDE1-47B5-AB65-19DBD56B1A65}"/>
    <cellStyle name="Normal 3 3 6 5 3" xfId="18593" xr:uid="{834531CF-8341-462E-836F-BE5073D7DDD4}"/>
    <cellStyle name="Normal 3 3 6 6" xfId="18594" xr:uid="{12F87427-8DD2-4074-B1ED-63ECC56251A3}"/>
    <cellStyle name="Normal 3 3 6 6 2" xfId="18595" xr:uid="{DB4DC1E9-48F7-4D69-94E0-39E53DDDB14B}"/>
    <cellStyle name="Normal 3 3 6 6 2 2" xfId="18596" xr:uid="{431CE2D4-A389-4EA9-A862-EC631D3265F7}"/>
    <cellStyle name="Normal 3 3 6 6 3" xfId="18597" xr:uid="{5C111BE4-F512-46B3-AB5C-9146907272CE}"/>
    <cellStyle name="Normal 3 3 6 7" xfId="18598" xr:uid="{F45907B2-5977-44E3-9E62-77DB24702489}"/>
    <cellStyle name="Normal 3 3 6 7 2" xfId="18599" xr:uid="{2D611A0E-2998-470F-A7CA-5839F46254A8}"/>
    <cellStyle name="Normal 3 3 6 8" xfId="18600" xr:uid="{A42FF614-E44C-46D5-BD89-404D7CE4C675}"/>
    <cellStyle name="Normal 3 3 6 9" xfId="18601" xr:uid="{5D71103D-C454-4EA8-B92F-AAA6863902EB}"/>
    <cellStyle name="Normal 3 3 7" xfId="18602" xr:uid="{17B331B0-F34D-40A2-97C6-6A9F96349A38}"/>
    <cellStyle name="Normal 3 3 7 2" xfId="18603" xr:uid="{58C2A942-5783-420F-A9D1-39397FEE8FF5}"/>
    <cellStyle name="Normal 3 3 7 2 2" xfId="18604" xr:uid="{2415FD4A-B0B1-44E7-ACC0-E28D7A0AA6A0}"/>
    <cellStyle name="Normal 3 3 7 2 2 2" xfId="18605" xr:uid="{B3F68087-CE2B-499C-99F3-0B3264D16310}"/>
    <cellStyle name="Normal 3 3 7 2 2 2 2" xfId="18606" xr:uid="{9D8D7461-6361-428F-A9A2-D484A675F97D}"/>
    <cellStyle name="Normal 3 3 7 2 2 3" xfId="18607" xr:uid="{7CA4056A-35E9-4BB1-8100-C008163BACCF}"/>
    <cellStyle name="Normal 3 3 7 2 3" xfId="18608" xr:uid="{CBF1B06F-C9F8-48A5-B35D-FCD4F72D8EDF}"/>
    <cellStyle name="Normal 3 3 7 2 3 2" xfId="18609" xr:uid="{6577DE76-30CC-4790-BDE1-8BA1347F6B74}"/>
    <cellStyle name="Normal 3 3 7 2 3 2 2" xfId="18610" xr:uid="{4DB2DC1F-57A2-415C-BCD9-CBD02D5A8AF8}"/>
    <cellStyle name="Normal 3 3 7 2 3 3" xfId="18611" xr:uid="{A0F086E5-8D26-4D6C-9CB5-C9E45F9362A0}"/>
    <cellStyle name="Normal 3 3 7 2 4" xfId="18612" xr:uid="{9418FE57-CE34-49EC-B29D-7933B00C9B35}"/>
    <cellStyle name="Normal 3 3 7 2 4 2" xfId="18613" xr:uid="{00B0888F-BB7F-4391-A0A8-5312A4C76954}"/>
    <cellStyle name="Normal 3 3 7 2 5" xfId="18614" xr:uid="{6026EB19-E157-463B-B282-16C4D4443365}"/>
    <cellStyle name="Normal 3 3 7 2 6" xfId="18615" xr:uid="{1B5EACD7-251E-4274-9D4D-430EBC430215}"/>
    <cellStyle name="Normal 3 3 7 3" xfId="18616" xr:uid="{51D16CAB-E663-47E3-8170-2D7BD84BDBF8}"/>
    <cellStyle name="Normal 3 3 7 3 2" xfId="18617" xr:uid="{B5A3D6AE-2A43-49C3-BE9A-74F7DB5601DC}"/>
    <cellStyle name="Normal 3 3 7 3 2 2" xfId="18618" xr:uid="{2A48FA3B-7721-45AE-AB01-AE83E21F897B}"/>
    <cellStyle name="Normal 3 3 7 3 2 2 2" xfId="18619" xr:uid="{0A876862-2485-40BB-B1ED-DF9E62D4EDA3}"/>
    <cellStyle name="Normal 3 3 7 3 2 3" xfId="18620" xr:uid="{94C01C93-6610-44DC-83F8-EB1CBDF86381}"/>
    <cellStyle name="Normal 3 3 7 3 3" xfId="18621" xr:uid="{B201536D-B9F3-448C-96FA-F5EEDDF26E79}"/>
    <cellStyle name="Normal 3 3 7 3 3 2" xfId="18622" xr:uid="{0950DC39-5E8D-47A8-868A-51FC7A1852F5}"/>
    <cellStyle name="Normal 3 3 7 3 3 2 2" xfId="18623" xr:uid="{CFBD93D6-7987-40EA-B30B-B8BF15B79F84}"/>
    <cellStyle name="Normal 3 3 7 3 3 3" xfId="18624" xr:uid="{E062C723-ADBA-4617-88DD-DE491328A614}"/>
    <cellStyle name="Normal 3 3 7 3 4" xfId="18625" xr:uid="{F2B153E4-254F-4B89-8761-AB6E6B77E455}"/>
    <cellStyle name="Normal 3 3 7 3 4 2" xfId="18626" xr:uid="{29190EBA-3DE7-4FE0-AB58-093A54721B0D}"/>
    <cellStyle name="Normal 3 3 7 3 5" xfId="18627" xr:uid="{416AB42D-8607-4EDA-B8A0-87D1080392EB}"/>
    <cellStyle name="Normal 3 3 7 3 6" xfId="18628" xr:uid="{2F1A3534-EDE0-4221-887F-77D66A53D99A}"/>
    <cellStyle name="Normal 3 3 7 4" xfId="18629" xr:uid="{343C0DF4-9A1F-4A65-B921-BECA56C83783}"/>
    <cellStyle name="Normal 3 3 7 4 2" xfId="18630" xr:uid="{A6DB77AE-186C-4D90-8CA3-0379479EF4DD}"/>
    <cellStyle name="Normal 3 3 7 4 2 2" xfId="18631" xr:uid="{B6CDE84A-7BE2-4FA4-B0A7-16EA20A8E072}"/>
    <cellStyle name="Normal 3 3 7 4 3" xfId="18632" xr:uid="{87458591-F42C-4F8D-BDF4-5EA48DBE6ECF}"/>
    <cellStyle name="Normal 3 3 7 5" xfId="18633" xr:uid="{2A54BD2B-F4CA-4806-ADEA-1979BFEB3AEF}"/>
    <cellStyle name="Normal 3 3 7 5 2" xfId="18634" xr:uid="{4F1F718E-F2C8-431A-A621-053BC439374E}"/>
    <cellStyle name="Normal 3 3 7 5 2 2" xfId="18635" xr:uid="{DD2D38E4-B66E-48D8-B2EC-ED398D9A2982}"/>
    <cellStyle name="Normal 3 3 7 5 3" xfId="18636" xr:uid="{5E3CB69D-7BC7-4837-AB49-9D7C5BEBF817}"/>
    <cellStyle name="Normal 3 3 7 6" xfId="18637" xr:uid="{230F8501-0004-4DCE-89DC-86231318C483}"/>
    <cellStyle name="Normal 3 3 7 6 2" xfId="18638" xr:uid="{FC347507-1B27-45BB-BCB5-5CE9376AB843}"/>
    <cellStyle name="Normal 3 3 7 7" xfId="18639" xr:uid="{8AD27B9A-D75A-4113-A152-50FCFD83AD23}"/>
    <cellStyle name="Normal 3 3 7 8" xfId="18640" xr:uid="{FA1440CE-F64F-43C7-BB51-D0FEC8BA5B39}"/>
    <cellStyle name="Normal 3 3 8" xfId="18641" xr:uid="{40155E04-A98D-446C-9AD9-F3F5BE8F02A9}"/>
    <cellStyle name="Normal 3 3 8 2" xfId="18642" xr:uid="{28410984-5815-4629-8073-5ADE8927BC91}"/>
    <cellStyle name="Normal 3 3 8 2 2" xfId="18643" xr:uid="{AF187FD3-539E-4600-ABAF-7F8C772747D3}"/>
    <cellStyle name="Normal 3 3 8 2 2 2" xfId="18644" xr:uid="{E3312253-0EF4-49B4-BCE1-C045CED5C5F3}"/>
    <cellStyle name="Normal 3 3 8 2 3" xfId="18645" xr:uid="{25B6272E-0B2D-4D44-BF8F-31B677CAB195}"/>
    <cellStyle name="Normal 3 3 8 3" xfId="18646" xr:uid="{684CFD15-A3C9-414E-BC1D-88B8A14ED70A}"/>
    <cellStyle name="Normal 3 3 8 3 2" xfId="18647" xr:uid="{40CEB9A1-BA71-4087-8529-0698940EC71F}"/>
    <cellStyle name="Normal 3 3 8 3 2 2" xfId="18648" xr:uid="{BF2839B6-EC62-4913-B42F-77BB98D9891D}"/>
    <cellStyle name="Normal 3 3 8 3 3" xfId="18649" xr:uid="{7B81896B-C8EC-4599-A44F-91CBD5B449E0}"/>
    <cellStyle name="Normal 3 3 8 4" xfId="18650" xr:uid="{9CA66E7B-371B-464F-B88D-124E83FEB5AC}"/>
    <cellStyle name="Normal 3 3 8 4 2" xfId="18651" xr:uid="{0BEE1414-2F19-4553-AC6D-416ED578182D}"/>
    <cellStyle name="Normal 3 3 8 5" xfId="18652" xr:uid="{BC568844-7F6D-4C48-91EB-FCAFE7418D3D}"/>
    <cellStyle name="Normal 3 3 8 6" xfId="18653" xr:uid="{69FCA9FA-9FD5-417F-98E2-67D4AAF75DDA}"/>
    <cellStyle name="Normal 3 3 9" xfId="18654" xr:uid="{B50B0127-292E-4D8B-A640-6B718F3D3887}"/>
    <cellStyle name="Normal 3 3 9 2" xfId="18655" xr:uid="{98F51D37-460A-4283-8976-8A4653A873C0}"/>
    <cellStyle name="Normal 3 3 9 2 2" xfId="18656" xr:uid="{2C9EF40B-6D09-48D6-A665-10FF644333FE}"/>
    <cellStyle name="Normal 3 3 9 2 2 2" xfId="18657" xr:uid="{6BEC5723-A7A6-449B-8317-5D42F91A7833}"/>
    <cellStyle name="Normal 3 3 9 2 3" xfId="18658" xr:uid="{242CA500-FD81-4955-A267-506CB14A189F}"/>
    <cellStyle name="Normal 3 3 9 3" xfId="18659" xr:uid="{BF30B801-1CF8-4BBC-9178-F362B286854A}"/>
    <cellStyle name="Normal 3 3 9 3 2" xfId="18660" xr:uid="{84AD94B9-B0F5-4028-868A-504DE03BABB8}"/>
    <cellStyle name="Normal 3 3 9 3 2 2" xfId="18661" xr:uid="{4D616D5D-8768-456D-A2CD-5B111BEFEEC2}"/>
    <cellStyle name="Normal 3 3 9 3 3" xfId="18662" xr:uid="{932DF76F-9BA0-4A07-A8C4-C84248E128C0}"/>
    <cellStyle name="Normal 3 3 9 4" xfId="18663" xr:uid="{CF848E5F-9977-4A6A-9155-7AD3A6F6FD13}"/>
    <cellStyle name="Normal 3 3 9 4 2" xfId="18664" xr:uid="{D543DED2-CA55-4155-B15B-2E7512F098D2}"/>
    <cellStyle name="Normal 3 3 9 5" xfId="18665" xr:uid="{EF85C3EA-DF0F-4A69-BE50-0F76514AEE0B}"/>
    <cellStyle name="Normal 3 3 9 6" xfId="18666" xr:uid="{09E1CA0E-6033-4A89-BFE9-02D5F064FE97}"/>
    <cellStyle name="Normal 3 4" xfId="18667" xr:uid="{C6491C0F-10AD-4F30-B19E-F43EDEFC0AE8}"/>
    <cellStyle name="Normal 3 4 2" xfId="18668" xr:uid="{352B8206-710D-49B3-9526-42A1413F6236}"/>
    <cellStyle name="Normal 3 4 2 2" xfId="18669" xr:uid="{67F3C8B8-5B13-4145-AFF0-53B9FC651578}"/>
    <cellStyle name="Normal 3 4 2 2 2" xfId="18670" xr:uid="{F602BCD5-F45E-46CE-BABC-3DEDB43C041D}"/>
    <cellStyle name="Normal 3 4 2 2 3" xfId="18671" xr:uid="{37A3FAA4-DC52-4CD1-9FA8-AB3D084D34FF}"/>
    <cellStyle name="Normal 3 4 2 3" xfId="18672" xr:uid="{241000E8-3528-4DCE-AB2A-C7954A7931E9}"/>
    <cellStyle name="Normal 3 4 2 3 2" xfId="18673" xr:uid="{CEA81E64-25BA-442B-8E7F-F4F9E3271648}"/>
    <cellStyle name="Normal 3 4 2 4" xfId="18674" xr:uid="{7C3BD31E-8CC2-420C-AAD0-1B28872E50AE}"/>
    <cellStyle name="Normal 3 4 2 5" xfId="18675" xr:uid="{ECD5D063-D4C9-4E33-917F-79C87EBA92AC}"/>
    <cellStyle name="Normal 3 4 3" xfId="18676" xr:uid="{6DFEBA5A-0177-4BCB-9372-0FF618040ADC}"/>
    <cellStyle name="Normal 3 4 3 2" xfId="18677" xr:uid="{3D86C832-F6B0-4879-AD1A-4B0FD15D75DC}"/>
    <cellStyle name="Normal 3 4 3 2 2" xfId="18678" xr:uid="{E4C023E3-B482-4953-8F33-E1253C83B59F}"/>
    <cellStyle name="Normal 3 4 3 3" xfId="18679" xr:uid="{B26BBF9D-2AE0-418A-BF47-50F4DECA3504}"/>
    <cellStyle name="Normal 3 4 3 4" xfId="18680" xr:uid="{6974C6B5-BA14-4AE4-BA5F-36F900DAFA80}"/>
    <cellStyle name="Normal 3 4 3 5" xfId="18681" xr:uid="{E7E1CDA3-06F7-4B28-ABF1-7C3DD1537C89}"/>
    <cellStyle name="Normal 3 4 3 6" xfId="18682" xr:uid="{D7A08A3B-37B5-4BB2-B587-F4B1BC533554}"/>
    <cellStyle name="Normal 3 4 4" xfId="18683" xr:uid="{63F4BD9A-732B-49C2-8CF8-1A569A3FE281}"/>
    <cellStyle name="Normal 3 4 4 2" xfId="18684" xr:uid="{6B99E02D-92F0-4EA7-850B-DE86BD71B235}"/>
    <cellStyle name="Normal 3 4 5" xfId="18685" xr:uid="{59D29ED1-F9FF-4F19-9C2E-8DBE8BBE1A13}"/>
    <cellStyle name="Normal 3 4 6" xfId="18686" xr:uid="{FA2019F1-48C2-48CE-BA8E-19E868921C53}"/>
    <cellStyle name="Normal 3 4 7" xfId="18687" xr:uid="{3833F468-017A-4852-9050-1D7758E37924}"/>
    <cellStyle name="Normal 3 5" xfId="18688" xr:uid="{D3C335FE-7D31-408A-BD77-A139C31EB262}"/>
    <cellStyle name="Normal 3 5 2" xfId="18689" xr:uid="{0C198BA3-35D2-49F6-98F2-9BF972249570}"/>
    <cellStyle name="Normal 3 6" xfId="18690" xr:uid="{7AF721C0-EC52-4F5D-A922-1D948DA4DF27}"/>
    <cellStyle name="Normal 3 7" xfId="18691" xr:uid="{DF9D568F-9700-451B-AEE0-9C39A59A3D90}"/>
    <cellStyle name="Normal 3 8" xfId="18692" xr:uid="{A8844CDC-95DC-4387-83CB-0A036CE3AB66}"/>
    <cellStyle name="Normal 30" xfId="18693" xr:uid="{32831FCE-2741-4BED-9A38-5C31E5388BA3}"/>
    <cellStyle name="Normal 30 10" xfId="18694" xr:uid="{FBDCEDA7-DDDF-4053-B8D8-5C9DEFFA286A}"/>
    <cellStyle name="Normal 30 10 2" xfId="18695" xr:uid="{4D465A79-C8C9-4EFF-A8C8-782977DCA4ED}"/>
    <cellStyle name="Normal 30 11" xfId="18696" xr:uid="{210188E0-B24D-4237-A888-5C3C388467C0}"/>
    <cellStyle name="Normal 30 11 2" xfId="18697" xr:uid="{25D6B304-C0D5-4314-98E8-BB4E288ADA28}"/>
    <cellStyle name="Normal 30 2" xfId="18698" xr:uid="{46D965EB-CCB0-40AE-ACC5-EE1C82AA4B8A}"/>
    <cellStyle name="Normal 30 2 2" xfId="18699" xr:uid="{4F33AEDC-0CCC-40FD-A6A7-E7B7EF62AA4A}"/>
    <cellStyle name="Normal 30 2 2 2" xfId="18700" xr:uid="{205D5EAE-6171-45B1-BCCE-CD2171E01D47}"/>
    <cellStyle name="Normal 30 2 3" xfId="18701" xr:uid="{B4AE688D-EFE4-48FD-A504-8CF0E0BECAB0}"/>
    <cellStyle name="Normal 30 2 4" xfId="18702" xr:uid="{5A503669-2DEC-42F1-8EC4-638CFC13265C}"/>
    <cellStyle name="Normal 30 2 5" xfId="18703" xr:uid="{4F697213-25C8-4B0F-A97D-FB086166FF5E}"/>
    <cellStyle name="Normal 30 2 6" xfId="18704" xr:uid="{80BF7563-76EF-4596-977C-6CEED4B57EC3}"/>
    <cellStyle name="Normal 30 3" xfId="18705" xr:uid="{02DB6804-19E3-40FD-8A2F-D0B6E43E0231}"/>
    <cellStyle name="Normal 30 3 2" xfId="18706" xr:uid="{D6370C24-4648-4F97-9995-2E5CFB0F8088}"/>
    <cellStyle name="Normal 30 3 2 2" xfId="18707" xr:uid="{5A5002B9-11D7-4BA0-B0A3-CA1EAF4188A4}"/>
    <cellStyle name="Normal 30 3 2 2 2" xfId="18708" xr:uid="{650860E1-CD8B-4D14-B1B1-A3C77C163E42}"/>
    <cellStyle name="Normal 30 3 2 3" xfId="18709" xr:uid="{89559A20-9EC0-4E67-916C-1FBD413BA149}"/>
    <cellStyle name="Normal 30 3 2 4" xfId="18710" xr:uid="{6CA49BE8-55B5-42F0-8538-423CAC97148E}"/>
    <cellStyle name="Normal 30 3 3" xfId="18711" xr:uid="{524D0783-980F-462F-BD31-C9681E3F7FDB}"/>
    <cellStyle name="Normal 30 3 3 2" xfId="18712" xr:uid="{29DD6D31-0B41-4DFC-B4EF-AE02BCC7D267}"/>
    <cellStyle name="Normal 30 3 3 2 2" xfId="18713" xr:uid="{12956099-ED03-413A-B5DC-4F29E22FD496}"/>
    <cellStyle name="Normal 30 3 3 3" xfId="18714" xr:uid="{63BF7FCA-A4AD-4B8D-8F2F-97F6404531DA}"/>
    <cellStyle name="Normal 30 3 3 4" xfId="18715" xr:uid="{3CF903FE-3558-4797-9F15-0899398B0EBA}"/>
    <cellStyle name="Normal 30 3 4" xfId="18716" xr:uid="{58AAC929-B67F-4F98-B867-2E1C6FEC8783}"/>
    <cellStyle name="Normal 30 3 4 2" xfId="18717" xr:uid="{64B35F71-5515-43F8-B457-7A6CED89BC23}"/>
    <cellStyle name="Normal 30 3 4 3" xfId="18718" xr:uid="{8F53E10D-ED34-41B3-BE7B-4BA32B08FB22}"/>
    <cellStyle name="Normal 30 3 5" xfId="18719" xr:uid="{56F1B1A3-0F76-42B2-A2C2-1012D71EA811}"/>
    <cellStyle name="Normal 30 3 5 2" xfId="18720" xr:uid="{FDDBF289-0492-40B9-8B94-258970C83523}"/>
    <cellStyle name="Normal 30 3 6" xfId="18721" xr:uid="{557FB62F-54EC-41AB-B73F-01753B7CB0FB}"/>
    <cellStyle name="Normal 30 4" xfId="18722" xr:uid="{46E0507A-BA23-407C-ABBE-E6B65A81A28B}"/>
    <cellStyle name="Normal 30 4 2" xfId="18723" xr:uid="{B3AD5940-9AAA-48D0-A96A-121210DE98CC}"/>
    <cellStyle name="Normal 30 4 2 2" xfId="18724" xr:uid="{6B3286CF-F9A8-4A28-AC88-ADCC865E528F}"/>
    <cellStyle name="Normal 30 4 2 3" xfId="18725" xr:uid="{AD3EBF77-DE7F-4615-B682-B2E1F71D6481}"/>
    <cellStyle name="Normal 30 4 3" xfId="18726" xr:uid="{14CE9100-A2B6-4873-8E73-5051D14A6063}"/>
    <cellStyle name="Normal 30 5" xfId="18727" xr:uid="{3F5DF6B9-0858-495B-A346-2AD7FD644B21}"/>
    <cellStyle name="Normal 30 5 2" xfId="18728" xr:uid="{EF779C55-20BF-44E8-B954-783DD6A63B0B}"/>
    <cellStyle name="Normal 30 5 2 2" xfId="18729" xr:uid="{63A3B7D1-DD84-48C4-85BD-ACB42023A7E7}"/>
    <cellStyle name="Normal 30 5 3" xfId="18730" xr:uid="{9A261A24-98BC-46A8-B390-8FB6A4262D2E}"/>
    <cellStyle name="Normal 30 5 4" xfId="18731" xr:uid="{31CB0F7F-B717-4AFC-A13B-D55328B16E7F}"/>
    <cellStyle name="Normal 30 6" xfId="18732" xr:uid="{73E7B309-6E35-4DFD-893A-A20148A5502A}"/>
    <cellStyle name="Normal 30 6 2" xfId="18733" xr:uid="{5F437C39-89E9-4DB3-9DC8-648C19A2D388}"/>
    <cellStyle name="Normal 30 6 2 2" xfId="18734" xr:uid="{C84EFCEB-6A72-4617-86C3-9A23E13DE088}"/>
    <cellStyle name="Normal 30 6 3" xfId="18735" xr:uid="{A482F9D6-4B7E-4980-B212-0996CC252488}"/>
    <cellStyle name="Normal 30 6 4" xfId="18736" xr:uid="{C8C47304-A63A-49FD-9651-60CC89159101}"/>
    <cellStyle name="Normal 30 7" xfId="18737" xr:uid="{A11111DE-3E28-447B-8D9D-4B8C12658B1A}"/>
    <cellStyle name="Normal 30 7 2" xfId="18738" xr:uid="{1155111A-B464-4497-925D-F984764A1A57}"/>
    <cellStyle name="Normal 30 7 3" xfId="18739" xr:uid="{B2D4E6F9-5076-4E90-9981-21E8A657D062}"/>
    <cellStyle name="Normal 30 8" xfId="18740" xr:uid="{F7171D8F-153D-43F5-A450-8070EB7CE2F0}"/>
    <cellStyle name="Normal 30 9" xfId="18741" xr:uid="{088E1FC2-11DE-4542-B9BF-39CE237704F8}"/>
    <cellStyle name="Normal 30 9 2" xfId="18742" xr:uid="{1BF14B9A-EA08-4E9A-B740-5DB24E5A3BB7}"/>
    <cellStyle name="Normal 300" xfId="18743" xr:uid="{5A1B0C78-0DE4-48C0-8124-2D3654364B80}"/>
    <cellStyle name="Normal 301" xfId="18744" xr:uid="{7DCFA103-CD61-4E02-8BD2-55AB5E0BDE41}"/>
    <cellStyle name="Normal 302" xfId="18745" xr:uid="{CDBE3489-0779-4453-9327-ACCC018BEC93}"/>
    <cellStyle name="Normal 303" xfId="18746" xr:uid="{C2AF1FEB-4EAB-4CC4-8EB6-AC9C82BCF35F}"/>
    <cellStyle name="Normal 304" xfId="18747" xr:uid="{B41C7FAD-1BF1-45D7-8634-515D539D4BE2}"/>
    <cellStyle name="Normal 305" xfId="18748" xr:uid="{D09064D1-EAC8-4574-ADC6-79B4B6777CA2}"/>
    <cellStyle name="Normal 306" xfId="18749" xr:uid="{1F130B8D-7411-46FB-8A2D-091DC1D3A05C}"/>
    <cellStyle name="Normal 307" xfId="18750" xr:uid="{E49FC555-1A0E-4CD2-8155-8A7D08E25BEF}"/>
    <cellStyle name="Normal 308" xfId="18751" xr:uid="{5EF98BB4-731F-413D-A998-AA5B716C1F41}"/>
    <cellStyle name="Normal 309" xfId="53396" xr:uid="{7A3EF22A-5C49-4578-BDFA-6633C6ED6471}"/>
    <cellStyle name="Normal 309 2" xfId="53439" xr:uid="{018B77F6-FAEC-43E6-BC1C-76F971E92E7E}"/>
    <cellStyle name="Normal 31" xfId="18752" xr:uid="{DBE149E9-EBB5-48B8-BEAB-612DBB411417}"/>
    <cellStyle name="Normal 31 10" xfId="18753" xr:uid="{331CFFF2-9EA8-47DB-A4F0-0AA18297211D}"/>
    <cellStyle name="Normal 31 10 2" xfId="18754" xr:uid="{204A85FE-230F-4216-ACB5-1E7E5A39352B}"/>
    <cellStyle name="Normal 31 11" xfId="18755" xr:uid="{AA833CFE-1C87-4CEA-9925-D36C44F253FE}"/>
    <cellStyle name="Normal 31 11 2" xfId="18756" xr:uid="{6385991B-76BF-4DCE-85A8-6B9BDF900037}"/>
    <cellStyle name="Normal 31 2" xfId="18757" xr:uid="{07DA6CA6-CA75-46E3-949C-D5CC79A22466}"/>
    <cellStyle name="Normal 31 2 2" xfId="18758" xr:uid="{D0417290-21BD-43DF-9ECE-23A58964EEE2}"/>
    <cellStyle name="Normal 31 2 2 2" xfId="18759" xr:uid="{83EAA7C3-CD06-49E5-955B-A9CEEE1C9E78}"/>
    <cellStyle name="Normal 31 2 3" xfId="18760" xr:uid="{C9E9F600-9228-4C83-B57C-307D108AB9AC}"/>
    <cellStyle name="Normal 31 2 4" xfId="18761" xr:uid="{941F27C4-B568-45A3-8579-7BB4E589D8DA}"/>
    <cellStyle name="Normal 31 2 5" xfId="18762" xr:uid="{68C5BF0F-6109-424B-B574-23571C07D39F}"/>
    <cellStyle name="Normal 31 2 6" xfId="18763" xr:uid="{CCA1C55F-EDA2-47F1-9B62-49AC59E8D939}"/>
    <cellStyle name="Normal 31 3" xfId="18764" xr:uid="{B58A8C06-C5A6-4CEB-99B4-B7AAD6A044B6}"/>
    <cellStyle name="Normal 31 3 2" xfId="18765" xr:uid="{9DF09C22-4B6F-4A7F-8815-9F5BF626D399}"/>
    <cellStyle name="Normal 31 3 2 2" xfId="18766" xr:uid="{6537859B-4AEA-453E-906C-6575005C56CD}"/>
    <cellStyle name="Normal 31 3 2 2 2" xfId="18767" xr:uid="{4E087A31-0AFC-45FB-9D52-337F33695B88}"/>
    <cellStyle name="Normal 31 3 2 3" xfId="18768" xr:uid="{B20C38BD-5175-4FA3-905C-695DDABD8DC1}"/>
    <cellStyle name="Normal 31 3 2 4" xfId="18769" xr:uid="{7A53FC3C-905E-4500-96DE-F9C31D1BF2E4}"/>
    <cellStyle name="Normal 31 3 3" xfId="18770" xr:uid="{BB5F3880-0360-40B7-8ECD-89A12A7FE71F}"/>
    <cellStyle name="Normal 31 3 3 2" xfId="18771" xr:uid="{1C4E9B32-92C1-4662-B723-150DA0769FE0}"/>
    <cellStyle name="Normal 31 3 3 2 2" xfId="18772" xr:uid="{834975BD-6DE6-49A1-834E-540276BC3B52}"/>
    <cellStyle name="Normal 31 3 3 3" xfId="18773" xr:uid="{588A1D1A-7A44-42CE-959E-2ECBFFF14569}"/>
    <cellStyle name="Normal 31 3 3 4" xfId="18774" xr:uid="{47B06916-5CEF-48AF-B1FF-1A96EDD9A1A2}"/>
    <cellStyle name="Normal 31 3 4" xfId="18775" xr:uid="{E4EF8C24-7B96-464A-875B-62AD993C6303}"/>
    <cellStyle name="Normal 31 3 4 2" xfId="18776" xr:uid="{B8155C33-62CA-4206-8245-8001250970FB}"/>
    <cellStyle name="Normal 31 3 4 3" xfId="18777" xr:uid="{4CFA1DD2-C690-4333-9F71-0E7B420A4EBB}"/>
    <cellStyle name="Normal 31 3 5" xfId="18778" xr:uid="{1FE5A553-B95F-4F76-9FDC-3822A1E41633}"/>
    <cellStyle name="Normal 31 3 5 2" xfId="18779" xr:uid="{F7457EB0-3A17-42AA-8B55-4F6F65E18E97}"/>
    <cellStyle name="Normal 31 3 6" xfId="18780" xr:uid="{DDA4844E-8C13-48E1-AB7D-8146675EEA21}"/>
    <cellStyle name="Normal 31 4" xfId="18781" xr:uid="{9AD2DA62-F455-4D44-9EF1-50E9878A2FA1}"/>
    <cellStyle name="Normal 31 4 2" xfId="18782" xr:uid="{E0DFFA01-ADFA-4054-A2B6-FB7F7576755F}"/>
    <cellStyle name="Normal 31 4 2 2" xfId="18783" xr:uid="{F810479F-A8C4-40EE-8F18-7F4FC7EC9AD3}"/>
    <cellStyle name="Normal 31 4 2 3" xfId="18784" xr:uid="{2F6C1828-5EDF-48A0-BCBB-BC8CE4DB2363}"/>
    <cellStyle name="Normal 31 4 3" xfId="18785" xr:uid="{7064CBF6-A869-459E-8358-B29196BCF0F3}"/>
    <cellStyle name="Normal 31 5" xfId="18786" xr:uid="{E8EA7BB0-1910-4DE9-AA45-4FBFDC3A7EC0}"/>
    <cellStyle name="Normal 31 5 2" xfId="18787" xr:uid="{776C6001-BC2C-4413-B068-046D0644FF85}"/>
    <cellStyle name="Normal 31 5 2 2" xfId="18788" xr:uid="{F4958B4E-E1B7-46FE-B1DD-4DC23627B347}"/>
    <cellStyle name="Normal 31 5 3" xfId="18789" xr:uid="{1AE4C9D8-CFDB-42EC-9C9A-4860BB95D927}"/>
    <cellStyle name="Normal 31 5 4" xfId="18790" xr:uid="{296AE26A-3D0E-4C1E-9016-1A9D18CF580B}"/>
    <cellStyle name="Normal 31 6" xfId="18791" xr:uid="{B0CCA054-B75C-49FB-BCC6-E99CFC88EA1B}"/>
    <cellStyle name="Normal 31 6 2" xfId="18792" xr:uid="{9FB01AAF-8123-4357-907C-D57B8A5C2B9A}"/>
    <cellStyle name="Normal 31 6 2 2" xfId="18793" xr:uid="{73494057-6795-4C09-B99B-F50E41420A9C}"/>
    <cellStyle name="Normal 31 6 3" xfId="18794" xr:uid="{BE66DB70-DBC1-4820-AA19-1815495D3F94}"/>
    <cellStyle name="Normal 31 6 4" xfId="18795" xr:uid="{C254C7AB-0A3F-477A-9791-975D293C72E7}"/>
    <cellStyle name="Normal 31 7" xfId="18796" xr:uid="{BD8888CE-886B-4CA0-9517-AF88D0B74785}"/>
    <cellStyle name="Normal 31 7 2" xfId="18797" xr:uid="{3B7EFB85-E645-4750-A212-93C789BE9646}"/>
    <cellStyle name="Normal 31 7 3" xfId="18798" xr:uid="{2982045D-B4FA-4B9D-A8D3-00885A9A158C}"/>
    <cellStyle name="Normal 31 8" xfId="18799" xr:uid="{DAE29F17-14A4-4A98-AB58-0A6A07864093}"/>
    <cellStyle name="Normal 31 9" xfId="18800" xr:uid="{45F2D9E9-F36D-4EA4-9CA0-39E359965DB4}"/>
    <cellStyle name="Normal 31 9 2" xfId="18801" xr:uid="{9049557F-6542-41E2-9AE9-587FE3ABAF0A}"/>
    <cellStyle name="Normal 310" xfId="53397" xr:uid="{0759ECCD-5085-42BE-8195-DA25C6B52E07}"/>
    <cellStyle name="Normal 311" xfId="53398" xr:uid="{2FD876CD-4CC9-453F-8F4E-88118E344428}"/>
    <cellStyle name="Normal 312" xfId="53399" xr:uid="{BC9929DC-B02C-419B-AC80-B0F4B8A6E767}"/>
    <cellStyle name="Normal 313" xfId="53400" xr:uid="{022A8096-DE9E-41CF-9477-D6DF988ECC3A}"/>
    <cellStyle name="Normal 314" xfId="53401" xr:uid="{EA45A440-0986-4C50-83D7-7725BD0F05B4}"/>
    <cellStyle name="Normal 315" xfId="53402" xr:uid="{316FEC33-4582-4BDF-948F-08184DBB0D40}"/>
    <cellStyle name="Normal 316" xfId="53403" xr:uid="{76555BEB-45E4-42AE-A825-E851E10FBFAA}"/>
    <cellStyle name="Normal 317" xfId="53404" xr:uid="{79487AC7-7A92-4E22-B51C-EB2BAA737462}"/>
    <cellStyle name="Normal 318" xfId="53405" xr:uid="{FAF45896-680D-4CEE-AA9D-D68684CA2D9A}"/>
    <cellStyle name="Normal 318 2" xfId="53406" xr:uid="{08B730CB-580F-4CF9-957F-E08B64A1EB4F}"/>
    <cellStyle name="Normal 319" xfId="53407" xr:uid="{25AFD150-7FF8-4AEC-B801-EBDE9BB1C204}"/>
    <cellStyle name="Normal 32" xfId="18802" xr:uid="{F1AC0731-EEB7-4BE8-923E-307294F6114B}"/>
    <cellStyle name="Normal 32 2" xfId="18803" xr:uid="{9EB55BA3-BDCC-4540-8D3E-41DEDF3DD9AD}"/>
    <cellStyle name="Normal 32 2 2" xfId="18804" xr:uid="{F2458608-E202-4EC9-9F6F-8F3B74E4EC74}"/>
    <cellStyle name="Normal 32 2 2 2" xfId="18805" xr:uid="{2EAF56AE-D088-441D-B414-B228606E1832}"/>
    <cellStyle name="Normal 32 2 3" xfId="18806" xr:uid="{DFB7671F-5382-495D-A97B-F799689FA4CE}"/>
    <cellStyle name="Normal 32 2 4" xfId="18807" xr:uid="{6DBB09DA-206D-47A2-9A11-1BD7B2640798}"/>
    <cellStyle name="Normal 32 2 5" xfId="18808" xr:uid="{DDB21408-51D0-4E08-9F00-9F6210816A45}"/>
    <cellStyle name="Normal 32 2 6" xfId="18809" xr:uid="{8708C3B0-328D-4E83-84BC-7D0C6FD64A7A}"/>
    <cellStyle name="Normal 32 3" xfId="18810" xr:uid="{1007E23F-A157-41C5-8A05-F42469CE94E4}"/>
    <cellStyle name="Normal 32 3 2" xfId="18811" xr:uid="{5943B895-EF9D-4C35-97F2-59FC59EFFE70}"/>
    <cellStyle name="Normal 32 3 2 2" xfId="18812" xr:uid="{5A67A80A-A18D-42C5-B925-B9015224AA3F}"/>
    <cellStyle name="Normal 32 3 3" xfId="18813" xr:uid="{CC898B03-6737-480D-B9C7-4AC231274456}"/>
    <cellStyle name="Normal 32 3 4" xfId="18814" xr:uid="{E6799524-F2DD-4BA4-8420-E89610A61824}"/>
    <cellStyle name="Normal 32 3 5" xfId="18815" xr:uid="{C6625BBA-AC79-4698-A9F7-C6A4E1FB3508}"/>
    <cellStyle name="Normal 32 3 6" xfId="18816" xr:uid="{D748318E-901C-439C-AFF0-A46E66A48E09}"/>
    <cellStyle name="Normal 32 4" xfId="18817" xr:uid="{D9146D57-D526-4AB1-86EC-1B6C6F2938F5}"/>
    <cellStyle name="Normal 32 4 2" xfId="18818" xr:uid="{25BD8FFF-D19D-4098-BFA1-30258366D8A7}"/>
    <cellStyle name="Normal 32 4 3" xfId="18819" xr:uid="{63723494-ED0F-4267-90F4-A83E4CA89DB9}"/>
    <cellStyle name="Normal 32 5" xfId="18820" xr:uid="{537B68AA-9550-416A-B8D6-5E3B86B9329B}"/>
    <cellStyle name="Normal 32 5 2" xfId="18821" xr:uid="{11627F42-EA87-4B6D-9007-E09657FEB3CD}"/>
    <cellStyle name="Normal 32 6" xfId="18822" xr:uid="{45C293E0-3AB6-41E5-9B6D-34AE82BD792B}"/>
    <cellStyle name="Normal 32 6 2" xfId="18823" xr:uid="{24CB7DB5-A1F3-4386-9693-1645AA80D17C}"/>
    <cellStyle name="Normal 32 7" xfId="18824" xr:uid="{2D3139D3-1629-4D55-AD03-71416FA46AB1}"/>
    <cellStyle name="Normal 32 7 2" xfId="18825" xr:uid="{8CBA1863-7182-4BAE-91BF-F07A75030A5F}"/>
    <cellStyle name="Normal 32 8" xfId="18826" xr:uid="{F8D12ABF-7AC6-4B33-8BF6-3C102B5BE312}"/>
    <cellStyle name="Normal 32 8 2" xfId="18827" xr:uid="{39CEFFA0-1C41-493A-9381-D2D0D1729CFB}"/>
    <cellStyle name="Normal 320" xfId="53408" xr:uid="{B0D57654-28A8-4D2E-807D-B5259FBE5A3A}"/>
    <cellStyle name="Normal 321" xfId="53409" xr:uid="{6F695414-EF8B-4C98-A31E-5F2DBD8F238B}"/>
    <cellStyle name="Normal 321 2" xfId="53410" xr:uid="{81513EFC-B2C2-4C1C-A779-58F11CA932E2}"/>
    <cellStyle name="Normal 322" xfId="53411" xr:uid="{67EF870B-3A36-46F9-88D9-C88ECBA7BCE8}"/>
    <cellStyle name="Normal 323" xfId="53412" xr:uid="{731CA8B1-88DA-4A83-A27B-5BFAF36A3EE1}"/>
    <cellStyle name="Normal 324" xfId="53413" xr:uid="{477150CE-5836-43A8-A916-50CDC954158C}"/>
    <cellStyle name="Normal 325" xfId="53414" xr:uid="{CAD97E08-AC31-45DD-A7FC-73CE83470416}"/>
    <cellStyle name="Normal 326" xfId="18828" xr:uid="{F32BAB3A-3C9B-4A82-9347-0CBCE2CC1679}"/>
    <cellStyle name="Normal 327" xfId="53415" xr:uid="{2AC5A781-7B71-4A36-A099-E0D3A200118C}"/>
    <cellStyle name="Normal 328" xfId="53416" xr:uid="{7B4739C2-5B1F-48F7-8A4E-304E17B9E237}"/>
    <cellStyle name="Normal 329" xfId="52963" xr:uid="{4BA4C38D-7360-4598-9E5C-680C155B8EE8}"/>
    <cellStyle name="Normal 33" xfId="18829" xr:uid="{802C7DB3-9A18-44E9-AC29-B6DCCB13505B}"/>
    <cellStyle name="Normal 33 2" xfId="18830" xr:uid="{48B3BE02-724F-4A16-B4B3-A1625776CF06}"/>
    <cellStyle name="Normal 33 2 2" xfId="18831" xr:uid="{7401CAC8-8B74-494D-A011-4BE00DAB8723}"/>
    <cellStyle name="Normal 33 2 2 2" xfId="18832" xr:uid="{3751E761-1B2A-47F2-BC37-07B01BD8CCE0}"/>
    <cellStyle name="Normal 33 2 2 3" xfId="18833" xr:uid="{BA717091-9B51-4DD3-91EE-48C1A871BF62}"/>
    <cellStyle name="Normal 33 2 3" xfId="18834" xr:uid="{63EE1DD3-C77E-4E76-AEB6-F16C76054A8E}"/>
    <cellStyle name="Normal 33 2 3 2" xfId="18835" xr:uid="{711E9EDD-092C-427C-BFF6-D7DEC0D0542E}"/>
    <cellStyle name="Normal 33 2 3 3" xfId="18836" xr:uid="{7CCDB8E6-CC3B-4A89-B4E4-D9B6DBC3E071}"/>
    <cellStyle name="Normal 33 2 4" xfId="18837" xr:uid="{F3ABDBE1-B612-4E87-A6E4-A34F4C5195C9}"/>
    <cellStyle name="Normal 33 2 4 2" xfId="18838" xr:uid="{51DBE693-B0EB-4A1C-9262-FFDCC13F51E1}"/>
    <cellStyle name="Normal 33 2 5" xfId="18839" xr:uid="{C27F3B3B-3C66-4941-8A65-BC7129C81126}"/>
    <cellStyle name="Normal 33 2 6" xfId="18840" xr:uid="{B5ED0F52-F266-4EA8-ABA7-395932551CB6}"/>
    <cellStyle name="Normal 33 3" xfId="18841" xr:uid="{23F6A78E-B9F9-4081-873E-34B63F8097F2}"/>
    <cellStyle name="Normal 33 3 2" xfId="18842" xr:uid="{5E458B1D-787A-4E2F-9779-91017197AE0E}"/>
    <cellStyle name="Normal 33 3 2 2" xfId="18843" xr:uid="{B7999A50-6B94-4EE2-B124-CE856E484164}"/>
    <cellStyle name="Normal 33 3 2 3" xfId="18844" xr:uid="{B46C2B7C-8CAF-407F-AF65-D36F61FD3538}"/>
    <cellStyle name="Normal 33 3 3" xfId="18845" xr:uid="{C17F51B3-D6B0-4167-94A6-873A2300CD8E}"/>
    <cellStyle name="Normal 33 3 3 2" xfId="18846" xr:uid="{F70D913C-F9EE-4554-A159-75C39A532A5D}"/>
    <cellStyle name="Normal 33 3 4" xfId="18847" xr:uid="{FEBCE360-6FEC-44D6-B812-0A399E3B4B0D}"/>
    <cellStyle name="Normal 33 3 5" xfId="18848" xr:uid="{28633A66-1122-482C-AB57-41D232F2A913}"/>
    <cellStyle name="Normal 33 3 6" xfId="18849" xr:uid="{1127D51D-DFEA-4B88-93F3-A3D72BBF0E0D}"/>
    <cellStyle name="Normal 33 4" xfId="18850" xr:uid="{965AE9A2-72B5-44A1-9205-9D81310E44F8}"/>
    <cellStyle name="Normal 33 4 2" xfId="18851" xr:uid="{0681B00D-4A34-465F-806F-9A8AF488711F}"/>
    <cellStyle name="Normal 33 4 3" xfId="18852" xr:uid="{5DC4A8B1-07DD-4F6E-A948-FB2DFE94CD90}"/>
    <cellStyle name="Normal 33 5" xfId="18853" xr:uid="{66B4F142-54C0-4D15-803B-74338D4DACAC}"/>
    <cellStyle name="Normal 33 5 2" xfId="18854" xr:uid="{05AB5D56-20F5-4E7B-9642-A4AB8E05602C}"/>
    <cellStyle name="Normal 33 5 3" xfId="18855" xr:uid="{FDC94686-0624-479D-8DA8-077A0BB3979C}"/>
    <cellStyle name="Normal 33 6" xfId="18856" xr:uid="{E3A4BD49-AAF6-4F0A-ADFF-A1C56CF7543C}"/>
    <cellStyle name="Normal 33 6 2" xfId="18857" xr:uid="{FB538345-1676-484A-9CC9-3F67C464F366}"/>
    <cellStyle name="Normal 33 7" xfId="18858" xr:uid="{1778DC65-D8EE-4D87-98D8-C8422C094B6E}"/>
    <cellStyle name="Normal 33 7 2" xfId="18859" xr:uid="{83B5F4BE-B9C8-4BBC-8532-E72E0ECDF5C7}"/>
    <cellStyle name="Normal 33 8" xfId="18860" xr:uid="{F2F860DF-6FFD-452A-A5BB-4C8657D53379}"/>
    <cellStyle name="Normal 33 8 2" xfId="18861" xr:uid="{2FADF687-8A38-4CF8-8B46-1FA677560A47}"/>
    <cellStyle name="Normal 33 9" xfId="18862" xr:uid="{FA74925B-4064-4090-8E89-B183187A7782}"/>
    <cellStyle name="Normal 33 9 2" xfId="18863" xr:uid="{EFCE0634-B390-4D7A-873D-BBA88291F97F}"/>
    <cellStyle name="Normal 330" xfId="18864" xr:uid="{7A5D9ECD-A842-44A2-BDFA-E4B405E39632}"/>
    <cellStyle name="Normal 331" xfId="53417" xr:uid="{BC39BC12-A538-4E56-A365-72F9664C0692}"/>
    <cellStyle name="Normal 332" xfId="53418" xr:uid="{CD09F225-4EE6-459D-8A2B-F99703A6D4EB}"/>
    <cellStyle name="Normal 333" xfId="53419" xr:uid="{F6FF16CB-8AB8-4A5F-BA3F-642C1413BF5A}"/>
    <cellStyle name="Normal 334" xfId="53420" xr:uid="{8213D9DE-5165-45E5-B270-BAD1D6A6B740}"/>
    <cellStyle name="Normal 335" xfId="53421" xr:uid="{B9117152-14B8-4CC7-915D-1C493411412B}"/>
    <cellStyle name="Normal 336" xfId="52957" xr:uid="{625DE3E8-DAF8-4D6F-8990-B9A10037B029}"/>
    <cellStyle name="Normal 337" xfId="53731" xr:uid="{2AB35856-5D45-48B7-8C48-647AB022602D}"/>
    <cellStyle name="Normal 338" xfId="53733" xr:uid="{0A1F2C4D-65D9-4BDD-BFD0-1965BFCE49A7}"/>
    <cellStyle name="Normal 339" xfId="53734" xr:uid="{998FDEE7-890A-4A04-96BD-D3C803E0F5F1}"/>
    <cellStyle name="Normal 34" xfId="18865" xr:uid="{8B4419DE-EB75-4EC2-8C52-C94229E64F8E}"/>
    <cellStyle name="Normal 34 2" xfId="18866" xr:uid="{08DFD225-2D72-4E63-8739-E617A7E2A6D4}"/>
    <cellStyle name="Normal 34 2 2" xfId="18867" xr:uid="{A326EB7F-0952-4F32-ACF0-B07EF140D604}"/>
    <cellStyle name="Normal 34 2 2 2" xfId="18868" xr:uid="{83C7CAFD-2FED-445A-892C-7E1AE7ADCBE3}"/>
    <cellStyle name="Normal 34 2 2 3" xfId="18869" xr:uid="{FD68EF10-E945-405E-9026-69F91FAFF96A}"/>
    <cellStyle name="Normal 34 2 3" xfId="18870" xr:uid="{8F989624-3F58-448A-9C4B-1A0060DF4892}"/>
    <cellStyle name="Normal 34 2 3 2" xfId="18871" xr:uid="{EA8294DA-CCFC-4362-88E6-AFFDC2E4805E}"/>
    <cellStyle name="Normal 34 2 3 3" xfId="18872" xr:uid="{D83E73F0-EB0C-45A7-81F6-4E1D0033BF30}"/>
    <cellStyle name="Normal 34 2 4" xfId="18873" xr:uid="{B5BACB86-F165-4BD0-9C78-7381F9AF0284}"/>
    <cellStyle name="Normal 34 2 4 2" xfId="18874" xr:uid="{63C2E185-DE13-477F-848F-1E4592EEC02A}"/>
    <cellStyle name="Normal 34 2 5" xfId="18875" xr:uid="{7CB86C53-0DDA-48E9-AF83-6187F1F85F09}"/>
    <cellStyle name="Normal 34 2 6" xfId="18876" xr:uid="{9BE0A6C9-EFDE-466C-ABE7-C7EAB4645D88}"/>
    <cellStyle name="Normal 34 3" xfId="18877" xr:uid="{21CBA9D5-1C8F-4FAE-BB5D-327F06448812}"/>
    <cellStyle name="Normal 34 3 2" xfId="18878" xr:uid="{865D291E-8186-4727-AF94-CADEC3FFD6A9}"/>
    <cellStyle name="Normal 34 3 2 2" xfId="18879" xr:uid="{3CCD3B01-B8CE-4457-BBFC-663B4528DDB7}"/>
    <cellStyle name="Normal 34 3 2 3" xfId="18880" xr:uid="{382317A6-7687-4D3B-B959-7364D3A1C6EE}"/>
    <cellStyle name="Normal 34 3 3" xfId="18881" xr:uid="{0FBA443A-2BAC-491C-B732-4544FE505851}"/>
    <cellStyle name="Normal 34 3 3 2" xfId="18882" xr:uid="{3759D10E-547F-474A-98AC-AB2E4347D9B8}"/>
    <cellStyle name="Normal 34 3 4" xfId="18883" xr:uid="{6F2F54DF-EC44-45F6-90D3-87184D3C1D5A}"/>
    <cellStyle name="Normal 34 3 5" xfId="18884" xr:uid="{C9289861-FEAB-4632-9169-18292AAB6C81}"/>
    <cellStyle name="Normal 34 3 6" xfId="18885" xr:uid="{F14F7548-2933-4128-92D7-9EDBEB117EE8}"/>
    <cellStyle name="Normal 34 4" xfId="18886" xr:uid="{F30BA5BF-8302-47B5-A832-D207557933BA}"/>
    <cellStyle name="Normal 34 4 2" xfId="18887" xr:uid="{442EB9B7-2B1A-41A4-BAFF-90ADA9661873}"/>
    <cellStyle name="Normal 34 4 3" xfId="18888" xr:uid="{04E3D573-D9EF-41C5-B2CC-DA78EF459DC5}"/>
    <cellStyle name="Normal 34 5" xfId="18889" xr:uid="{1D38B166-1DE6-4969-9D25-F503DE0BC3D0}"/>
    <cellStyle name="Normal 34 5 2" xfId="18890" xr:uid="{C1905319-C864-4EB4-8032-5029C818F47D}"/>
    <cellStyle name="Normal 34 5 3" xfId="18891" xr:uid="{795D559E-5CBF-4E4D-BAA1-6A50216C902C}"/>
    <cellStyle name="Normal 34 6" xfId="18892" xr:uid="{78BECF85-205E-40F9-8712-F5CF369D4EF4}"/>
    <cellStyle name="Normal 34 6 2" xfId="18893" xr:uid="{8599E14D-9E5C-428F-8D09-EB372819F83D}"/>
    <cellStyle name="Normal 34 7" xfId="18894" xr:uid="{9ACDBE49-8ADE-4CF3-B5B1-09C005F04E08}"/>
    <cellStyle name="Normal 34 7 2" xfId="18895" xr:uid="{1C02513B-86EB-4A73-95EE-F4435F023E1D}"/>
    <cellStyle name="Normal 34 8" xfId="18896" xr:uid="{94E3A420-A80B-4BE9-9B07-E035EFB55680}"/>
    <cellStyle name="Normal 34 8 2" xfId="18897" xr:uid="{3526583C-E5A5-4B98-AA0A-6A9CE45A1858}"/>
    <cellStyle name="Normal 34 9" xfId="18898" xr:uid="{5B7E2D6C-EAF0-49B1-ADB9-49F667463FA8}"/>
    <cellStyle name="Normal 34 9 2" xfId="18899" xr:uid="{9201C75C-EA41-44E6-B9E7-9E34A0D17966}"/>
    <cellStyle name="Normal 35" xfId="18900" xr:uid="{C2E038C3-D64D-4608-B425-618E56CA3021}"/>
    <cellStyle name="Normal 35 2" xfId="18901" xr:uid="{0EE88979-A631-4069-B991-DFB75DB76159}"/>
    <cellStyle name="Normal 35 2 2" xfId="18902" xr:uid="{57510CA4-723F-46E6-A80B-44B183CA16C6}"/>
    <cellStyle name="Normal 35 2 2 2" xfId="18903" xr:uid="{0DCD41BF-FC47-464B-9A90-6FC92D3AA16B}"/>
    <cellStyle name="Normal 35 2 2 3" xfId="18904" xr:uid="{3C00C158-9DDD-4436-8103-692342C455BD}"/>
    <cellStyle name="Normal 35 2 3" xfId="18905" xr:uid="{F575C008-129B-4067-866A-803580011216}"/>
    <cellStyle name="Normal 35 2 3 2" xfId="18906" xr:uid="{F3F1DDE1-1CE0-472C-99C7-968D3BA261EE}"/>
    <cellStyle name="Normal 35 2 3 3" xfId="18907" xr:uid="{66005347-1C5F-4C2F-B0ED-24A11A5E91D3}"/>
    <cellStyle name="Normal 35 2 4" xfId="18908" xr:uid="{6E7F69DB-A643-48D6-9F6C-8D06738EA640}"/>
    <cellStyle name="Normal 35 2 4 2" xfId="18909" xr:uid="{51AEA2C4-F059-4522-B9E4-8FC8F2505D10}"/>
    <cellStyle name="Normal 35 2 5" xfId="18910" xr:uid="{B3C42347-4E6C-47D8-A126-FFC163337767}"/>
    <cellStyle name="Normal 35 2 6" xfId="18911" xr:uid="{6852EE44-CCCB-4115-9893-41E44FEDAD97}"/>
    <cellStyle name="Normal 35 3" xfId="18912" xr:uid="{B6608684-CFC3-481A-B534-14936F18497B}"/>
    <cellStyle name="Normal 35 3 2" xfId="18913" xr:uid="{5CFDAD74-4890-4A53-8187-9E5906D6313E}"/>
    <cellStyle name="Normal 35 3 2 2" xfId="18914" xr:uid="{DA5B1CAA-20D1-48C9-8FE6-7A3B855111AD}"/>
    <cellStyle name="Normal 35 3 2 3" xfId="18915" xr:uid="{22FEBF96-7C81-42A7-A73B-582DC931529B}"/>
    <cellStyle name="Normal 35 3 3" xfId="18916" xr:uid="{CC62C113-BC2B-48DF-B062-14FE21CFCC30}"/>
    <cellStyle name="Normal 35 3 3 2" xfId="18917" xr:uid="{D7F7170F-922A-4E30-83D1-18332690285F}"/>
    <cellStyle name="Normal 35 3 4" xfId="18918" xr:uid="{008A53CA-1953-4830-970A-1E0560663C77}"/>
    <cellStyle name="Normal 35 3 5" xfId="18919" xr:uid="{C2CDBFA7-A2A1-4AD3-A188-80742D2DEEEE}"/>
    <cellStyle name="Normal 35 3 6" xfId="18920" xr:uid="{5D21A711-5775-418F-9905-32FB598EF88E}"/>
    <cellStyle name="Normal 35 4" xfId="18921" xr:uid="{5DB72BF6-7AFD-4950-AB69-8B679A4DC1E1}"/>
    <cellStyle name="Normal 35 4 2" xfId="18922" xr:uid="{261E5CFC-01B7-4A1C-B1B7-BAA22768DDA9}"/>
    <cellStyle name="Normal 35 4 3" xfId="18923" xr:uid="{40ABD87B-5D2F-446D-9319-09570AFFF333}"/>
    <cellStyle name="Normal 35 5" xfId="18924" xr:uid="{B8C2ED71-52EA-4095-A4D5-FBD7F25D64DE}"/>
    <cellStyle name="Normal 35 5 2" xfId="18925" xr:uid="{A60C2EA8-A700-42E7-8E84-A4AC9DCF37AF}"/>
    <cellStyle name="Normal 35 6" xfId="18926" xr:uid="{66A8F2D5-F96B-41AD-86A0-F011C1CAB4AA}"/>
    <cellStyle name="Normal 35 7" xfId="18927" xr:uid="{44A40018-F15B-480C-8447-E2282D8F2C99}"/>
    <cellStyle name="Normal 36" xfId="18928" xr:uid="{D4CFFC42-48BF-4BE5-8838-A809947A5C94}"/>
    <cellStyle name="Normal 36 2" xfId="18929" xr:uid="{D03F28F3-5B06-44A1-AD81-E668848E1CA1}"/>
    <cellStyle name="Normal 36 2 2" xfId="18930" xr:uid="{36A1D44F-0FD0-486A-8A08-B755F14BCBAF}"/>
    <cellStyle name="Normal 36 2 2 2" xfId="18931" xr:uid="{51A163F6-AD5A-4ABF-9EA5-7D9E73F0BCF2}"/>
    <cellStyle name="Normal 36 2 2 3" xfId="18932" xr:uid="{8809A9B1-8268-494D-9DF8-FED4E1BC10B0}"/>
    <cellStyle name="Normal 36 2 3" xfId="18933" xr:uid="{988A6B35-B687-4AB0-95E5-C7D89EF41B0C}"/>
    <cellStyle name="Normal 36 2 3 2" xfId="18934" xr:uid="{CE2DEDF1-4903-43FD-91A6-F3109AB6D39B}"/>
    <cellStyle name="Normal 36 2 3 3" xfId="18935" xr:uid="{1DDABA9F-5DF3-4B37-87B4-7A2E8D2DFC2A}"/>
    <cellStyle name="Normal 36 2 4" xfId="18936" xr:uid="{FAEA0238-C8BF-41CB-BE3A-E2ECA9D97ED4}"/>
    <cellStyle name="Normal 36 2 4 2" xfId="18937" xr:uid="{FD8A8415-8308-42FC-9D7A-9F54250AA0D4}"/>
    <cellStyle name="Normal 36 2 5" xfId="18938" xr:uid="{471A7E05-44C8-4555-8B54-0339006F42A1}"/>
    <cellStyle name="Normal 36 2 6" xfId="18939" xr:uid="{DC07F215-513A-4CBA-AB52-A9CE3C2861C6}"/>
    <cellStyle name="Normal 36 3" xfId="18940" xr:uid="{5419B05B-A974-4EEB-919B-7FD62BFAB3D0}"/>
    <cellStyle name="Normal 36 3 2" xfId="18941" xr:uid="{FD4DE0A6-8965-4E5B-AA2D-911A83749EFB}"/>
    <cellStyle name="Normal 36 3 2 2" xfId="18942" xr:uid="{4F543AEA-3586-44D0-8E6F-4999DCDE0A47}"/>
    <cellStyle name="Normal 36 3 2 3" xfId="18943" xr:uid="{E118AC50-A8E6-4C27-BB5E-7DFAF6E6C9B8}"/>
    <cellStyle name="Normal 36 3 3" xfId="18944" xr:uid="{24A31EA8-B7B2-442D-BBE6-BFC13C4442E7}"/>
    <cellStyle name="Normal 36 3 3 2" xfId="18945" xr:uid="{D823DA22-A43D-4D92-A464-2EDBE2F540D6}"/>
    <cellStyle name="Normal 36 3 4" xfId="18946" xr:uid="{BB311F94-A17B-44F8-86E0-C571C5168FE8}"/>
    <cellStyle name="Normal 36 3 5" xfId="18947" xr:uid="{F2B413EA-8B79-4014-B58D-BD537B974B06}"/>
    <cellStyle name="Normal 36 3 6" xfId="18948" xr:uid="{809C199B-2B15-4F66-BD82-60074B944004}"/>
    <cellStyle name="Normal 36 4" xfId="18949" xr:uid="{2BAD9277-652D-4CC6-B6BB-67331A002B35}"/>
    <cellStyle name="Normal 36 4 2" xfId="18950" xr:uid="{167E7541-D190-41C2-A4C6-1B4A4E6B7E36}"/>
    <cellStyle name="Normal 36 4 3" xfId="18951" xr:uid="{7B9E217C-BD1D-46B2-9124-4670285FB95B}"/>
    <cellStyle name="Normal 36 5" xfId="18952" xr:uid="{B489D618-820B-4475-9BE3-0AD98B65BE4E}"/>
    <cellStyle name="Normal 36 5 2" xfId="18953" xr:uid="{D24093F1-26F3-492D-85A8-B345EFF390CD}"/>
    <cellStyle name="Normal 36 6" xfId="18954" xr:uid="{664F689F-49A8-41C9-813F-86C251166C88}"/>
    <cellStyle name="Normal 36 7" xfId="18955" xr:uid="{AFA63B39-AFDB-4391-83B1-A8E6F9929BFF}"/>
    <cellStyle name="Normal 37" xfId="18956" xr:uid="{5A348BEC-E979-4E53-96AF-0F51BCB43D3B}"/>
    <cellStyle name="Normal 37 2" xfId="18957" xr:uid="{AD691B89-C5BE-4D9E-B6CD-7297E06E1B3C}"/>
    <cellStyle name="Normal 37 2 2" xfId="18958" xr:uid="{93D18C20-3804-4529-BDD7-5281949B3D5B}"/>
    <cellStyle name="Normal 37 2 2 2" xfId="18959" xr:uid="{53F0585C-3DB8-4FAE-A9D9-10A74CBB29F9}"/>
    <cellStyle name="Normal 37 2 2 3" xfId="18960" xr:uid="{FACE4B6E-D211-4C85-8C55-7A31A0967B00}"/>
    <cellStyle name="Normal 37 2 3" xfId="18961" xr:uid="{16B5D890-FA23-4300-959C-90E57F80CA8D}"/>
    <cellStyle name="Normal 37 2 3 2" xfId="18962" xr:uid="{C9D423D0-904C-4049-844D-9884952AF891}"/>
    <cellStyle name="Normal 37 2 3 3" xfId="18963" xr:uid="{BC94FCB6-FF4B-464D-B6D2-074A143E3F71}"/>
    <cellStyle name="Normal 37 2 4" xfId="18964" xr:uid="{CFC001CF-644D-4069-B1CD-A09AA9A4534F}"/>
    <cellStyle name="Normal 37 2 4 2" xfId="18965" xr:uid="{F7350D16-8948-48B9-BE68-91DF29C5D721}"/>
    <cellStyle name="Normal 37 2 5" xfId="18966" xr:uid="{0DBD54E2-2A84-4F3B-A0E1-F828F20B3B0C}"/>
    <cellStyle name="Normal 37 2 6" xfId="18967" xr:uid="{DD43C3CC-961F-4487-844D-FA5C111486CD}"/>
    <cellStyle name="Normal 37 3" xfId="18968" xr:uid="{99302E0C-3854-4944-9AFA-47437D3FF6A8}"/>
    <cellStyle name="Normal 37 3 2" xfId="18969" xr:uid="{A08274DC-25CA-45F1-9095-28B9BC31F1A2}"/>
    <cellStyle name="Normal 37 3 2 2" xfId="18970" xr:uid="{BAFCA8F8-126B-457B-B541-C10A010F8169}"/>
    <cellStyle name="Normal 37 3 2 3" xfId="18971" xr:uid="{F2CBD5B7-16CE-473D-B732-F99D161AA758}"/>
    <cellStyle name="Normal 37 3 3" xfId="18972" xr:uid="{54AFE8B0-535E-41C3-AF83-9EBD70F0017A}"/>
    <cellStyle name="Normal 37 3 3 2" xfId="18973" xr:uid="{F6BF1199-9283-422F-A462-1C4FE6004A59}"/>
    <cellStyle name="Normal 37 3 4" xfId="18974" xr:uid="{59FB128C-A839-4A63-9F1D-0DD4454F4E51}"/>
    <cellStyle name="Normal 37 3 5" xfId="18975" xr:uid="{84EE4AC8-DFAC-490C-9477-4318B6E9730B}"/>
    <cellStyle name="Normal 37 3 6" xfId="18976" xr:uid="{7873BFBD-A8BE-403B-B78C-7769DFB2176A}"/>
    <cellStyle name="Normal 37 4" xfId="18977" xr:uid="{04360D1B-25E5-433C-8563-FE6E5CD5F410}"/>
    <cellStyle name="Normal 37 4 2" xfId="18978" xr:uid="{131DCB1A-35BB-4C23-B93A-A2C916F4A57D}"/>
    <cellStyle name="Normal 37 4 3" xfId="18979" xr:uid="{301EAD89-2140-4982-8B95-C38EC9AA4FCC}"/>
    <cellStyle name="Normal 37 5" xfId="18980" xr:uid="{A8C66988-B101-44D6-94D1-6DD58061D235}"/>
    <cellStyle name="Normal 37 5 2" xfId="18981" xr:uid="{F26AFC4D-5BC0-4D55-8077-BE60AD4F2EBA}"/>
    <cellStyle name="Normal 37 6" xfId="18982" xr:uid="{D4634157-530E-49E9-9758-428E035C14CA}"/>
    <cellStyle name="Normal 37 7" xfId="18983" xr:uid="{973C5B92-C6E5-42C3-8A66-3C9D70ED70A0}"/>
    <cellStyle name="Normal 38" xfId="18984" xr:uid="{8C0E2C13-AC4B-460A-AA11-E376BB13A90D}"/>
    <cellStyle name="Normal 38 2" xfId="18985" xr:uid="{933F1038-E571-4B95-94A3-69032AAB431B}"/>
    <cellStyle name="Normal 38 2 2" xfId="18986" xr:uid="{E202EF62-651E-414A-8F9C-D8F86665C644}"/>
    <cellStyle name="Normal 38 2 2 2" xfId="18987" xr:uid="{22B8B7E7-9CFE-42CF-A0D2-4305D4EE5703}"/>
    <cellStyle name="Normal 38 2 2 3" xfId="18988" xr:uid="{8273849D-06C4-46C9-91F2-9A376064942A}"/>
    <cellStyle name="Normal 38 2 3" xfId="18989" xr:uid="{A38C77F0-2216-4A12-8D1F-5FFA494AE870}"/>
    <cellStyle name="Normal 38 2 3 2" xfId="18990" xr:uid="{E3E81E58-E7ED-488F-9F98-7E31B5F6C9C0}"/>
    <cellStyle name="Normal 38 2 3 3" xfId="18991" xr:uid="{18307AF8-94C5-48CD-A6EC-4DEC5F6BEDEF}"/>
    <cellStyle name="Normal 38 2 4" xfId="18992" xr:uid="{22040758-34C2-41EF-B0FE-41266DB56956}"/>
    <cellStyle name="Normal 38 2 4 2" xfId="18993" xr:uid="{5E13E6E6-A787-45E2-9E29-522F0C6DA447}"/>
    <cellStyle name="Normal 38 2 5" xfId="18994" xr:uid="{9831A04D-BD52-4BE1-B220-B83B1087D3AE}"/>
    <cellStyle name="Normal 38 2 6" xfId="18995" xr:uid="{9F66E5E0-1696-4C7C-8975-8C2ABDF0D4B9}"/>
    <cellStyle name="Normal 38 3" xfId="18996" xr:uid="{F5DF506F-AB9C-4289-B32D-0297F6571A94}"/>
    <cellStyle name="Normal 38 3 2" xfId="18997" xr:uid="{E0586836-4465-457D-8FDD-B3E35FDE695A}"/>
    <cellStyle name="Normal 38 3 2 2" xfId="18998" xr:uid="{87B8E2A7-FFB5-4970-B690-7F4F445507BF}"/>
    <cellStyle name="Normal 38 3 2 3" xfId="18999" xr:uid="{29A218C7-BDA0-430A-A2D8-470085EEBE73}"/>
    <cellStyle name="Normal 38 3 3" xfId="19000" xr:uid="{F2A5334D-A12A-4B79-97A3-A0C39E3DA844}"/>
    <cellStyle name="Normal 38 3 3 2" xfId="19001" xr:uid="{2433D120-6BCA-4533-9268-628253A9C284}"/>
    <cellStyle name="Normal 38 3 4" xfId="19002" xr:uid="{4042AAFA-3C75-4603-A4E0-7E8529A0AF0E}"/>
    <cellStyle name="Normal 38 3 5" xfId="19003" xr:uid="{CD91445B-EA82-432E-B0FC-46DC5B6A3484}"/>
    <cellStyle name="Normal 38 3 6" xfId="19004" xr:uid="{F0BDB6B7-14B2-49D9-BA0B-C831FF9CE060}"/>
    <cellStyle name="Normal 38 4" xfId="19005" xr:uid="{122FF79E-BEF4-4C68-9E8C-4CB8F0DE2603}"/>
    <cellStyle name="Normal 38 4 2" xfId="19006" xr:uid="{4B0B9034-4E5D-4181-9F03-462EB69331C0}"/>
    <cellStyle name="Normal 38 4 3" xfId="19007" xr:uid="{16FD3A0D-3A66-4393-AA40-D61AEEDF6F1E}"/>
    <cellStyle name="Normal 38 5" xfId="19008" xr:uid="{291A07C4-6370-4985-BB7A-58EF33AB3BD6}"/>
    <cellStyle name="Normal 38 5 2" xfId="19009" xr:uid="{ED82209C-879F-475D-9BAD-6F0484C268B6}"/>
    <cellStyle name="Normal 38 6" xfId="19010" xr:uid="{15D483AE-AE57-498C-B31B-7ACD7E52308B}"/>
    <cellStyle name="Normal 38 7" xfId="19011" xr:uid="{D5F170CB-F8DC-4618-8719-3B5498399F64}"/>
    <cellStyle name="Normal 39" xfId="19012" xr:uid="{75924330-DDA3-4AFD-BF0A-7E8831873E3D}"/>
    <cellStyle name="Normal 39 2" xfId="19013" xr:uid="{9B5818CB-20FF-4117-863D-A1D5A0B3AE3F}"/>
    <cellStyle name="Normal 39 2 2" xfId="19014" xr:uid="{28FF9B4E-9728-46DB-8100-C2F6CB1DDC2F}"/>
    <cellStyle name="Normal 39 2 2 2" xfId="19015" xr:uid="{C66B021F-AB74-447E-836E-22520488934D}"/>
    <cellStyle name="Normal 39 2 2 3" xfId="19016" xr:uid="{E8C1176E-3A15-40AF-94D0-8168872B5BE3}"/>
    <cellStyle name="Normal 39 2 3" xfId="19017" xr:uid="{F6EA5BBD-BE2E-4022-951B-FADA21D8AE19}"/>
    <cellStyle name="Normal 39 2 3 2" xfId="19018" xr:uid="{B42F9B67-F712-4DD0-8B56-5B6A7A66C59F}"/>
    <cellStyle name="Normal 39 2 3 3" xfId="19019" xr:uid="{FF128294-AEA3-4A54-9C58-A987CB018F96}"/>
    <cellStyle name="Normal 39 2 4" xfId="19020" xr:uid="{9A2C7DCA-3A47-4499-A74E-989DB93DABA8}"/>
    <cellStyle name="Normal 39 2 4 2" xfId="19021" xr:uid="{F0274816-EC4D-4101-A2DE-DD7D2440D66E}"/>
    <cellStyle name="Normal 39 2 5" xfId="19022" xr:uid="{9A7887BB-B259-4744-916C-4019557F705D}"/>
    <cellStyle name="Normal 39 2 6" xfId="19023" xr:uid="{CF32C110-D1A1-48A3-9DC7-A58D3AD02F6C}"/>
    <cellStyle name="Normal 39 3" xfId="19024" xr:uid="{864D30B2-63B7-40DB-8C61-E611F3E66963}"/>
    <cellStyle name="Normal 39 3 2" xfId="19025" xr:uid="{0E84E6E0-EC06-4291-8955-1C393EA5C592}"/>
    <cellStyle name="Normal 39 3 2 2" xfId="19026" xr:uid="{8BFA61FC-3253-4D50-98DC-A3E50A72903F}"/>
    <cellStyle name="Normal 39 3 2 3" xfId="19027" xr:uid="{E1FB7E1D-BA90-4BF4-A775-7B182845E5AF}"/>
    <cellStyle name="Normal 39 3 3" xfId="19028" xr:uid="{92A01616-DD1B-4A65-BB84-615E6352E1B4}"/>
    <cellStyle name="Normal 39 3 3 2" xfId="19029" xr:uid="{831EC6E9-51B2-4019-A067-E43FC4339FF3}"/>
    <cellStyle name="Normal 39 3 4" xfId="19030" xr:uid="{36D829BC-E53E-4C3B-A47A-30968A6239D3}"/>
    <cellStyle name="Normal 39 3 5" xfId="19031" xr:uid="{EE55456B-5BEB-44B1-B70B-2E9508257BE1}"/>
    <cellStyle name="Normal 39 3 6" xfId="19032" xr:uid="{7848C510-BE62-4830-92D5-D58E10EC544B}"/>
    <cellStyle name="Normal 39 4" xfId="19033" xr:uid="{8D3E6421-BF9C-4B6F-9D1C-23B19D032824}"/>
    <cellStyle name="Normal 39 4 2" xfId="19034" xr:uid="{4CCF225F-241B-42A6-8CD5-7A8464C7AAB8}"/>
    <cellStyle name="Normal 39 4 3" xfId="19035" xr:uid="{B59B906E-F97E-4F5D-88AF-AA4FABDA8EED}"/>
    <cellStyle name="Normal 39 5" xfId="19036" xr:uid="{AB574AE0-7C3D-44A2-826E-28568DB1479F}"/>
    <cellStyle name="Normal 39 5 2" xfId="19037" xr:uid="{FA4677BC-C16F-4A64-AA9F-11D949DF754B}"/>
    <cellStyle name="Normal 39 6" xfId="19038" xr:uid="{4319C227-C2E3-495A-93F5-B0D2DBC1695A}"/>
    <cellStyle name="Normal 39 7" xfId="19039" xr:uid="{23AFECCF-10CD-41C0-B78F-0EA51EF70ED3}"/>
    <cellStyle name="Normal 4" xfId="19040" xr:uid="{23E607E1-B82B-4586-941D-58058712C576}"/>
    <cellStyle name="Normal 4 10" xfId="19041" xr:uid="{7A27A14A-6288-4905-9156-3AE086768B1C}"/>
    <cellStyle name="Normal 4 11" xfId="19042" xr:uid="{63626523-49B6-4A5A-8099-109417DCA365}"/>
    <cellStyle name="Normal 4 12" xfId="19043" xr:uid="{B77A72D9-0D79-446B-B89F-E1565A65ABF0}"/>
    <cellStyle name="Normal 4 2" xfId="19044" xr:uid="{5798B35E-E60B-42B2-8B6B-186F0E1E49AA}"/>
    <cellStyle name="Normal 4 2 10" xfId="19045" xr:uid="{97674F18-2BCA-460C-BEEF-1C4A6C1F42FA}"/>
    <cellStyle name="Normal 4 2 10 10" xfId="19046" xr:uid="{260E6A2F-608D-47A7-BD5E-22688C2D6E4E}"/>
    <cellStyle name="Normal 4 2 10 2" xfId="19047" xr:uid="{741D7244-DB69-4FAC-94F7-A27FAB12BBE9}"/>
    <cellStyle name="Normal 4 2 10 2 2" xfId="19048" xr:uid="{CE9FD7DC-1DC6-4D82-A018-8608E4CBB976}"/>
    <cellStyle name="Normal 4 2 10 2 2 2" xfId="19049" xr:uid="{DA8DB7C8-BA7C-4EF2-A27A-8899FFC54E72}"/>
    <cellStyle name="Normal 4 2 10 2 2 2 2" xfId="19050" xr:uid="{354042CB-740C-4315-83F5-96BC48BDC364}"/>
    <cellStyle name="Normal 4 2 10 2 2 3" xfId="19051" xr:uid="{4C9C3DAB-AB9B-41C9-8C42-FB25EABEEF42}"/>
    <cellStyle name="Normal 4 2 10 2 2 3 2" xfId="19052" xr:uid="{04842E1C-8990-4006-AB1B-0E7428DF0DAD}"/>
    <cellStyle name="Normal 4 2 10 2 2 4" xfId="19053" xr:uid="{5C5E05F0-C7C0-40DF-8D22-BB5B8DFD024E}"/>
    <cellStyle name="Normal 4 2 10 2 3" xfId="19054" xr:uid="{B964C1F4-577E-471D-A193-59083B422D8D}"/>
    <cellStyle name="Normal 4 2 10 2 3 2" xfId="19055" xr:uid="{0AEBB528-7AC8-475A-B87A-6CF164C63141}"/>
    <cellStyle name="Normal 4 2 10 2 3 2 2" xfId="19056" xr:uid="{43BD64CA-695E-4689-B9CA-BEF58F941D3F}"/>
    <cellStyle name="Normal 4 2 10 2 3 3" xfId="19057" xr:uid="{59A2AF99-C815-4335-BD80-F17F6C7278C3}"/>
    <cellStyle name="Normal 4 2 10 2 3 3 2" xfId="19058" xr:uid="{976BE7EE-FB7B-448E-B76F-131AE593081D}"/>
    <cellStyle name="Normal 4 2 10 2 3 4" xfId="19059" xr:uid="{0EFB026F-D44E-4805-8292-9D6F1F2443FC}"/>
    <cellStyle name="Normal 4 2 10 2 4" xfId="19060" xr:uid="{767D735D-D6CE-4257-9BAF-C6C605A68589}"/>
    <cellStyle name="Normal 4 2 10 2 4 2" xfId="19061" xr:uid="{457D78EB-98C2-4BA6-81EC-F58A592FEE06}"/>
    <cellStyle name="Normal 4 2 10 2 5" xfId="19062" xr:uid="{771886D9-A745-4D95-80BC-3466D00C30EA}"/>
    <cellStyle name="Normal 4 2 10 2 5 2" xfId="19063" xr:uid="{3D567270-1D08-4783-B16C-5014FEBB5887}"/>
    <cellStyle name="Normal 4 2 10 2 6" xfId="19064" xr:uid="{14875AC3-0E07-4789-BC33-1D8DD95DA27E}"/>
    <cellStyle name="Normal 4 2 10 2 7" xfId="19065" xr:uid="{3ED1AB86-87AF-4870-9611-9FC7BF3B4A1A}"/>
    <cellStyle name="Normal 4 2 10 3" xfId="19066" xr:uid="{1160A7C0-1CCE-419A-8F08-613EAC31A7E4}"/>
    <cellStyle name="Normal 4 2 10 3 2" xfId="19067" xr:uid="{3369284A-3D84-415A-8F9F-D7D2860F8998}"/>
    <cellStyle name="Normal 4 2 10 3 2 2" xfId="19068" xr:uid="{3FFB97EC-C3AD-44A6-85ED-E7443C62B2F6}"/>
    <cellStyle name="Normal 4 2 10 3 2 2 2" xfId="19069" xr:uid="{70DD7EA2-28EE-48DE-9993-070696DE8B28}"/>
    <cellStyle name="Normal 4 2 10 3 2 3" xfId="19070" xr:uid="{CB990D11-B2A3-46F7-9A55-BB47B8716DAD}"/>
    <cellStyle name="Normal 4 2 10 3 2 3 2" xfId="19071" xr:uid="{E2D02E4C-DCE8-432A-8718-6E510A1607F7}"/>
    <cellStyle name="Normal 4 2 10 3 2 4" xfId="19072" xr:uid="{5EC4C0FB-B6D5-427E-A87F-7B1136D8BFE0}"/>
    <cellStyle name="Normal 4 2 10 3 3" xfId="19073" xr:uid="{BDDB339D-B763-4B7D-BF84-9233E203DBC8}"/>
    <cellStyle name="Normal 4 2 10 3 3 2" xfId="19074" xr:uid="{B669F29E-0466-4BB8-B4A5-A3CBB0592382}"/>
    <cellStyle name="Normal 4 2 10 3 3 2 2" xfId="19075" xr:uid="{396D1517-CE23-4A95-B504-705E3CFA4D5A}"/>
    <cellStyle name="Normal 4 2 10 3 3 3" xfId="19076" xr:uid="{DAA6964F-095E-46F2-B65E-F1D14D1143C0}"/>
    <cellStyle name="Normal 4 2 10 3 3 3 2" xfId="19077" xr:uid="{840601DB-4D09-445F-B073-750A23926210}"/>
    <cellStyle name="Normal 4 2 10 3 3 4" xfId="19078" xr:uid="{D4050C3A-C9B8-4E5E-BB44-72374548FE4D}"/>
    <cellStyle name="Normal 4 2 10 3 4" xfId="19079" xr:uid="{35C56FE6-A341-46B3-A123-A27AE2BC1FA8}"/>
    <cellStyle name="Normal 4 2 10 3 4 2" xfId="19080" xr:uid="{2E9CC467-248B-4E19-9B97-2DB45C8B1AF0}"/>
    <cellStyle name="Normal 4 2 10 3 5" xfId="19081" xr:uid="{37D740EA-6FAD-469E-8C42-2FA33D4B4702}"/>
    <cellStyle name="Normal 4 2 10 3 5 2" xfId="19082" xr:uid="{73E22AA3-3F63-4DB5-804A-82B335C3BB00}"/>
    <cellStyle name="Normal 4 2 10 3 6" xfId="19083" xr:uid="{769CEA46-22E0-4331-AD5B-CD9FC53D1830}"/>
    <cellStyle name="Normal 4 2 10 3 7" xfId="19084" xr:uid="{738DC2FB-3AAD-43F3-BACA-6676A876D4FB}"/>
    <cellStyle name="Normal 4 2 10 4" xfId="19085" xr:uid="{FF3C76FE-A9AB-40BE-904F-54F1193A2ED3}"/>
    <cellStyle name="Normal 4 2 10 4 2" xfId="19086" xr:uid="{867B4388-A519-4673-8985-371BD12F124B}"/>
    <cellStyle name="Normal 4 2 10 4 2 2" xfId="19087" xr:uid="{1730E024-6CFB-4E60-BBC9-8C2019E92DC6}"/>
    <cellStyle name="Normal 4 2 10 4 2 2 2" xfId="19088" xr:uid="{6A8A73D3-4D27-4CDB-A32F-D44E72BAEAE1}"/>
    <cellStyle name="Normal 4 2 10 4 2 3" xfId="19089" xr:uid="{DA8555D3-2DEA-424B-A94D-3655C978242A}"/>
    <cellStyle name="Normal 4 2 10 4 2 3 2" xfId="19090" xr:uid="{D0F14C26-4690-4642-84EE-3CB210C7F458}"/>
    <cellStyle name="Normal 4 2 10 4 2 4" xfId="19091" xr:uid="{F08D3F22-305C-4ED6-A8E7-4A27BF5E444C}"/>
    <cellStyle name="Normal 4 2 10 4 3" xfId="19092" xr:uid="{54E6AD30-1D77-470E-B833-AF2274EDC7FB}"/>
    <cellStyle name="Normal 4 2 10 4 3 2" xfId="19093" xr:uid="{D5DDD716-0834-47B8-9379-A8537C9B1951}"/>
    <cellStyle name="Normal 4 2 10 4 3 2 2" xfId="19094" xr:uid="{664F1FEF-9389-43CB-A8F0-EC1E4681D1A1}"/>
    <cellStyle name="Normal 4 2 10 4 3 3" xfId="19095" xr:uid="{FAA15F1F-B0F0-4B28-B378-714D76B720CE}"/>
    <cellStyle name="Normal 4 2 10 4 3 3 2" xfId="19096" xr:uid="{6A92265F-EEA1-4B8C-B995-84553A4F95FB}"/>
    <cellStyle name="Normal 4 2 10 4 3 4" xfId="19097" xr:uid="{C2D7357D-0526-4F75-9BFB-9537D976E434}"/>
    <cellStyle name="Normal 4 2 10 4 4" xfId="19098" xr:uid="{515614DD-9825-4F1B-B5AA-B93651B01623}"/>
    <cellStyle name="Normal 4 2 10 4 4 2" xfId="19099" xr:uid="{1CAF8F19-AE68-4F54-94ED-44F80D6B91B3}"/>
    <cellStyle name="Normal 4 2 10 4 5" xfId="19100" xr:uid="{6F0049B2-EC71-4225-B243-DA7BB91F357F}"/>
    <cellStyle name="Normal 4 2 10 4 5 2" xfId="19101" xr:uid="{A218B041-A22A-498A-A877-CCC3B49050A7}"/>
    <cellStyle name="Normal 4 2 10 4 6" xfId="19102" xr:uid="{342BC666-B769-4BE2-ACCD-1C27EE281162}"/>
    <cellStyle name="Normal 4 2 10 4 7" xfId="19103" xr:uid="{7FB34579-F59F-4AC2-BDFA-3843F6C1879F}"/>
    <cellStyle name="Normal 4 2 10 5" xfId="19104" xr:uid="{5A603001-5D26-452D-A0E6-D55B90A2D671}"/>
    <cellStyle name="Normal 4 2 10 5 2" xfId="19105" xr:uid="{322B6169-2ABF-48A7-8EC5-015C35069C4A}"/>
    <cellStyle name="Normal 4 2 10 5 2 2" xfId="19106" xr:uid="{A011A26C-896A-4F9F-822F-959E142050C6}"/>
    <cellStyle name="Normal 4 2 10 5 3" xfId="19107" xr:uid="{0BABA4F8-DB9C-43F2-850A-60CD27F812E6}"/>
    <cellStyle name="Normal 4 2 10 5 3 2" xfId="19108" xr:uid="{97828F03-FE56-4962-94D2-95EB0F349DC7}"/>
    <cellStyle name="Normal 4 2 10 5 4" xfId="19109" xr:uid="{AE8433A9-1FC6-420B-9ADF-2FC51EAC6CA6}"/>
    <cellStyle name="Normal 4 2 10 6" xfId="19110" xr:uid="{67D059D8-F6DA-45B4-A272-30FE42E2EE9F}"/>
    <cellStyle name="Normal 4 2 10 6 2" xfId="19111" xr:uid="{86A85720-91CD-4C3E-B361-69D639565F44}"/>
    <cellStyle name="Normal 4 2 10 6 2 2" xfId="19112" xr:uid="{8B9A9C51-B343-4EE4-AE22-11341487A15C}"/>
    <cellStyle name="Normal 4 2 10 6 3" xfId="19113" xr:uid="{BE9B13C8-16B6-4BFC-B019-DAFE910FFBC2}"/>
    <cellStyle name="Normal 4 2 10 6 3 2" xfId="19114" xr:uid="{81EED4FF-AC42-4D3D-AAE8-F065C795A833}"/>
    <cellStyle name="Normal 4 2 10 6 4" xfId="19115" xr:uid="{58E363DC-3837-453B-9328-CB6F0C06BFF8}"/>
    <cellStyle name="Normal 4 2 10 7" xfId="19116" xr:uid="{A92E9926-B11E-4669-B3F3-E793AC31AF49}"/>
    <cellStyle name="Normal 4 2 10 7 2" xfId="19117" xr:uid="{800BCCE0-07FF-4E15-AEEE-366186FF9B2E}"/>
    <cellStyle name="Normal 4 2 10 8" xfId="19118" xr:uid="{B06AD3B2-4C69-447A-9542-F0FC30878AA1}"/>
    <cellStyle name="Normal 4 2 10 8 2" xfId="19119" xr:uid="{B538A346-79E0-484F-9B61-E5169806A634}"/>
    <cellStyle name="Normal 4 2 10 9" xfId="19120" xr:uid="{901F31D7-C5AF-4A8F-B8F0-5663D7D39BFA}"/>
    <cellStyle name="Normal 4 2 11" xfId="19121" xr:uid="{F4311294-1DE7-436D-AB79-74AE53D7DE45}"/>
    <cellStyle name="Normal 4 2 11 2" xfId="19122" xr:uid="{31F6F0CE-AEA2-439B-BB69-C11BCF71758E}"/>
    <cellStyle name="Normal 4 2 11 2 2" xfId="19123" xr:uid="{438ECAEC-BDD2-432C-90BE-62566AA735E6}"/>
    <cellStyle name="Normal 4 2 11 2 2 2" xfId="19124" xr:uid="{24C2563E-3700-41BC-950D-242D27E8CB38}"/>
    <cellStyle name="Normal 4 2 11 2 3" xfId="19125" xr:uid="{ABC9DEA4-408E-47BC-B77B-7B0358BDF8A8}"/>
    <cellStyle name="Normal 4 2 11 2 3 2" xfId="19126" xr:uid="{F3F05B13-22A3-40C1-8D35-2E2FCA598333}"/>
    <cellStyle name="Normal 4 2 11 2 4" xfId="19127" xr:uid="{07A1ACC2-FDB9-4573-B5EE-C8A3F4D0F6DC}"/>
    <cellStyle name="Normal 4 2 11 3" xfId="19128" xr:uid="{C54EECA7-228F-4407-A987-4ACDDABEC92D}"/>
    <cellStyle name="Normal 4 2 11 3 2" xfId="19129" xr:uid="{81CC5B9E-1AE3-492F-877A-DAC601E7EBC5}"/>
    <cellStyle name="Normal 4 2 11 3 2 2" xfId="19130" xr:uid="{77BB87B2-9260-4A04-A4F8-CFDE61D50B77}"/>
    <cellStyle name="Normal 4 2 11 3 3" xfId="19131" xr:uid="{DA6D3AE8-A4E7-40EB-937B-6526C0C08155}"/>
    <cellStyle name="Normal 4 2 11 3 3 2" xfId="19132" xr:uid="{3031AD7E-57FA-498B-9059-56A9A887FB54}"/>
    <cellStyle name="Normal 4 2 11 3 4" xfId="19133" xr:uid="{1CADCBD7-7631-4C98-80CB-03CB20F3B804}"/>
    <cellStyle name="Normal 4 2 11 4" xfId="19134" xr:uid="{36FBBBA5-5242-4583-99CB-5BE7D54042F8}"/>
    <cellStyle name="Normal 4 2 11 4 2" xfId="19135" xr:uid="{0AB79709-9538-40C0-8AF1-2831105272DB}"/>
    <cellStyle name="Normal 4 2 11 5" xfId="19136" xr:uid="{62090990-9DC7-482C-8CD7-2AE8203D3921}"/>
    <cellStyle name="Normal 4 2 11 5 2" xfId="19137" xr:uid="{7563951D-A0CC-4BA8-8F7F-7A2397EEC7F7}"/>
    <cellStyle name="Normal 4 2 11 6" xfId="19138" xr:uid="{E75BB466-4BE5-42AD-A24F-4988B3FDB2C9}"/>
    <cellStyle name="Normal 4 2 11 7" xfId="19139" xr:uid="{19D89C97-80D8-49E5-A3F0-7A1FEA36A851}"/>
    <cellStyle name="Normal 4 2 12" xfId="19140" xr:uid="{3024393A-C95C-463F-A9F1-BA489A0829C3}"/>
    <cellStyle name="Normal 4 2 12 2" xfId="19141" xr:uid="{C292E4D4-6FB0-4CC4-8972-BBB831AF77C5}"/>
    <cellStyle name="Normal 4 2 12 2 2" xfId="19142" xr:uid="{13FF857B-88EF-4A7F-AD28-9F0ECD60FEEB}"/>
    <cellStyle name="Normal 4 2 12 2 2 2" xfId="19143" xr:uid="{6F3DD172-B12F-4DDF-A93A-3C3B55DCD2A9}"/>
    <cellStyle name="Normal 4 2 12 2 3" xfId="19144" xr:uid="{83CE0ECD-877F-4624-8C37-BEDFB187B121}"/>
    <cellStyle name="Normal 4 2 12 2 3 2" xfId="19145" xr:uid="{D0B4DCF2-E6A0-49F1-A281-7D0B455E9972}"/>
    <cellStyle name="Normal 4 2 12 2 4" xfId="19146" xr:uid="{80DB0DD5-2FAE-468C-A97D-379F957A2E92}"/>
    <cellStyle name="Normal 4 2 12 3" xfId="19147" xr:uid="{63776D8F-AC34-4EC8-89D7-3278071E4C93}"/>
    <cellStyle name="Normal 4 2 12 3 2" xfId="19148" xr:uid="{2387C690-371B-4068-BB81-842472E88D89}"/>
    <cellStyle name="Normal 4 2 12 3 2 2" xfId="19149" xr:uid="{96BD329E-3958-4041-9C25-AD222CE1F7D8}"/>
    <cellStyle name="Normal 4 2 12 3 3" xfId="19150" xr:uid="{35012F22-36C2-4077-9AF0-135E14CC40D9}"/>
    <cellStyle name="Normal 4 2 12 3 3 2" xfId="19151" xr:uid="{53907948-9D21-4108-BA0C-52E4216CA727}"/>
    <cellStyle name="Normal 4 2 12 3 4" xfId="19152" xr:uid="{181789CE-2967-4BE5-977B-387D03CD83CA}"/>
    <cellStyle name="Normal 4 2 12 4" xfId="19153" xr:uid="{9007BE1A-2F4A-4B37-9D7D-4EB420ADAFEC}"/>
    <cellStyle name="Normal 4 2 12 4 2" xfId="19154" xr:uid="{E884AE1B-2BD4-409F-A4EA-5DD953A70590}"/>
    <cellStyle name="Normal 4 2 12 5" xfId="19155" xr:uid="{BE8F23EB-904D-4A60-9B1C-939A35FE5922}"/>
    <cellStyle name="Normal 4 2 12 5 2" xfId="19156" xr:uid="{69F4A5C4-5D15-4AB3-9133-A257D324FF47}"/>
    <cellStyle name="Normal 4 2 12 6" xfId="19157" xr:uid="{8B66E6D0-E0EB-49D6-AE75-4D23C70580A6}"/>
    <cellStyle name="Normal 4 2 12 7" xfId="19158" xr:uid="{1F3D39CC-D5D4-49AF-BBAA-3A4C7C76603E}"/>
    <cellStyle name="Normal 4 2 13" xfId="19159" xr:uid="{48A318B8-214C-420D-9651-0F915AB64CC0}"/>
    <cellStyle name="Normal 4 2 13 2" xfId="19160" xr:uid="{3B2A0F3E-9B4F-429C-9A86-9F35C2A65E29}"/>
    <cellStyle name="Normal 4 2 13 2 2" xfId="19161" xr:uid="{F0604F5B-C28F-4DB7-A2A9-469127720DD2}"/>
    <cellStyle name="Normal 4 2 13 2 2 2" xfId="19162" xr:uid="{9112F911-0814-4F8A-B4BD-2DDA06D63F40}"/>
    <cellStyle name="Normal 4 2 13 2 3" xfId="19163" xr:uid="{CB0DB2A6-0C3C-4E27-9EA4-45832D305062}"/>
    <cellStyle name="Normal 4 2 13 2 3 2" xfId="19164" xr:uid="{B80A691D-CB98-45FE-BB9F-2D6A50A1A0E9}"/>
    <cellStyle name="Normal 4 2 13 2 4" xfId="19165" xr:uid="{28F365F4-393D-41A2-A307-A06CAF1539AF}"/>
    <cellStyle name="Normal 4 2 13 3" xfId="19166" xr:uid="{73C7432E-876B-4FF3-A0DF-316253329F68}"/>
    <cellStyle name="Normal 4 2 13 3 2" xfId="19167" xr:uid="{4035833D-B6DD-4D38-A0A9-AEB6A109AE83}"/>
    <cellStyle name="Normal 4 2 13 3 2 2" xfId="19168" xr:uid="{10292F96-BADB-40E4-9CC2-A4F97377A038}"/>
    <cellStyle name="Normal 4 2 13 3 3" xfId="19169" xr:uid="{C88DE565-EA76-4899-8E9B-B56EE8CE3087}"/>
    <cellStyle name="Normal 4 2 13 3 3 2" xfId="19170" xr:uid="{A9BF191F-44D3-41D2-BCAA-3E8FEE185EE9}"/>
    <cellStyle name="Normal 4 2 13 3 4" xfId="19171" xr:uid="{C5861D4A-AB97-4FF2-891A-F033597EB8EF}"/>
    <cellStyle name="Normal 4 2 13 4" xfId="19172" xr:uid="{7929724A-C770-4354-96F2-CCF824B180E1}"/>
    <cellStyle name="Normal 4 2 13 4 2" xfId="19173" xr:uid="{F209B2F4-78BC-411F-BB8B-1F016BBE6C3D}"/>
    <cellStyle name="Normal 4 2 13 5" xfId="19174" xr:uid="{E943E0B7-D4E6-411F-A7D1-483BBC730AF6}"/>
    <cellStyle name="Normal 4 2 13 5 2" xfId="19175" xr:uid="{EE524885-8A6F-4FA9-987A-7EBFCC78E22F}"/>
    <cellStyle name="Normal 4 2 13 6" xfId="19176" xr:uid="{C0411426-FB53-4BAE-B67B-67C0B3DBAC51}"/>
    <cellStyle name="Normal 4 2 13 7" xfId="19177" xr:uid="{25FDED31-4376-4D0D-8A01-2CE18ACFFB40}"/>
    <cellStyle name="Normal 4 2 14" xfId="19178" xr:uid="{4C46344E-A3A0-499B-98F2-B706E88E6CAB}"/>
    <cellStyle name="Normal 4 2 14 2" xfId="19179" xr:uid="{3ACE4532-0BC0-4B91-BE3F-F93654CA8B7A}"/>
    <cellStyle name="Normal 4 2 14 2 2" xfId="19180" xr:uid="{5329A9A3-8A4B-472C-A005-B0A24DA674F3}"/>
    <cellStyle name="Normal 4 2 14 3" xfId="19181" xr:uid="{F246614C-959D-4A1E-AD61-0FF2C6705F92}"/>
    <cellStyle name="Normal 4 2 14 3 2" xfId="19182" xr:uid="{150D5E0E-E89D-4892-97D8-2BE6FBC50D56}"/>
    <cellStyle name="Normal 4 2 14 4" xfId="19183" xr:uid="{D232961F-DE0C-494D-891A-0886E6D68991}"/>
    <cellStyle name="Normal 4 2 15" xfId="19184" xr:uid="{922F1D84-15C4-4C34-9FC8-C5667FC295B0}"/>
    <cellStyle name="Normal 4 2 15 2" xfId="19185" xr:uid="{27798B63-B47E-461F-8900-486DA322C206}"/>
    <cellStyle name="Normal 4 2 15 2 2" xfId="19186" xr:uid="{20A70DA1-4CC9-4C8F-A3AF-9119FEC85303}"/>
    <cellStyle name="Normal 4 2 15 3" xfId="19187" xr:uid="{6E96FFB0-B576-441E-BAD6-8211AE311C76}"/>
    <cellStyle name="Normal 4 2 15 3 2" xfId="19188" xr:uid="{8FA7136C-FABB-4C9A-A38A-AA4115EBF533}"/>
    <cellStyle name="Normal 4 2 15 4" xfId="19189" xr:uid="{BD086A3A-BC5F-43C4-B997-3D42B6740009}"/>
    <cellStyle name="Normal 4 2 16" xfId="19190" xr:uid="{82BBB4BD-9773-45C4-8658-0FBDDDC981AE}"/>
    <cellStyle name="Normal 4 2 16 2" xfId="19191" xr:uid="{AB33C54B-7479-408B-9FD7-C0CB96D6A0C0}"/>
    <cellStyle name="Normal 4 2 17" xfId="19192" xr:uid="{3E8FAAC9-4EB2-4433-8DB2-03CCAF786463}"/>
    <cellStyle name="Normal 4 2 2" xfId="19193" xr:uid="{86F9D640-95C0-4922-821A-5BF5EBBA12E9}"/>
    <cellStyle name="Normal 4 2 2 10" xfId="19194" xr:uid="{D2FF2CAD-2D2B-49C8-844A-33AF04F2CE78}"/>
    <cellStyle name="Normal 4 2 2 10 2" xfId="19195" xr:uid="{0DAE3D6A-98C4-42BF-809E-56325A4E173D}"/>
    <cellStyle name="Normal 4 2 2 10 2 2" xfId="19196" xr:uid="{29408E61-79B4-4B41-A7DD-2DBC420BDACB}"/>
    <cellStyle name="Normal 4 2 2 10 2 2 2" xfId="19197" xr:uid="{8E98477F-9C7E-4713-B9CA-D84317F72F86}"/>
    <cellStyle name="Normal 4 2 2 10 2 3" xfId="19198" xr:uid="{6CF930D4-9626-46A1-8899-46E0086F636A}"/>
    <cellStyle name="Normal 4 2 2 10 2 3 2" xfId="19199" xr:uid="{CA15614E-EB73-493A-8C5D-65B6714CB708}"/>
    <cellStyle name="Normal 4 2 2 10 2 4" xfId="19200" xr:uid="{805D7782-D30F-42C6-A392-427D78DA4694}"/>
    <cellStyle name="Normal 4 2 2 10 3" xfId="19201" xr:uid="{355526D9-BC9A-4235-BCE2-34A4C365EFA1}"/>
    <cellStyle name="Normal 4 2 2 10 3 2" xfId="19202" xr:uid="{ABD5D49A-1955-49E1-ACD6-B109330A325F}"/>
    <cellStyle name="Normal 4 2 2 10 3 2 2" xfId="19203" xr:uid="{C9E55665-746D-43B7-A92A-F6A786B32034}"/>
    <cellStyle name="Normal 4 2 2 10 3 3" xfId="19204" xr:uid="{EDF711BE-107E-4382-953D-8EE7464D8F33}"/>
    <cellStyle name="Normal 4 2 2 10 3 3 2" xfId="19205" xr:uid="{2971B689-EFB7-4869-A095-3E3E30D1FBD8}"/>
    <cellStyle name="Normal 4 2 2 10 3 4" xfId="19206" xr:uid="{8E88267F-9D7F-45C6-9071-0C2466F3195D}"/>
    <cellStyle name="Normal 4 2 2 10 4" xfId="19207" xr:uid="{35DC5480-86DB-4A98-B870-326912C3C552}"/>
    <cellStyle name="Normal 4 2 2 10 4 2" xfId="19208" xr:uid="{FC6DC24B-CE5F-4082-8FE5-DA1175009F93}"/>
    <cellStyle name="Normal 4 2 2 10 5" xfId="19209" xr:uid="{3FE41627-DEA1-4626-9BFC-2D99F986BE73}"/>
    <cellStyle name="Normal 4 2 2 10 5 2" xfId="19210" xr:uid="{3F5D7A03-5DAD-46A3-BF74-0D668FFE0904}"/>
    <cellStyle name="Normal 4 2 2 10 6" xfId="19211" xr:uid="{17DA903A-FA4C-488C-AC6E-03B4F99DF9C9}"/>
    <cellStyle name="Normal 4 2 2 10 7" xfId="19212" xr:uid="{D7BF1444-B1DB-46AA-8148-027F7102EBC7}"/>
    <cellStyle name="Normal 4 2 2 11" xfId="19213" xr:uid="{548D7913-2599-441E-962C-50D12CC3E581}"/>
    <cellStyle name="Normal 4 2 2 11 2" xfId="19214" xr:uid="{77D6554E-E0DB-4F41-BA59-1FABF22D01CE}"/>
    <cellStyle name="Normal 4 2 2 11 2 2" xfId="19215" xr:uid="{2A1EFBC8-77B2-4BD5-8A2C-5B9DD5242528}"/>
    <cellStyle name="Normal 4 2 2 11 2 2 2" xfId="19216" xr:uid="{D4FC364C-AF23-408D-A0FA-7A8A50136D35}"/>
    <cellStyle name="Normal 4 2 2 11 2 3" xfId="19217" xr:uid="{8CA7EA87-BCAD-4520-A88C-95C8EF99C5E0}"/>
    <cellStyle name="Normal 4 2 2 11 2 3 2" xfId="19218" xr:uid="{B6FEE09D-7C96-490A-9B79-4058FBC592C0}"/>
    <cellStyle name="Normal 4 2 2 11 2 4" xfId="19219" xr:uid="{92AE16ED-1660-427E-8604-4B43AD80673C}"/>
    <cellStyle name="Normal 4 2 2 11 3" xfId="19220" xr:uid="{25D61BF1-0258-4388-B4D3-BE2B0A1AB252}"/>
    <cellStyle name="Normal 4 2 2 11 3 2" xfId="19221" xr:uid="{19A22BF0-47C9-4988-8C64-8C30F3D2D556}"/>
    <cellStyle name="Normal 4 2 2 11 3 2 2" xfId="19222" xr:uid="{B6FA62A0-6177-44E9-B5D8-739B596D84B6}"/>
    <cellStyle name="Normal 4 2 2 11 3 3" xfId="19223" xr:uid="{435AB9E7-77CE-4A8A-ABD1-CFA751B6C11E}"/>
    <cellStyle name="Normal 4 2 2 11 3 3 2" xfId="19224" xr:uid="{0973C96C-F614-46B6-A660-FF012163735F}"/>
    <cellStyle name="Normal 4 2 2 11 3 4" xfId="19225" xr:uid="{89DF2821-35A7-4231-826A-13F0D829663E}"/>
    <cellStyle name="Normal 4 2 2 11 4" xfId="19226" xr:uid="{22C70A64-FA11-4CB2-8A66-AE43FBE727F8}"/>
    <cellStyle name="Normal 4 2 2 11 4 2" xfId="19227" xr:uid="{6C726EC8-E6CD-49B1-9338-0621525A82A5}"/>
    <cellStyle name="Normal 4 2 2 11 5" xfId="19228" xr:uid="{6D919A8C-26D0-415D-9739-3A26CC0629CD}"/>
    <cellStyle name="Normal 4 2 2 11 5 2" xfId="19229" xr:uid="{27508BE1-7A8C-40F5-B17C-5F616B423C6D}"/>
    <cellStyle name="Normal 4 2 2 11 6" xfId="19230" xr:uid="{6199DCA5-017D-4D01-A323-6B1EC531CB8D}"/>
    <cellStyle name="Normal 4 2 2 11 7" xfId="19231" xr:uid="{12A62452-6EA9-4183-83DC-C34CF7B49EE0}"/>
    <cellStyle name="Normal 4 2 2 12" xfId="19232" xr:uid="{6A77E02C-568D-4BCE-83C6-D0535905AB2C}"/>
    <cellStyle name="Normal 4 2 2 12 2" xfId="19233" xr:uid="{097773A4-BA88-4C38-9164-4049B51B12E8}"/>
    <cellStyle name="Normal 4 2 2 12 2 2" xfId="19234" xr:uid="{435D1B57-16A0-4333-87EA-62A483889B32}"/>
    <cellStyle name="Normal 4 2 2 12 3" xfId="19235" xr:uid="{C67F5CC7-883D-4C40-B411-71E01EF019DE}"/>
    <cellStyle name="Normal 4 2 2 12 3 2" xfId="19236" xr:uid="{43DA776F-570A-4FB3-ADF6-F10F2ABB03D8}"/>
    <cellStyle name="Normal 4 2 2 12 4" xfId="19237" xr:uid="{F5E1FB01-D4EE-452B-9987-04ADB3616244}"/>
    <cellStyle name="Normal 4 2 2 13" xfId="19238" xr:uid="{2C4BEDD9-68DC-419A-B6A9-2FD55F71DD9E}"/>
    <cellStyle name="Normal 4 2 2 13 2" xfId="19239" xr:uid="{1E55C80B-256E-462F-BB06-74B4F4066D4C}"/>
    <cellStyle name="Normal 4 2 2 13 2 2" xfId="19240" xr:uid="{E990CA6E-04FD-47FC-8F69-3DD235A09BFA}"/>
    <cellStyle name="Normal 4 2 2 13 3" xfId="19241" xr:uid="{C04BEEA4-C363-4989-A905-5554549EE1B7}"/>
    <cellStyle name="Normal 4 2 2 13 3 2" xfId="19242" xr:uid="{BDA898B9-53E7-401F-8C86-955378903EBB}"/>
    <cellStyle name="Normal 4 2 2 13 4" xfId="19243" xr:uid="{4A061108-3AF4-4820-A315-22AFB01ACF47}"/>
    <cellStyle name="Normal 4 2 2 14" xfId="19244" xr:uid="{9AFAE3B9-F4BF-4071-A138-B9BE26C43362}"/>
    <cellStyle name="Normal 4 2 2 14 2" xfId="19245" xr:uid="{811BCC44-F63C-47BE-A15F-4A396C5F9B66}"/>
    <cellStyle name="Normal 4 2 2 15" xfId="19246" xr:uid="{5C084162-019F-410A-AB38-DDC84DB0B90C}"/>
    <cellStyle name="Normal 4 2 2 15 2" xfId="19247" xr:uid="{2FC66D2E-B48D-4E7D-AD52-642CB7A6B592}"/>
    <cellStyle name="Normal 4 2 2 16" xfId="19248" xr:uid="{436BEAC5-7857-40DE-856B-53A7A69F25B0}"/>
    <cellStyle name="Normal 4 2 2 2" xfId="19249" xr:uid="{CC75E614-A495-4B58-A7FF-189EA3193B47}"/>
    <cellStyle name="Normal 4 2 2 2 10" xfId="19250" xr:uid="{1ABD9CB3-4721-40BC-8D4D-1F1A50DD2F4F}"/>
    <cellStyle name="Normal 4 2 2 2 10 2" xfId="19251" xr:uid="{DDD43CB7-C5A4-4E93-A36B-16F2122162A9}"/>
    <cellStyle name="Normal 4 2 2 2 10 2 2" xfId="19252" xr:uid="{A4AD3F03-D4B3-464F-9317-4586D5A8F04B}"/>
    <cellStyle name="Normal 4 2 2 2 10 3" xfId="19253" xr:uid="{22BD7E74-EA97-46F5-A610-4EC4ACB45223}"/>
    <cellStyle name="Normal 4 2 2 2 10 3 2" xfId="19254" xr:uid="{CCA78F1A-FBE5-46B5-B1DB-0A39CF9A2D01}"/>
    <cellStyle name="Normal 4 2 2 2 10 4" xfId="19255" xr:uid="{8F7C28F0-F423-4213-A5D7-81FE5036C74F}"/>
    <cellStyle name="Normal 4 2 2 2 11" xfId="19256" xr:uid="{FF08AF88-C11B-48D4-941E-0B2D55BA8ABF}"/>
    <cellStyle name="Normal 4 2 2 2 11 2" xfId="19257" xr:uid="{17CCA6B6-AA04-4FAD-AED3-00EEBA9AB0E4}"/>
    <cellStyle name="Normal 4 2 2 2 11 2 2" xfId="19258" xr:uid="{08CBCD50-D571-4180-920D-69C4C43B6FD5}"/>
    <cellStyle name="Normal 4 2 2 2 11 3" xfId="19259" xr:uid="{D78874DA-4E53-4129-ACBC-75CA89627E33}"/>
    <cellStyle name="Normal 4 2 2 2 11 3 2" xfId="19260" xr:uid="{3C264464-346B-46B1-AED0-52D959CB2340}"/>
    <cellStyle name="Normal 4 2 2 2 11 4" xfId="19261" xr:uid="{6355EE35-688B-4341-B8D8-E1FF6809D347}"/>
    <cellStyle name="Normal 4 2 2 2 12" xfId="19262" xr:uid="{2765CD4D-A7F3-41D3-B8E2-6983F1FA23C9}"/>
    <cellStyle name="Normal 4 2 2 2 12 2" xfId="19263" xr:uid="{C896DF6E-E3A4-424D-89C9-8A735DB74E50}"/>
    <cellStyle name="Normal 4 2 2 2 13" xfId="19264" xr:uid="{3DB4BD8E-4E6F-443E-9544-361D614CB079}"/>
    <cellStyle name="Normal 4 2 2 2 13 2" xfId="19265" xr:uid="{6B4A1B6F-EC53-4E78-B2C8-61548D6B0820}"/>
    <cellStyle name="Normal 4 2 2 2 14" xfId="19266" xr:uid="{827E56EE-1AF4-404B-8B42-442EE68F7633}"/>
    <cellStyle name="Normal 4 2 2 2 2" xfId="19267" xr:uid="{848F2F65-34B7-42C4-9305-C15912059AAA}"/>
    <cellStyle name="Normal 4 2 2 2 2 10" xfId="19268" xr:uid="{4168D1A4-7EB3-45AF-80B0-ABCEF4B831C1}"/>
    <cellStyle name="Normal 4 2 2 2 2 10 2" xfId="19269" xr:uid="{E3D3A2B5-0EC2-4A34-AD93-E590CD0161C0}"/>
    <cellStyle name="Normal 4 2 2 2 2 11" xfId="19270" xr:uid="{18144899-3509-456D-9D50-CA5287D853CB}"/>
    <cellStyle name="Normal 4 2 2 2 2 11 2" xfId="19271" xr:uid="{9A63D240-01FB-4307-8C8C-9EA82D2EBF17}"/>
    <cellStyle name="Normal 4 2 2 2 2 12" xfId="19272" xr:uid="{673B1995-D769-4F3E-B4B3-44D390D3E609}"/>
    <cellStyle name="Normal 4 2 2 2 2 13" xfId="19273" xr:uid="{731C33ED-FD76-4DA5-9D04-8BBF44937124}"/>
    <cellStyle name="Normal 4 2 2 2 2 2" xfId="19274" xr:uid="{452CCB78-24A3-4727-B13D-D73E0912FCA0}"/>
    <cellStyle name="Normal 4 2 2 2 2 2 10" xfId="19275" xr:uid="{4253B56F-759B-490E-889D-483CD5CAC17F}"/>
    <cellStyle name="Normal 4 2 2 2 2 2 11" xfId="19276" xr:uid="{D82E8B16-15E2-45F1-AA1F-4B203ED60D4C}"/>
    <cellStyle name="Normal 4 2 2 2 2 2 2" xfId="19277" xr:uid="{F9573503-5072-401C-8793-E5462AA8B7FF}"/>
    <cellStyle name="Normal 4 2 2 2 2 2 2 2" xfId="19278" xr:uid="{3E0788A0-5701-453B-8956-698960293A06}"/>
    <cellStyle name="Normal 4 2 2 2 2 2 2 2 2" xfId="19279" xr:uid="{E746F4D0-C07E-4438-999F-6B59C9F49898}"/>
    <cellStyle name="Normal 4 2 2 2 2 2 2 2 2 2" xfId="19280" xr:uid="{4968078B-C2B3-4A42-B87F-910D11BE66CA}"/>
    <cellStyle name="Normal 4 2 2 2 2 2 2 2 2 2 2" xfId="19281" xr:uid="{9D90F291-E793-4B3B-8168-3F58B7AA54C3}"/>
    <cellStyle name="Normal 4 2 2 2 2 2 2 2 2 3" xfId="19282" xr:uid="{FBB49B63-A9F7-411E-B066-768B446965E6}"/>
    <cellStyle name="Normal 4 2 2 2 2 2 2 2 2 3 2" xfId="19283" xr:uid="{EF83D319-786B-4A12-B4A1-55A3318106E0}"/>
    <cellStyle name="Normal 4 2 2 2 2 2 2 2 2 4" xfId="19284" xr:uid="{5CFB857D-892B-4D3E-859C-C06340EA66E6}"/>
    <cellStyle name="Normal 4 2 2 2 2 2 2 2 3" xfId="19285" xr:uid="{958A3D55-61E2-48B3-BA4C-C55C5CB16B3B}"/>
    <cellStyle name="Normal 4 2 2 2 2 2 2 2 3 2" xfId="19286" xr:uid="{73A91BAC-0000-4D63-A86D-F5EAF9EE848E}"/>
    <cellStyle name="Normal 4 2 2 2 2 2 2 2 3 2 2" xfId="19287" xr:uid="{7A9E211A-EA20-4F33-8E5E-09574D0D144A}"/>
    <cellStyle name="Normal 4 2 2 2 2 2 2 2 3 3" xfId="19288" xr:uid="{B3549DD1-544A-4AA5-949A-0FE96A2E449E}"/>
    <cellStyle name="Normal 4 2 2 2 2 2 2 2 3 3 2" xfId="19289" xr:uid="{B0FFA7D7-7CC4-4E7B-8426-95EB90FF1B45}"/>
    <cellStyle name="Normal 4 2 2 2 2 2 2 2 3 4" xfId="19290" xr:uid="{44713589-A7BB-42D0-8D15-AD8D67C239BB}"/>
    <cellStyle name="Normal 4 2 2 2 2 2 2 2 4" xfId="19291" xr:uid="{14028C91-D18E-4C1F-98A4-E8114A87B1E9}"/>
    <cellStyle name="Normal 4 2 2 2 2 2 2 2 4 2" xfId="19292" xr:uid="{A984FD14-B1B6-45E0-8CE3-3B3B752A0E93}"/>
    <cellStyle name="Normal 4 2 2 2 2 2 2 2 5" xfId="19293" xr:uid="{2F66DFE5-705E-464C-BC70-A64373329022}"/>
    <cellStyle name="Normal 4 2 2 2 2 2 2 2 5 2" xfId="19294" xr:uid="{45030DC5-67D5-4690-B8DE-88F514696F16}"/>
    <cellStyle name="Normal 4 2 2 2 2 2 2 2 6" xfId="19295" xr:uid="{CA8A79CF-D370-480F-879F-AC6B8C563A13}"/>
    <cellStyle name="Normal 4 2 2 2 2 2 2 2 7" xfId="19296" xr:uid="{FB2ABE3C-A25C-4B46-94A6-624F8A8BFD1E}"/>
    <cellStyle name="Normal 4 2 2 2 2 2 2 3" xfId="19297" xr:uid="{CBF77092-2E44-43B3-9BB1-4D1E0DE02797}"/>
    <cellStyle name="Normal 4 2 2 2 2 2 2 3 2" xfId="19298" xr:uid="{7920DB04-2986-4201-B21E-ECC2B74254AF}"/>
    <cellStyle name="Normal 4 2 2 2 2 2 2 3 2 2" xfId="19299" xr:uid="{454BA4BA-8FF5-4B3F-B487-E6700C869E38}"/>
    <cellStyle name="Normal 4 2 2 2 2 2 2 3 2 2 2" xfId="19300" xr:uid="{09657175-7CEE-49D2-9CD9-E8902D9BE2BD}"/>
    <cellStyle name="Normal 4 2 2 2 2 2 2 3 2 3" xfId="19301" xr:uid="{EBE946EC-043D-4F12-AA7E-265E934325B6}"/>
    <cellStyle name="Normal 4 2 2 2 2 2 2 3 2 3 2" xfId="19302" xr:uid="{0C00E013-EBB2-4F84-88CF-2B62601740E2}"/>
    <cellStyle name="Normal 4 2 2 2 2 2 2 3 2 4" xfId="19303" xr:uid="{26ADD847-0C60-4932-AEC9-76456DD5A499}"/>
    <cellStyle name="Normal 4 2 2 2 2 2 2 3 3" xfId="19304" xr:uid="{3743D760-72A1-4628-8E54-5036BE479FBA}"/>
    <cellStyle name="Normal 4 2 2 2 2 2 2 3 3 2" xfId="19305" xr:uid="{F70F78E3-3020-4197-B23D-2DDB2C8EC1C9}"/>
    <cellStyle name="Normal 4 2 2 2 2 2 2 3 3 2 2" xfId="19306" xr:uid="{33B84290-584B-4A58-996D-87625400B435}"/>
    <cellStyle name="Normal 4 2 2 2 2 2 2 3 3 3" xfId="19307" xr:uid="{6B7FC963-D16D-4DEE-A522-2E463D344E24}"/>
    <cellStyle name="Normal 4 2 2 2 2 2 2 3 3 3 2" xfId="19308" xr:uid="{4FD3999E-E59D-46C8-93A2-8B446C86A872}"/>
    <cellStyle name="Normal 4 2 2 2 2 2 2 3 3 4" xfId="19309" xr:uid="{44517A78-11BE-4F31-9E61-603647200089}"/>
    <cellStyle name="Normal 4 2 2 2 2 2 2 3 4" xfId="19310" xr:uid="{8AEAD0BD-9F30-4B3E-9EB9-B79FFA346F0E}"/>
    <cellStyle name="Normal 4 2 2 2 2 2 2 3 4 2" xfId="19311" xr:uid="{E19BCCBB-8DB8-4515-8E25-3A86555EB321}"/>
    <cellStyle name="Normal 4 2 2 2 2 2 2 3 5" xfId="19312" xr:uid="{E4D35020-789C-4660-85DB-DF8626866AFE}"/>
    <cellStyle name="Normal 4 2 2 2 2 2 2 3 5 2" xfId="19313" xr:uid="{95E13C5A-097E-4DBA-848E-A4DA8826DE93}"/>
    <cellStyle name="Normal 4 2 2 2 2 2 2 3 6" xfId="19314" xr:uid="{CBB30D76-6E0C-442B-B06F-BE1C80573354}"/>
    <cellStyle name="Normal 4 2 2 2 2 2 2 3 7" xfId="19315" xr:uid="{5B179FD5-96B3-417B-921D-37718B578F30}"/>
    <cellStyle name="Normal 4 2 2 2 2 2 2 4" xfId="19316" xr:uid="{28499AFA-D4BB-49B2-B846-AB1074C4CD2A}"/>
    <cellStyle name="Normal 4 2 2 2 2 2 2 4 2" xfId="19317" xr:uid="{9E04890A-F68D-4D2D-9382-602D1422CE5E}"/>
    <cellStyle name="Normal 4 2 2 2 2 2 2 4 2 2" xfId="19318" xr:uid="{CA4B9787-2CAF-4878-9931-E66AD7DBFFFF}"/>
    <cellStyle name="Normal 4 2 2 2 2 2 2 4 3" xfId="19319" xr:uid="{C231BBCB-BA74-413B-A8D0-BCCFA1C3B026}"/>
    <cellStyle name="Normal 4 2 2 2 2 2 2 4 3 2" xfId="19320" xr:uid="{AFC43646-808B-4025-9BF1-7CE8042360E4}"/>
    <cellStyle name="Normal 4 2 2 2 2 2 2 4 4" xfId="19321" xr:uid="{1AAAB5F3-D5ED-4C0F-9B3C-1A8431CEF637}"/>
    <cellStyle name="Normal 4 2 2 2 2 2 2 5" xfId="19322" xr:uid="{3A7FB531-A670-499B-B54F-ED48E04FDE60}"/>
    <cellStyle name="Normal 4 2 2 2 2 2 2 5 2" xfId="19323" xr:uid="{FC1D7160-1190-4393-ADFA-65DB5E1329AC}"/>
    <cellStyle name="Normal 4 2 2 2 2 2 2 5 2 2" xfId="19324" xr:uid="{54BA6392-FC13-48E8-BBFA-4D6F7625B6B0}"/>
    <cellStyle name="Normal 4 2 2 2 2 2 2 5 3" xfId="19325" xr:uid="{5CF505C8-64B9-4203-92F9-E71ABD9971E2}"/>
    <cellStyle name="Normal 4 2 2 2 2 2 2 5 3 2" xfId="19326" xr:uid="{524C9D9A-F1D8-43D4-BBC4-D9DA2E6439EF}"/>
    <cellStyle name="Normal 4 2 2 2 2 2 2 5 4" xfId="19327" xr:uid="{7CAE4FFF-00CC-4A81-B7F9-6D97E09F1CC4}"/>
    <cellStyle name="Normal 4 2 2 2 2 2 2 6" xfId="19328" xr:uid="{AFA06769-D71A-47AF-865B-C3327D932550}"/>
    <cellStyle name="Normal 4 2 2 2 2 2 2 6 2" xfId="19329" xr:uid="{0A1A045A-2FE2-4152-A88C-62E93ED71108}"/>
    <cellStyle name="Normal 4 2 2 2 2 2 2 7" xfId="19330" xr:uid="{5AAB7C78-DD9C-4E77-9470-1DFD001ED194}"/>
    <cellStyle name="Normal 4 2 2 2 2 2 2 7 2" xfId="19331" xr:uid="{79FF2BDE-ADC5-4FC5-BB12-F01C4107F0C4}"/>
    <cellStyle name="Normal 4 2 2 2 2 2 2 8" xfId="19332" xr:uid="{A5F946EF-913B-4FAB-9AF8-85459E850590}"/>
    <cellStyle name="Normal 4 2 2 2 2 2 2 9" xfId="19333" xr:uid="{47CFE36D-491B-41C1-9D3F-4B3C4BF697B2}"/>
    <cellStyle name="Normal 4 2 2 2 2 2 3" xfId="19334" xr:uid="{7DE459CA-8D4F-4231-9646-11ADBEFB973B}"/>
    <cellStyle name="Normal 4 2 2 2 2 2 3 2" xfId="19335" xr:uid="{3582B850-4851-4267-B313-BB3B6D673D62}"/>
    <cellStyle name="Normal 4 2 2 2 2 2 3 2 2" xfId="19336" xr:uid="{78C99233-329D-42AD-AAFE-CA19DC02D4C6}"/>
    <cellStyle name="Normal 4 2 2 2 2 2 3 2 2 2" xfId="19337" xr:uid="{B9CC14D5-3968-4CEA-AB81-F21CB6EDFBE9}"/>
    <cellStyle name="Normal 4 2 2 2 2 2 3 2 3" xfId="19338" xr:uid="{C7BB7303-FDB6-4AF8-BE20-010721F94D74}"/>
    <cellStyle name="Normal 4 2 2 2 2 2 3 2 3 2" xfId="19339" xr:uid="{38D956D6-EC94-43BE-BB0B-A64AE559A531}"/>
    <cellStyle name="Normal 4 2 2 2 2 2 3 2 4" xfId="19340" xr:uid="{680C70E9-FE89-4B51-95E2-FB70A5683B4A}"/>
    <cellStyle name="Normal 4 2 2 2 2 2 3 3" xfId="19341" xr:uid="{2334DD4D-D325-4735-9B42-9C19498D00E0}"/>
    <cellStyle name="Normal 4 2 2 2 2 2 3 3 2" xfId="19342" xr:uid="{AB281FD3-FE26-45BE-BC97-300727097E7B}"/>
    <cellStyle name="Normal 4 2 2 2 2 2 3 3 2 2" xfId="19343" xr:uid="{0F3538C9-8C58-42C1-B97C-DD1C1B11F2A5}"/>
    <cellStyle name="Normal 4 2 2 2 2 2 3 3 3" xfId="19344" xr:uid="{AC1C87B5-B3AA-4253-A160-9E5B3FD8540D}"/>
    <cellStyle name="Normal 4 2 2 2 2 2 3 3 3 2" xfId="19345" xr:uid="{269988B7-5486-41A6-9A1F-79A21565BC20}"/>
    <cellStyle name="Normal 4 2 2 2 2 2 3 3 4" xfId="19346" xr:uid="{A7636942-34C5-4467-A436-2C826E580B0F}"/>
    <cellStyle name="Normal 4 2 2 2 2 2 3 4" xfId="19347" xr:uid="{E45EF53A-158E-4737-B995-9575C9330A85}"/>
    <cellStyle name="Normal 4 2 2 2 2 2 3 4 2" xfId="19348" xr:uid="{7C2BCE71-EF8D-412F-95CF-E047FDE60998}"/>
    <cellStyle name="Normal 4 2 2 2 2 2 3 5" xfId="19349" xr:uid="{AECE7E0E-222F-4717-BB61-86F9F1F9E680}"/>
    <cellStyle name="Normal 4 2 2 2 2 2 3 5 2" xfId="19350" xr:uid="{8113C093-BABC-49DD-A34A-F0470F54FB3B}"/>
    <cellStyle name="Normal 4 2 2 2 2 2 3 6" xfId="19351" xr:uid="{CE3D3C67-6DD0-4727-B4FD-F30855FA263D}"/>
    <cellStyle name="Normal 4 2 2 2 2 2 3 7" xfId="19352" xr:uid="{1A4C4FA7-8EEA-43E0-97A4-E2197A60B5D9}"/>
    <cellStyle name="Normal 4 2 2 2 2 2 4" xfId="19353" xr:uid="{1465D9DA-6E7B-4690-BD8B-D6A539FE9BEA}"/>
    <cellStyle name="Normal 4 2 2 2 2 2 4 2" xfId="19354" xr:uid="{194D83DC-636A-4032-AAD9-756D8414C1A7}"/>
    <cellStyle name="Normal 4 2 2 2 2 2 4 2 2" xfId="19355" xr:uid="{B7AF512B-91AA-4814-B85B-D56B089B8A84}"/>
    <cellStyle name="Normal 4 2 2 2 2 2 4 2 2 2" xfId="19356" xr:uid="{887F7F01-C0B0-4B5D-B78C-1BFACA94B66F}"/>
    <cellStyle name="Normal 4 2 2 2 2 2 4 2 3" xfId="19357" xr:uid="{9E3826A9-D020-4427-962F-21854D5BAED3}"/>
    <cellStyle name="Normal 4 2 2 2 2 2 4 2 3 2" xfId="19358" xr:uid="{750A3F8E-C0A9-4248-933E-91C1A9394BDF}"/>
    <cellStyle name="Normal 4 2 2 2 2 2 4 2 4" xfId="19359" xr:uid="{F222AC3C-41FA-4EC6-9F6D-ECF02AA97934}"/>
    <cellStyle name="Normal 4 2 2 2 2 2 4 3" xfId="19360" xr:uid="{4BD1584B-097B-441A-AE28-CD9119451264}"/>
    <cellStyle name="Normal 4 2 2 2 2 2 4 3 2" xfId="19361" xr:uid="{C1003853-52C1-4D01-9FA8-336DE4FF589D}"/>
    <cellStyle name="Normal 4 2 2 2 2 2 4 3 2 2" xfId="19362" xr:uid="{FE38F111-9A7B-4522-9CFF-F0858FF68E90}"/>
    <cellStyle name="Normal 4 2 2 2 2 2 4 3 3" xfId="19363" xr:uid="{AA81A463-7557-4D39-8B56-6D2014DC5E01}"/>
    <cellStyle name="Normal 4 2 2 2 2 2 4 3 3 2" xfId="19364" xr:uid="{B0700F71-5823-4DC5-B82B-E9014FB45F09}"/>
    <cellStyle name="Normal 4 2 2 2 2 2 4 3 4" xfId="19365" xr:uid="{5FCBE0DF-C39C-46CD-A7DD-8F3CD00006B3}"/>
    <cellStyle name="Normal 4 2 2 2 2 2 4 4" xfId="19366" xr:uid="{1D734121-A56E-441A-A6AC-DBFE2F32A976}"/>
    <cellStyle name="Normal 4 2 2 2 2 2 4 4 2" xfId="19367" xr:uid="{915B509D-F6DC-4393-BF33-E534972CAE0A}"/>
    <cellStyle name="Normal 4 2 2 2 2 2 4 5" xfId="19368" xr:uid="{3A35FF5D-3244-4EA8-BCFE-3CF94EF9D249}"/>
    <cellStyle name="Normal 4 2 2 2 2 2 4 5 2" xfId="19369" xr:uid="{730E1492-5DBA-40C7-8231-1E92CA637B98}"/>
    <cellStyle name="Normal 4 2 2 2 2 2 4 6" xfId="19370" xr:uid="{7CCC5756-7765-4ADA-957D-B6FFF5D47D40}"/>
    <cellStyle name="Normal 4 2 2 2 2 2 4 7" xfId="19371" xr:uid="{93861BB5-3CEC-47DE-80E3-2E9229385077}"/>
    <cellStyle name="Normal 4 2 2 2 2 2 5" xfId="19372" xr:uid="{6449D51F-DE86-4EA5-9C7A-634A8EFB3A79}"/>
    <cellStyle name="Normal 4 2 2 2 2 2 5 2" xfId="19373" xr:uid="{A11A076B-8C0C-451F-8055-1643403E0211}"/>
    <cellStyle name="Normal 4 2 2 2 2 2 5 2 2" xfId="19374" xr:uid="{C8EE5B9B-F807-439E-8705-4E5607BF8660}"/>
    <cellStyle name="Normal 4 2 2 2 2 2 5 2 2 2" xfId="19375" xr:uid="{9E9FD406-FB1B-409D-AB39-CBF46E19B5FD}"/>
    <cellStyle name="Normal 4 2 2 2 2 2 5 2 3" xfId="19376" xr:uid="{AD6D01DA-5828-4A1B-B11E-44401AA0807A}"/>
    <cellStyle name="Normal 4 2 2 2 2 2 5 2 3 2" xfId="19377" xr:uid="{07E52188-52F6-4A92-A897-7A70021EA829}"/>
    <cellStyle name="Normal 4 2 2 2 2 2 5 2 4" xfId="19378" xr:uid="{6118B254-F976-4855-A5BA-F26E9AE1383B}"/>
    <cellStyle name="Normal 4 2 2 2 2 2 5 3" xfId="19379" xr:uid="{FDFE1402-3691-4D33-8B8F-B65B19572F44}"/>
    <cellStyle name="Normal 4 2 2 2 2 2 5 3 2" xfId="19380" xr:uid="{FC676385-AF5E-4F11-B4BC-E15B7B9D8E0C}"/>
    <cellStyle name="Normal 4 2 2 2 2 2 5 3 2 2" xfId="19381" xr:uid="{4210682E-C7AA-4A3D-AD89-97EE1CBED73B}"/>
    <cellStyle name="Normal 4 2 2 2 2 2 5 3 3" xfId="19382" xr:uid="{78FB751D-5CF1-4F41-B8D6-A15BC2C722F7}"/>
    <cellStyle name="Normal 4 2 2 2 2 2 5 3 3 2" xfId="19383" xr:uid="{290D7B05-0533-41F6-BD35-2AE288633D36}"/>
    <cellStyle name="Normal 4 2 2 2 2 2 5 3 4" xfId="19384" xr:uid="{494A96DD-DF61-4DFD-90C3-8D33063C81A6}"/>
    <cellStyle name="Normal 4 2 2 2 2 2 5 4" xfId="19385" xr:uid="{84A7A465-C32C-40DF-BEAB-8D8F55645E97}"/>
    <cellStyle name="Normal 4 2 2 2 2 2 5 4 2" xfId="19386" xr:uid="{5616D006-CA9E-41EC-AB60-AF5E2466F5A6}"/>
    <cellStyle name="Normal 4 2 2 2 2 2 5 5" xfId="19387" xr:uid="{3FCEA317-E9CD-4606-A84B-6746F67ECEA2}"/>
    <cellStyle name="Normal 4 2 2 2 2 2 5 5 2" xfId="19388" xr:uid="{55A5D953-4610-400A-A439-669EEC672AA5}"/>
    <cellStyle name="Normal 4 2 2 2 2 2 5 6" xfId="19389" xr:uid="{43197E20-A9BC-44E4-B938-5102A2E1B6AA}"/>
    <cellStyle name="Normal 4 2 2 2 2 2 5 7" xfId="19390" xr:uid="{4813ABF5-8968-4AB5-AA11-825D104E878E}"/>
    <cellStyle name="Normal 4 2 2 2 2 2 6" xfId="19391" xr:uid="{06322B84-2790-4E49-AB64-FBBF52079FDA}"/>
    <cellStyle name="Normal 4 2 2 2 2 2 6 2" xfId="19392" xr:uid="{B5E75DA5-28B8-424B-913C-E0B1649D07E3}"/>
    <cellStyle name="Normal 4 2 2 2 2 2 6 2 2" xfId="19393" xr:uid="{9237B08D-93AB-4FD4-84C7-5A0E8848454E}"/>
    <cellStyle name="Normal 4 2 2 2 2 2 6 3" xfId="19394" xr:uid="{BB02B009-742A-41F3-983A-D73A86C3C8A9}"/>
    <cellStyle name="Normal 4 2 2 2 2 2 6 3 2" xfId="19395" xr:uid="{56DE7010-C387-48F3-9771-4FDD04DA5F38}"/>
    <cellStyle name="Normal 4 2 2 2 2 2 6 4" xfId="19396" xr:uid="{D8F5D755-9EE0-4168-9C91-6B9AD36F75FA}"/>
    <cellStyle name="Normal 4 2 2 2 2 2 7" xfId="19397" xr:uid="{CFB6E585-5B69-4434-8C11-F248529E6213}"/>
    <cellStyle name="Normal 4 2 2 2 2 2 7 2" xfId="19398" xr:uid="{0B480551-E0CC-4BA8-BDDD-AD2407988BE2}"/>
    <cellStyle name="Normal 4 2 2 2 2 2 7 2 2" xfId="19399" xr:uid="{3A8A4F6E-9343-4062-BF18-FD1AE234AC2B}"/>
    <cellStyle name="Normal 4 2 2 2 2 2 7 3" xfId="19400" xr:uid="{F893FE77-73A4-44CB-9130-711A9CBC45E9}"/>
    <cellStyle name="Normal 4 2 2 2 2 2 7 3 2" xfId="19401" xr:uid="{BAC6741A-CA45-49FC-9ECB-D85205036941}"/>
    <cellStyle name="Normal 4 2 2 2 2 2 7 4" xfId="19402" xr:uid="{DF6DB9BB-2437-4F31-9CC0-2CC9744E86ED}"/>
    <cellStyle name="Normal 4 2 2 2 2 2 8" xfId="19403" xr:uid="{8FFF9444-D82F-409B-BD52-85838B2FCB94}"/>
    <cellStyle name="Normal 4 2 2 2 2 2 8 2" xfId="19404" xr:uid="{CEF165EE-A398-4D85-B8BC-170093269071}"/>
    <cellStyle name="Normal 4 2 2 2 2 2 9" xfId="19405" xr:uid="{494A67DE-C4FB-4E64-A65A-E0DAC1724F2E}"/>
    <cellStyle name="Normal 4 2 2 2 2 2 9 2" xfId="19406" xr:uid="{BA276952-00E6-4776-AF7E-B0D192552D17}"/>
    <cellStyle name="Normal 4 2 2 2 2 3" xfId="19407" xr:uid="{F1A23B05-C311-4DC6-94B5-F78549FB1925}"/>
    <cellStyle name="Normal 4 2 2 2 2 3 2" xfId="19408" xr:uid="{B3D08EDF-716F-40A9-9837-DE3607179D77}"/>
    <cellStyle name="Normal 4 2 2 2 2 3 2 2" xfId="19409" xr:uid="{34664E84-5C43-44F7-8C73-047BF2B5B078}"/>
    <cellStyle name="Normal 4 2 2 2 2 3 2 2 2" xfId="19410" xr:uid="{BFF4FB9E-06B3-442F-BBFB-FE637056E181}"/>
    <cellStyle name="Normal 4 2 2 2 2 3 2 2 2 2" xfId="19411" xr:uid="{12B1E58D-7F42-4456-B531-A3CFDE93599F}"/>
    <cellStyle name="Normal 4 2 2 2 2 3 2 2 3" xfId="19412" xr:uid="{7ADF76C1-801C-4314-AD14-030A270E1D2B}"/>
    <cellStyle name="Normal 4 2 2 2 2 3 2 2 3 2" xfId="19413" xr:uid="{E6C9CCC2-8F8C-4DEB-A8B1-164A45AA9C4D}"/>
    <cellStyle name="Normal 4 2 2 2 2 3 2 2 4" xfId="19414" xr:uid="{780154B1-EFD1-4A6E-9464-D33242F80785}"/>
    <cellStyle name="Normal 4 2 2 2 2 3 2 3" xfId="19415" xr:uid="{A26910C0-482D-4460-95E2-A4FA6791FE68}"/>
    <cellStyle name="Normal 4 2 2 2 2 3 2 3 2" xfId="19416" xr:uid="{88EDC75B-2179-43E2-A5B2-79B472263EBD}"/>
    <cellStyle name="Normal 4 2 2 2 2 3 2 3 2 2" xfId="19417" xr:uid="{8CD24080-5248-458A-9568-02A6A7253AF0}"/>
    <cellStyle name="Normal 4 2 2 2 2 3 2 3 3" xfId="19418" xr:uid="{155FF3DA-FF8B-4E71-A1FD-CCAE69F3AE57}"/>
    <cellStyle name="Normal 4 2 2 2 2 3 2 3 3 2" xfId="19419" xr:uid="{E9AF8282-B0CD-4794-82AA-16F1A5C85EB6}"/>
    <cellStyle name="Normal 4 2 2 2 2 3 2 3 4" xfId="19420" xr:uid="{FB1FBD48-46DC-46D5-B013-DA2710BBC474}"/>
    <cellStyle name="Normal 4 2 2 2 2 3 2 4" xfId="19421" xr:uid="{23E2FD65-C5A8-4952-9053-E83C03AB56D0}"/>
    <cellStyle name="Normal 4 2 2 2 2 3 2 4 2" xfId="19422" xr:uid="{45930BC2-60A4-4D07-B90F-3BC39585BF56}"/>
    <cellStyle name="Normal 4 2 2 2 2 3 2 5" xfId="19423" xr:uid="{00038AC2-E2E7-4A3E-BC6B-54C16BDD2694}"/>
    <cellStyle name="Normal 4 2 2 2 2 3 2 5 2" xfId="19424" xr:uid="{626511F5-6733-4613-AD95-1DC69C4CA10A}"/>
    <cellStyle name="Normal 4 2 2 2 2 3 2 6" xfId="19425" xr:uid="{AB45C273-A327-4004-869D-98759FB7E55B}"/>
    <cellStyle name="Normal 4 2 2 2 2 3 2 7" xfId="19426" xr:uid="{973E5967-B867-4374-B876-2AD3C01E8EAF}"/>
    <cellStyle name="Normal 4 2 2 2 2 3 3" xfId="19427" xr:uid="{A860E118-7A8C-4DB7-B0D0-99A905A8D4C6}"/>
    <cellStyle name="Normal 4 2 2 2 2 3 3 2" xfId="19428" xr:uid="{4DEA2C6C-A5AB-4D43-91B4-CE4F11A6E59D}"/>
    <cellStyle name="Normal 4 2 2 2 2 3 3 2 2" xfId="19429" xr:uid="{545D3896-F198-4110-AACD-11911AC4C9A3}"/>
    <cellStyle name="Normal 4 2 2 2 2 3 3 2 2 2" xfId="19430" xr:uid="{FFC4F9B0-6C50-4A5E-9EA0-CB2D7829FE06}"/>
    <cellStyle name="Normal 4 2 2 2 2 3 3 2 3" xfId="19431" xr:uid="{6413EB95-468A-4298-93B4-6386E1B7573A}"/>
    <cellStyle name="Normal 4 2 2 2 2 3 3 2 3 2" xfId="19432" xr:uid="{678B4143-9453-4062-BF4B-39A70019EB3F}"/>
    <cellStyle name="Normal 4 2 2 2 2 3 3 2 4" xfId="19433" xr:uid="{B9FB60BC-7616-4547-BA64-4CF64E83F1E0}"/>
    <cellStyle name="Normal 4 2 2 2 2 3 3 3" xfId="19434" xr:uid="{F03C91B9-5305-4385-BF33-BDAC55DB47B5}"/>
    <cellStyle name="Normal 4 2 2 2 2 3 3 3 2" xfId="19435" xr:uid="{01235A04-598B-40C9-B6A8-D4D35FA38472}"/>
    <cellStyle name="Normal 4 2 2 2 2 3 3 3 2 2" xfId="19436" xr:uid="{3657D278-DD26-4ECA-91BC-57511DB4CEE2}"/>
    <cellStyle name="Normal 4 2 2 2 2 3 3 3 3" xfId="19437" xr:uid="{8BF3204C-18F8-4106-8558-8F1A55154124}"/>
    <cellStyle name="Normal 4 2 2 2 2 3 3 3 3 2" xfId="19438" xr:uid="{85BF25C3-971E-4911-ACE7-18D2FC6C6D04}"/>
    <cellStyle name="Normal 4 2 2 2 2 3 3 3 4" xfId="19439" xr:uid="{D8C8B309-7CB7-4C2F-9643-B6A3B93A1100}"/>
    <cellStyle name="Normal 4 2 2 2 2 3 3 4" xfId="19440" xr:uid="{5225B768-88E6-4C22-9776-B8BC3B053B03}"/>
    <cellStyle name="Normal 4 2 2 2 2 3 3 4 2" xfId="19441" xr:uid="{368B9ADF-8634-4372-BCB4-247D5FE40BC9}"/>
    <cellStyle name="Normal 4 2 2 2 2 3 3 5" xfId="19442" xr:uid="{C63F9AF9-3684-4A19-89BC-6E8558D92D8F}"/>
    <cellStyle name="Normal 4 2 2 2 2 3 3 5 2" xfId="19443" xr:uid="{86891119-CA5E-4306-8920-22F1B808DAE9}"/>
    <cellStyle name="Normal 4 2 2 2 2 3 3 6" xfId="19444" xr:uid="{F463B736-6F21-4BD9-9BF1-1576966D8D02}"/>
    <cellStyle name="Normal 4 2 2 2 2 3 3 7" xfId="19445" xr:uid="{DA1869E5-D670-4263-B731-81DA905EA07F}"/>
    <cellStyle name="Normal 4 2 2 2 2 3 4" xfId="19446" xr:uid="{F773C72C-FC6B-42F9-91FF-C9FF04D01CA4}"/>
    <cellStyle name="Normal 4 2 2 2 2 3 4 2" xfId="19447" xr:uid="{773893AE-C04A-426C-961A-F02A9CDF205E}"/>
    <cellStyle name="Normal 4 2 2 2 2 3 4 2 2" xfId="19448" xr:uid="{4A3BE9EF-0DA4-40F7-B5DE-ABE40BAB824B}"/>
    <cellStyle name="Normal 4 2 2 2 2 3 4 3" xfId="19449" xr:uid="{D00E423C-B91A-460E-ACE6-1DE69E8D96DD}"/>
    <cellStyle name="Normal 4 2 2 2 2 3 4 3 2" xfId="19450" xr:uid="{3ABCE48C-E7BC-46D0-98BB-41E8C71EE262}"/>
    <cellStyle name="Normal 4 2 2 2 2 3 4 4" xfId="19451" xr:uid="{E0FCFF4E-D0FD-4521-88CE-49F2F6252C16}"/>
    <cellStyle name="Normal 4 2 2 2 2 3 5" xfId="19452" xr:uid="{AD2C8963-2E55-4AC2-80A8-6339F0B7F7F6}"/>
    <cellStyle name="Normal 4 2 2 2 2 3 5 2" xfId="19453" xr:uid="{46FBE343-DE4F-4D46-9403-0F7382BB814A}"/>
    <cellStyle name="Normal 4 2 2 2 2 3 5 2 2" xfId="19454" xr:uid="{A6DD0389-A3A0-40E8-B98F-541B8F0E9972}"/>
    <cellStyle name="Normal 4 2 2 2 2 3 5 3" xfId="19455" xr:uid="{9B5CF6D4-759F-4414-AAE2-EBCA5D538EFF}"/>
    <cellStyle name="Normal 4 2 2 2 2 3 5 3 2" xfId="19456" xr:uid="{26E9E254-CB39-4A18-BFB1-0044B7B2D6FC}"/>
    <cellStyle name="Normal 4 2 2 2 2 3 5 4" xfId="19457" xr:uid="{F36E08D7-8A9C-4060-B53A-6B05332B0499}"/>
    <cellStyle name="Normal 4 2 2 2 2 3 6" xfId="19458" xr:uid="{90855213-8496-4944-97A6-5C0461553FE0}"/>
    <cellStyle name="Normal 4 2 2 2 2 3 6 2" xfId="19459" xr:uid="{55EA579E-429C-4379-8841-82C9F97F872C}"/>
    <cellStyle name="Normal 4 2 2 2 2 3 7" xfId="19460" xr:uid="{12DC3196-9C6B-45E1-B897-E45D86E97C3D}"/>
    <cellStyle name="Normal 4 2 2 2 2 3 7 2" xfId="19461" xr:uid="{4814BD04-F6E1-482E-94D5-9F69D500292B}"/>
    <cellStyle name="Normal 4 2 2 2 2 3 8" xfId="19462" xr:uid="{ADDBBC2E-7CCD-4A00-B147-D7B0A31943F2}"/>
    <cellStyle name="Normal 4 2 2 2 2 3 9" xfId="19463" xr:uid="{91240EC9-F5DE-4A8A-8ED3-9E16629A44FF}"/>
    <cellStyle name="Normal 4 2 2 2 2 4" xfId="19464" xr:uid="{A9A18106-20F7-4A9D-975C-72C89D314707}"/>
    <cellStyle name="Normal 4 2 2 2 2 4 2" xfId="19465" xr:uid="{B348E0B9-D313-4202-98FA-C1902B8144D4}"/>
    <cellStyle name="Normal 4 2 2 2 2 4 2 2" xfId="19466" xr:uid="{B956848E-DA9A-4243-8D72-BF2D572676D5}"/>
    <cellStyle name="Normal 4 2 2 2 2 4 2 2 2" xfId="19467" xr:uid="{04A995B9-EE9D-4EDE-8FCF-E0ACE546C977}"/>
    <cellStyle name="Normal 4 2 2 2 2 4 2 2 2 2" xfId="19468" xr:uid="{D86034BB-8ECB-47DD-B5D4-E224F0A8B200}"/>
    <cellStyle name="Normal 4 2 2 2 2 4 2 2 3" xfId="19469" xr:uid="{0DCC32FE-A2D9-4281-9EBC-6B7E6A37D056}"/>
    <cellStyle name="Normal 4 2 2 2 2 4 2 2 3 2" xfId="19470" xr:uid="{69590F61-5222-4CEB-B487-5EF7FC1753E7}"/>
    <cellStyle name="Normal 4 2 2 2 2 4 2 2 4" xfId="19471" xr:uid="{FC188B2F-24DD-45C4-90B6-55CED2A3E82E}"/>
    <cellStyle name="Normal 4 2 2 2 2 4 2 3" xfId="19472" xr:uid="{C4482B8F-C5B8-4600-B288-611D339E252E}"/>
    <cellStyle name="Normal 4 2 2 2 2 4 2 3 2" xfId="19473" xr:uid="{02BD7BE1-99A1-4C35-BFD9-8DA24D337A6E}"/>
    <cellStyle name="Normal 4 2 2 2 2 4 2 3 2 2" xfId="19474" xr:uid="{36030B2B-CD15-4E20-B31F-89E7853F28B7}"/>
    <cellStyle name="Normal 4 2 2 2 2 4 2 3 3" xfId="19475" xr:uid="{E2EED1AE-BE4B-465F-8F1B-6318EFB5EFC1}"/>
    <cellStyle name="Normal 4 2 2 2 2 4 2 3 3 2" xfId="19476" xr:uid="{5E625B96-AC5B-42B1-9E55-453A4E358D66}"/>
    <cellStyle name="Normal 4 2 2 2 2 4 2 3 4" xfId="19477" xr:uid="{EE10644E-0B73-4E6B-9CD4-08F763038661}"/>
    <cellStyle name="Normal 4 2 2 2 2 4 2 4" xfId="19478" xr:uid="{0F82A31F-31A0-4997-8052-5CE7EE2E80F9}"/>
    <cellStyle name="Normal 4 2 2 2 2 4 2 4 2" xfId="19479" xr:uid="{E61A579C-81CC-4F2F-A6D3-5D89BCA2466E}"/>
    <cellStyle name="Normal 4 2 2 2 2 4 2 5" xfId="19480" xr:uid="{774F6760-3E5B-41B5-8523-3CB9AA3918CB}"/>
    <cellStyle name="Normal 4 2 2 2 2 4 2 5 2" xfId="19481" xr:uid="{280AC004-45B3-4A8A-8499-908B871E2D87}"/>
    <cellStyle name="Normal 4 2 2 2 2 4 2 6" xfId="19482" xr:uid="{066136C9-984C-4C56-9241-48DEDE0C410E}"/>
    <cellStyle name="Normal 4 2 2 2 2 4 2 7" xfId="19483" xr:uid="{A3C60F6F-F40E-405C-8611-F38BDC63DFA6}"/>
    <cellStyle name="Normal 4 2 2 2 2 4 3" xfId="19484" xr:uid="{945FD9F2-4883-4448-A2D6-43963A66B390}"/>
    <cellStyle name="Normal 4 2 2 2 2 4 3 2" xfId="19485" xr:uid="{3A875C90-1F69-48DC-9D7D-DFD7F7CA5672}"/>
    <cellStyle name="Normal 4 2 2 2 2 4 3 2 2" xfId="19486" xr:uid="{C77422D0-7307-4433-94E4-42B77FB07E7C}"/>
    <cellStyle name="Normal 4 2 2 2 2 4 3 2 2 2" xfId="19487" xr:uid="{656308EA-7080-4733-96E4-82CFCC5024A9}"/>
    <cellStyle name="Normal 4 2 2 2 2 4 3 2 3" xfId="19488" xr:uid="{A4DEF7BD-3B1F-40B9-A7E0-FA2C0CF1C480}"/>
    <cellStyle name="Normal 4 2 2 2 2 4 3 2 3 2" xfId="19489" xr:uid="{7EEDE829-A075-46B1-AFF8-D8EB1099B481}"/>
    <cellStyle name="Normal 4 2 2 2 2 4 3 2 4" xfId="19490" xr:uid="{D9A038A8-1B61-4FAE-AD23-43CE77EA3708}"/>
    <cellStyle name="Normal 4 2 2 2 2 4 3 3" xfId="19491" xr:uid="{DD37CA9C-F6D7-4615-8EB7-BB47CB50C8B2}"/>
    <cellStyle name="Normal 4 2 2 2 2 4 3 3 2" xfId="19492" xr:uid="{56C994F5-45BE-4B01-9016-7A258F11E6F7}"/>
    <cellStyle name="Normal 4 2 2 2 2 4 3 3 2 2" xfId="19493" xr:uid="{E64EC0F2-539F-47BA-A9B7-4C8FDF1C1947}"/>
    <cellStyle name="Normal 4 2 2 2 2 4 3 3 3" xfId="19494" xr:uid="{05B81E6E-65E5-4F5E-B5E2-E7B42ED2F4CD}"/>
    <cellStyle name="Normal 4 2 2 2 2 4 3 3 3 2" xfId="19495" xr:uid="{18916F9E-1103-4458-8DDA-84743A8CACB9}"/>
    <cellStyle name="Normal 4 2 2 2 2 4 3 3 4" xfId="19496" xr:uid="{F0F9FB13-1775-44B5-B124-83BA66DEA6ED}"/>
    <cellStyle name="Normal 4 2 2 2 2 4 3 4" xfId="19497" xr:uid="{EDEEAD57-4DDA-4D1D-8F0E-E4872CB9AE36}"/>
    <cellStyle name="Normal 4 2 2 2 2 4 3 4 2" xfId="19498" xr:uid="{20682094-6BC5-49A7-A485-24FF1930054F}"/>
    <cellStyle name="Normal 4 2 2 2 2 4 3 5" xfId="19499" xr:uid="{C25D7005-8644-406F-89BA-8EE81C649C32}"/>
    <cellStyle name="Normal 4 2 2 2 2 4 3 5 2" xfId="19500" xr:uid="{73F58FA9-407F-4CF9-8FC5-36183E17E4A7}"/>
    <cellStyle name="Normal 4 2 2 2 2 4 3 6" xfId="19501" xr:uid="{AC4E48EC-71BD-4BA3-ABD7-6BD9BD8F0401}"/>
    <cellStyle name="Normal 4 2 2 2 2 4 3 7" xfId="19502" xr:uid="{72A8AB1F-2458-41A8-89D3-591F29760735}"/>
    <cellStyle name="Normal 4 2 2 2 2 4 4" xfId="19503" xr:uid="{1B867132-091E-44FD-A174-D7844EA341F9}"/>
    <cellStyle name="Normal 4 2 2 2 2 4 4 2" xfId="19504" xr:uid="{C0AB0A2F-7917-42C9-BB85-F5DF563FD238}"/>
    <cellStyle name="Normal 4 2 2 2 2 4 4 2 2" xfId="19505" xr:uid="{CDF24FC8-5749-408B-94AA-62FD066B3FD2}"/>
    <cellStyle name="Normal 4 2 2 2 2 4 4 3" xfId="19506" xr:uid="{FE29FEE0-DEB5-43D9-A1D0-48141801EB78}"/>
    <cellStyle name="Normal 4 2 2 2 2 4 4 3 2" xfId="19507" xr:uid="{7D0DF98F-200B-4A6F-AD09-036E59BEF0C2}"/>
    <cellStyle name="Normal 4 2 2 2 2 4 4 4" xfId="19508" xr:uid="{9F860216-BB42-424B-925B-C255961D1742}"/>
    <cellStyle name="Normal 4 2 2 2 2 4 5" xfId="19509" xr:uid="{B9B4C6A7-17D7-43E9-9503-58BA2749FB93}"/>
    <cellStyle name="Normal 4 2 2 2 2 4 5 2" xfId="19510" xr:uid="{E2391CE8-E136-408C-912E-FA1FBD7271AB}"/>
    <cellStyle name="Normal 4 2 2 2 2 4 5 2 2" xfId="19511" xr:uid="{56E873FF-F5ED-4ADB-B00D-2E0DF263A5B8}"/>
    <cellStyle name="Normal 4 2 2 2 2 4 5 3" xfId="19512" xr:uid="{C4D5BEB3-D338-4134-90D9-A71A8E83968E}"/>
    <cellStyle name="Normal 4 2 2 2 2 4 5 3 2" xfId="19513" xr:uid="{10FE7641-FCA0-4BCD-966B-57FE2439AD2B}"/>
    <cellStyle name="Normal 4 2 2 2 2 4 5 4" xfId="19514" xr:uid="{543BB2D2-8D06-459A-80C6-BE07A1D5E988}"/>
    <cellStyle name="Normal 4 2 2 2 2 4 6" xfId="19515" xr:uid="{D73F3EE8-46ED-45D5-8398-56CC3BEF6B18}"/>
    <cellStyle name="Normal 4 2 2 2 2 4 6 2" xfId="19516" xr:uid="{73BFFCF9-5E14-4485-914A-F76AB942A84F}"/>
    <cellStyle name="Normal 4 2 2 2 2 4 7" xfId="19517" xr:uid="{AE39DA29-9489-411E-A8C3-FE99506E8A77}"/>
    <cellStyle name="Normal 4 2 2 2 2 4 7 2" xfId="19518" xr:uid="{D2310601-9F39-4E66-92B4-2814B6C55C5E}"/>
    <cellStyle name="Normal 4 2 2 2 2 4 8" xfId="19519" xr:uid="{7B82BDFF-C232-4394-97CB-EAEE8D09C1ED}"/>
    <cellStyle name="Normal 4 2 2 2 2 4 9" xfId="19520" xr:uid="{04DC67C7-1BB4-4E55-95F1-1F7B2F6AAA30}"/>
    <cellStyle name="Normal 4 2 2 2 2 5" xfId="19521" xr:uid="{4818F20B-E889-4688-AEB7-944D35E255CB}"/>
    <cellStyle name="Normal 4 2 2 2 2 5 2" xfId="19522" xr:uid="{DF7839D6-BF8F-40CA-939C-049119E3F5C0}"/>
    <cellStyle name="Normal 4 2 2 2 2 5 2 2" xfId="19523" xr:uid="{D3F3DE1D-215D-41DD-8DBE-32987B5BCF57}"/>
    <cellStyle name="Normal 4 2 2 2 2 5 2 2 2" xfId="19524" xr:uid="{C2C71ED7-9C3B-453D-B254-15CD27301C15}"/>
    <cellStyle name="Normal 4 2 2 2 2 5 2 3" xfId="19525" xr:uid="{79E4C600-511A-4180-9810-71284A2112DD}"/>
    <cellStyle name="Normal 4 2 2 2 2 5 2 3 2" xfId="19526" xr:uid="{6DD46E23-6DA2-4045-A394-7E7F31E1240A}"/>
    <cellStyle name="Normal 4 2 2 2 2 5 2 4" xfId="19527" xr:uid="{CD06AB4F-5458-4C71-A975-79EA4F8FA0DB}"/>
    <cellStyle name="Normal 4 2 2 2 2 5 3" xfId="19528" xr:uid="{131DBFD9-ED22-48D2-B22F-18F77316C752}"/>
    <cellStyle name="Normal 4 2 2 2 2 5 3 2" xfId="19529" xr:uid="{9B2F3319-92D4-4476-A23C-D14886D9254C}"/>
    <cellStyle name="Normal 4 2 2 2 2 5 3 2 2" xfId="19530" xr:uid="{F9D4303E-F1C5-45E8-9A5D-034A2B90B47C}"/>
    <cellStyle name="Normal 4 2 2 2 2 5 3 3" xfId="19531" xr:uid="{29A3B0FB-5201-4A6A-92F6-32911DF1F6E0}"/>
    <cellStyle name="Normal 4 2 2 2 2 5 3 3 2" xfId="19532" xr:uid="{54858C03-B2D7-404E-971B-266DD98BA152}"/>
    <cellStyle name="Normal 4 2 2 2 2 5 3 4" xfId="19533" xr:uid="{6823FEA9-87AE-4AC0-BE8B-E33AEA4C672D}"/>
    <cellStyle name="Normal 4 2 2 2 2 5 4" xfId="19534" xr:uid="{264A641F-7FF6-4DE1-93BA-BD44B94C4838}"/>
    <cellStyle name="Normal 4 2 2 2 2 5 4 2" xfId="19535" xr:uid="{1716BBAD-4C1C-48A8-BD6A-C888EC397956}"/>
    <cellStyle name="Normal 4 2 2 2 2 5 5" xfId="19536" xr:uid="{B281EDF1-789D-4F4C-B58B-0BF7660A3166}"/>
    <cellStyle name="Normal 4 2 2 2 2 5 5 2" xfId="19537" xr:uid="{6BCC9B97-8CF3-44C6-9AA9-2CB7D7640DDC}"/>
    <cellStyle name="Normal 4 2 2 2 2 5 6" xfId="19538" xr:uid="{13B2098D-421D-4879-83B9-B4D751804408}"/>
    <cellStyle name="Normal 4 2 2 2 2 5 7" xfId="19539" xr:uid="{7249D826-EB8D-428C-BDE0-344F2A1DA0A4}"/>
    <cellStyle name="Normal 4 2 2 2 2 6" xfId="19540" xr:uid="{B40E4D51-E640-4BCB-810A-E5ACDF7ED851}"/>
    <cellStyle name="Normal 4 2 2 2 2 6 2" xfId="19541" xr:uid="{22C5BA33-AE39-42F1-84AD-728C57BCFB3B}"/>
    <cellStyle name="Normal 4 2 2 2 2 6 2 2" xfId="19542" xr:uid="{F69DB598-E4E7-42CB-AB78-9A46C5C2FD1E}"/>
    <cellStyle name="Normal 4 2 2 2 2 6 2 2 2" xfId="19543" xr:uid="{9F28D75B-8A05-44F3-A1C4-AF6D63861C2E}"/>
    <cellStyle name="Normal 4 2 2 2 2 6 2 3" xfId="19544" xr:uid="{BFF6FBDE-584F-4B09-8030-6C402AD5FE00}"/>
    <cellStyle name="Normal 4 2 2 2 2 6 2 3 2" xfId="19545" xr:uid="{1B23E1AE-87A3-4D5B-932E-0D7A0A5AA7F2}"/>
    <cellStyle name="Normal 4 2 2 2 2 6 2 4" xfId="19546" xr:uid="{1FC790F1-A111-44FC-B170-1E44AF7810BC}"/>
    <cellStyle name="Normal 4 2 2 2 2 6 3" xfId="19547" xr:uid="{2C7915EC-203B-4464-8FD4-3E16D8A708B9}"/>
    <cellStyle name="Normal 4 2 2 2 2 6 3 2" xfId="19548" xr:uid="{C0904BC5-70E2-4BC0-82DD-0FA7F0985CF8}"/>
    <cellStyle name="Normal 4 2 2 2 2 6 3 2 2" xfId="19549" xr:uid="{68D2CAE3-AE8E-4D90-BE29-0150B3A32534}"/>
    <cellStyle name="Normal 4 2 2 2 2 6 3 3" xfId="19550" xr:uid="{38DBD77B-7E56-4C93-BBB6-69A5C9C216A7}"/>
    <cellStyle name="Normal 4 2 2 2 2 6 3 3 2" xfId="19551" xr:uid="{9885B385-8A0C-4EE2-9D4B-B504D4E09ECC}"/>
    <cellStyle name="Normal 4 2 2 2 2 6 3 4" xfId="19552" xr:uid="{1F3433C8-8BD7-4336-A23E-05F936DA33EF}"/>
    <cellStyle name="Normal 4 2 2 2 2 6 4" xfId="19553" xr:uid="{697E5B2A-A380-475A-8449-46B43EB7C1DB}"/>
    <cellStyle name="Normal 4 2 2 2 2 6 4 2" xfId="19554" xr:uid="{C4C308B7-D84A-4A82-B278-AD64EF40BBE8}"/>
    <cellStyle name="Normal 4 2 2 2 2 6 5" xfId="19555" xr:uid="{B0EAFC88-222C-4237-AF70-7C5F5C062521}"/>
    <cellStyle name="Normal 4 2 2 2 2 6 5 2" xfId="19556" xr:uid="{997BFB56-AE63-43A7-A744-672DFF7EB164}"/>
    <cellStyle name="Normal 4 2 2 2 2 6 6" xfId="19557" xr:uid="{BBFC93F7-1C6E-40A4-B2B1-B33079F02C12}"/>
    <cellStyle name="Normal 4 2 2 2 2 6 7" xfId="19558" xr:uid="{6BCE22A6-82E2-4A47-81D6-9831AB48943E}"/>
    <cellStyle name="Normal 4 2 2 2 2 7" xfId="19559" xr:uid="{E6818A3F-3CB7-481A-95F3-8C9023D9965F}"/>
    <cellStyle name="Normal 4 2 2 2 2 7 2" xfId="19560" xr:uid="{6BCB36AA-D4F1-424D-806C-00678C7738DA}"/>
    <cellStyle name="Normal 4 2 2 2 2 7 2 2" xfId="19561" xr:uid="{55BDCBD9-44B6-478A-AF36-3B8662E07674}"/>
    <cellStyle name="Normal 4 2 2 2 2 7 2 2 2" xfId="19562" xr:uid="{BABDA695-4DAC-4A39-85A0-FD749D2D5D04}"/>
    <cellStyle name="Normal 4 2 2 2 2 7 2 3" xfId="19563" xr:uid="{CA22047B-027A-4E6A-B27E-531605F1B304}"/>
    <cellStyle name="Normal 4 2 2 2 2 7 2 3 2" xfId="19564" xr:uid="{90EA94A2-FC10-4418-A0EC-B0AF67F667BB}"/>
    <cellStyle name="Normal 4 2 2 2 2 7 2 4" xfId="19565" xr:uid="{12B11830-D429-442C-9BB3-3F5312ACF1EA}"/>
    <cellStyle name="Normal 4 2 2 2 2 7 3" xfId="19566" xr:uid="{BB34FBB0-23E3-4613-B5E4-392C7D75D541}"/>
    <cellStyle name="Normal 4 2 2 2 2 7 3 2" xfId="19567" xr:uid="{82EBB918-6775-4310-8729-710FA445386E}"/>
    <cellStyle name="Normal 4 2 2 2 2 7 3 2 2" xfId="19568" xr:uid="{016DB7B7-560C-4A36-8289-6ACDEB7FD5A5}"/>
    <cellStyle name="Normal 4 2 2 2 2 7 3 3" xfId="19569" xr:uid="{BAC0FE26-A717-4608-9C36-CF5457436BF7}"/>
    <cellStyle name="Normal 4 2 2 2 2 7 3 3 2" xfId="19570" xr:uid="{6D16FF08-D933-48BB-BF0A-7F98879E555A}"/>
    <cellStyle name="Normal 4 2 2 2 2 7 3 4" xfId="19571" xr:uid="{7764E5A5-AD93-4491-AC27-9FD67D99A4DC}"/>
    <cellStyle name="Normal 4 2 2 2 2 7 4" xfId="19572" xr:uid="{2F705F3E-C548-4061-A8A9-49612A7F770D}"/>
    <cellStyle name="Normal 4 2 2 2 2 7 4 2" xfId="19573" xr:uid="{E4A32EC6-8D92-48A2-9119-65A8C86D2918}"/>
    <cellStyle name="Normal 4 2 2 2 2 7 5" xfId="19574" xr:uid="{24987ED2-117D-458E-9CA5-07C0DA355254}"/>
    <cellStyle name="Normal 4 2 2 2 2 7 5 2" xfId="19575" xr:uid="{DEB6E436-9ED6-4796-BC29-69219879A999}"/>
    <cellStyle name="Normal 4 2 2 2 2 7 6" xfId="19576" xr:uid="{09554FE6-B074-4F92-98CB-C61661354A46}"/>
    <cellStyle name="Normal 4 2 2 2 2 7 7" xfId="19577" xr:uid="{3D0A94ED-0EEC-4057-A0C5-31960F3B6333}"/>
    <cellStyle name="Normal 4 2 2 2 2 8" xfId="19578" xr:uid="{2F7A2DE7-5FC5-434E-B58B-734D38F3E603}"/>
    <cellStyle name="Normal 4 2 2 2 2 8 2" xfId="19579" xr:uid="{F140BF24-E4E9-4893-87FA-18237F6A4361}"/>
    <cellStyle name="Normal 4 2 2 2 2 8 2 2" xfId="19580" xr:uid="{97A7B440-FA4E-41F4-9DED-8C744B2D0775}"/>
    <cellStyle name="Normal 4 2 2 2 2 8 3" xfId="19581" xr:uid="{3340CD2E-D6FB-474A-BA58-F168427C7E14}"/>
    <cellStyle name="Normal 4 2 2 2 2 8 3 2" xfId="19582" xr:uid="{7D9448F3-7882-4FDC-8B87-3513A9D17B84}"/>
    <cellStyle name="Normal 4 2 2 2 2 8 4" xfId="19583" xr:uid="{C4EF67C0-4B69-489E-BB9C-6C74B605193A}"/>
    <cellStyle name="Normal 4 2 2 2 2 9" xfId="19584" xr:uid="{6A16CC4B-C5E9-4D5B-A774-69678CD9B4A7}"/>
    <cellStyle name="Normal 4 2 2 2 2 9 2" xfId="19585" xr:uid="{CD3FDBBC-BE54-4D88-9811-7BA9593BF02E}"/>
    <cellStyle name="Normal 4 2 2 2 2 9 2 2" xfId="19586" xr:uid="{9A60AE78-82F9-4469-8B0A-13372E9E0DB5}"/>
    <cellStyle name="Normal 4 2 2 2 2 9 3" xfId="19587" xr:uid="{AD1CB32F-56DA-47A1-A9F5-3D758C699FC9}"/>
    <cellStyle name="Normal 4 2 2 2 2 9 3 2" xfId="19588" xr:uid="{2D31BD77-4031-44B5-9616-6D1D3669CDF3}"/>
    <cellStyle name="Normal 4 2 2 2 2 9 4" xfId="19589" xr:uid="{8FA8C9B2-01D2-46C0-A76B-3928034E5522}"/>
    <cellStyle name="Normal 4 2 2 2 3" xfId="19590" xr:uid="{05A10DAF-8B78-4DEA-882D-D51551F6DE86}"/>
    <cellStyle name="Normal 4 2 2 2 3 10" xfId="19591" xr:uid="{B9202216-01E3-4128-AF98-F654DB21646B}"/>
    <cellStyle name="Normal 4 2 2 2 3 11" xfId="19592" xr:uid="{66E0366E-5DE4-41C8-9668-3ECC16071117}"/>
    <cellStyle name="Normal 4 2 2 2 3 2" xfId="19593" xr:uid="{AC3118CB-329E-403E-8546-685A6DB1E123}"/>
    <cellStyle name="Normal 4 2 2 2 3 2 2" xfId="19594" xr:uid="{F957F7DB-F637-466F-941B-4E27E8044310}"/>
    <cellStyle name="Normal 4 2 2 2 3 2 2 2" xfId="19595" xr:uid="{3987BC90-2B34-47DE-B8DA-8F598F4BCD57}"/>
    <cellStyle name="Normal 4 2 2 2 3 2 2 2 2" xfId="19596" xr:uid="{409F28CF-D12A-498B-B850-62E35F9F5631}"/>
    <cellStyle name="Normal 4 2 2 2 3 2 2 2 2 2" xfId="19597" xr:uid="{626815F2-531A-4D6D-B289-90ED97B54E53}"/>
    <cellStyle name="Normal 4 2 2 2 3 2 2 2 3" xfId="19598" xr:uid="{B5B3187A-E546-415B-B877-5184F4D50B2C}"/>
    <cellStyle name="Normal 4 2 2 2 3 2 2 2 3 2" xfId="19599" xr:uid="{AAA8FB0B-4D38-4056-94F5-BCA2CBFE3246}"/>
    <cellStyle name="Normal 4 2 2 2 3 2 2 2 4" xfId="19600" xr:uid="{06D4929A-F830-4C7D-818B-118BE71FBF35}"/>
    <cellStyle name="Normal 4 2 2 2 3 2 2 3" xfId="19601" xr:uid="{CEBDB444-61C1-469E-BF74-2DA3A04FACEC}"/>
    <cellStyle name="Normal 4 2 2 2 3 2 2 3 2" xfId="19602" xr:uid="{25F4A16A-249C-414B-9AA0-668D624D3B1D}"/>
    <cellStyle name="Normal 4 2 2 2 3 2 2 3 2 2" xfId="19603" xr:uid="{35E6DB27-CD80-40E3-AF35-60398EABC879}"/>
    <cellStyle name="Normal 4 2 2 2 3 2 2 3 3" xfId="19604" xr:uid="{E14DE38C-3C2F-4DBA-9770-01D6E984FFD3}"/>
    <cellStyle name="Normal 4 2 2 2 3 2 2 3 3 2" xfId="19605" xr:uid="{D1590419-4577-4C27-A046-D4BCB7A8E47A}"/>
    <cellStyle name="Normal 4 2 2 2 3 2 2 3 4" xfId="19606" xr:uid="{007FC621-5D5E-41D5-8892-A0FF181BAECE}"/>
    <cellStyle name="Normal 4 2 2 2 3 2 2 4" xfId="19607" xr:uid="{79DD240C-4198-40F9-9155-272052BDF665}"/>
    <cellStyle name="Normal 4 2 2 2 3 2 2 4 2" xfId="19608" xr:uid="{CF4124D0-DF11-4D38-B1ED-4AD901A47CFE}"/>
    <cellStyle name="Normal 4 2 2 2 3 2 2 5" xfId="19609" xr:uid="{283DB96C-8D61-4A9D-889D-9FAAB3788516}"/>
    <cellStyle name="Normal 4 2 2 2 3 2 2 5 2" xfId="19610" xr:uid="{809414DA-7606-4813-B395-8BF5D6FD5ADF}"/>
    <cellStyle name="Normal 4 2 2 2 3 2 2 6" xfId="19611" xr:uid="{0E647B6F-2497-40B4-9690-2141437BA1C1}"/>
    <cellStyle name="Normal 4 2 2 2 3 2 2 7" xfId="19612" xr:uid="{8B7D56B6-2B78-40CD-A256-1D7122A476FD}"/>
    <cellStyle name="Normal 4 2 2 2 3 2 3" xfId="19613" xr:uid="{97F6C891-A2A4-4764-BB83-836D4B244490}"/>
    <cellStyle name="Normal 4 2 2 2 3 2 3 2" xfId="19614" xr:uid="{A125DB20-4236-4F20-A91F-DCA7DBD0F1D4}"/>
    <cellStyle name="Normal 4 2 2 2 3 2 3 2 2" xfId="19615" xr:uid="{6F6EA39A-703E-43E7-8D94-6F8307EE7562}"/>
    <cellStyle name="Normal 4 2 2 2 3 2 3 2 2 2" xfId="19616" xr:uid="{3310B475-0E64-4E21-A803-95D1A0962523}"/>
    <cellStyle name="Normal 4 2 2 2 3 2 3 2 3" xfId="19617" xr:uid="{BC48B74D-03AC-420C-80E5-2CE00E42DC57}"/>
    <cellStyle name="Normal 4 2 2 2 3 2 3 2 3 2" xfId="19618" xr:uid="{7CF68D62-CAF3-4A51-9E61-2ACEEACDB62E}"/>
    <cellStyle name="Normal 4 2 2 2 3 2 3 2 4" xfId="19619" xr:uid="{07ACE149-E0E0-4713-BBEE-54213E514C6C}"/>
    <cellStyle name="Normal 4 2 2 2 3 2 3 3" xfId="19620" xr:uid="{E65FCA3F-CD20-434F-B8B8-77D86A7A89E1}"/>
    <cellStyle name="Normal 4 2 2 2 3 2 3 3 2" xfId="19621" xr:uid="{9F5D3456-1D24-4555-8FC9-FB8E5A182BD9}"/>
    <cellStyle name="Normal 4 2 2 2 3 2 3 3 2 2" xfId="19622" xr:uid="{852C8AC0-4873-427A-B8CE-962AFEFE339C}"/>
    <cellStyle name="Normal 4 2 2 2 3 2 3 3 3" xfId="19623" xr:uid="{8607FE7A-2C2C-46D4-9AA2-C98E683E6118}"/>
    <cellStyle name="Normal 4 2 2 2 3 2 3 3 3 2" xfId="19624" xr:uid="{36367080-9882-49B6-A449-F7CB8AA19E97}"/>
    <cellStyle name="Normal 4 2 2 2 3 2 3 3 4" xfId="19625" xr:uid="{E1C9C046-1A9A-447B-A29E-C66055163ABE}"/>
    <cellStyle name="Normal 4 2 2 2 3 2 3 4" xfId="19626" xr:uid="{9428CC32-194A-4C51-97B5-7DF01906137F}"/>
    <cellStyle name="Normal 4 2 2 2 3 2 3 4 2" xfId="19627" xr:uid="{FD9E4FAC-0F55-457A-8C7C-3CE8070C0D60}"/>
    <cellStyle name="Normal 4 2 2 2 3 2 3 5" xfId="19628" xr:uid="{740E73A6-2DA3-4635-8092-1636967DEA98}"/>
    <cellStyle name="Normal 4 2 2 2 3 2 3 5 2" xfId="19629" xr:uid="{27750882-C669-481B-A863-26B16F063E3F}"/>
    <cellStyle name="Normal 4 2 2 2 3 2 3 6" xfId="19630" xr:uid="{F2D6FD13-D191-4A67-8A01-9909926AD56D}"/>
    <cellStyle name="Normal 4 2 2 2 3 2 3 7" xfId="19631" xr:uid="{D32E3003-87FF-4EB7-965F-3EC2C9FBB8FE}"/>
    <cellStyle name="Normal 4 2 2 2 3 2 4" xfId="19632" xr:uid="{68190EB2-5382-48BC-8E6F-0A7EA8036F42}"/>
    <cellStyle name="Normal 4 2 2 2 3 2 4 2" xfId="19633" xr:uid="{78B421AD-2AA1-4A64-81F6-70D537901C98}"/>
    <cellStyle name="Normal 4 2 2 2 3 2 4 2 2" xfId="19634" xr:uid="{14C9990D-CF92-4A9D-AD61-82D771885729}"/>
    <cellStyle name="Normal 4 2 2 2 3 2 4 3" xfId="19635" xr:uid="{28057E51-C1ED-4190-8724-8BA0E0AED947}"/>
    <cellStyle name="Normal 4 2 2 2 3 2 4 3 2" xfId="19636" xr:uid="{88DACA74-6070-4178-ADC5-75AF67A10E1C}"/>
    <cellStyle name="Normal 4 2 2 2 3 2 4 4" xfId="19637" xr:uid="{E4D28F24-1E24-453F-AE4E-5A8EFCF7BE3E}"/>
    <cellStyle name="Normal 4 2 2 2 3 2 5" xfId="19638" xr:uid="{75099CC0-68EB-4B91-A820-5240F0175A76}"/>
    <cellStyle name="Normal 4 2 2 2 3 2 5 2" xfId="19639" xr:uid="{0031979C-BD2F-460F-8F7D-896F60071132}"/>
    <cellStyle name="Normal 4 2 2 2 3 2 5 2 2" xfId="19640" xr:uid="{708D3387-CCAD-42E5-9C6B-7F967DB33695}"/>
    <cellStyle name="Normal 4 2 2 2 3 2 5 3" xfId="19641" xr:uid="{6BFBC31F-EFD4-48BA-936C-68432985E7C4}"/>
    <cellStyle name="Normal 4 2 2 2 3 2 5 3 2" xfId="19642" xr:uid="{7FB7E044-73DD-40D0-8355-9D16038842B4}"/>
    <cellStyle name="Normal 4 2 2 2 3 2 5 4" xfId="19643" xr:uid="{8B44E8BE-D3CD-4A2A-8B75-AF22C350DD48}"/>
    <cellStyle name="Normal 4 2 2 2 3 2 6" xfId="19644" xr:uid="{030D036B-A197-4860-826C-06658075C194}"/>
    <cellStyle name="Normal 4 2 2 2 3 2 6 2" xfId="19645" xr:uid="{89D86C7F-FD92-4357-9952-46C2ED23C131}"/>
    <cellStyle name="Normal 4 2 2 2 3 2 7" xfId="19646" xr:uid="{61BF7B91-A705-4447-AEA1-848BE105441C}"/>
    <cellStyle name="Normal 4 2 2 2 3 2 7 2" xfId="19647" xr:uid="{91B21729-7B68-4BF4-B821-B4556078DBFB}"/>
    <cellStyle name="Normal 4 2 2 2 3 2 8" xfId="19648" xr:uid="{FA23A328-49D4-4535-980E-A2CEA67982F8}"/>
    <cellStyle name="Normal 4 2 2 2 3 2 9" xfId="19649" xr:uid="{89D3E690-09A4-4F11-813B-1D0033203EE4}"/>
    <cellStyle name="Normal 4 2 2 2 3 3" xfId="19650" xr:uid="{44B88F7C-CEE6-4CE4-9D5B-E029F168E242}"/>
    <cellStyle name="Normal 4 2 2 2 3 3 2" xfId="19651" xr:uid="{30C85DC4-4B48-4B01-A63F-3E5C8856282A}"/>
    <cellStyle name="Normal 4 2 2 2 3 3 2 2" xfId="19652" xr:uid="{0B6EF40F-B2B9-4A2B-89AF-073C0F8CD8E3}"/>
    <cellStyle name="Normal 4 2 2 2 3 3 2 2 2" xfId="19653" xr:uid="{C294D233-D848-4A73-A8FD-B2E5D1772CEC}"/>
    <cellStyle name="Normal 4 2 2 2 3 3 2 3" xfId="19654" xr:uid="{4DF4A7CD-A634-478C-8382-CD2402138052}"/>
    <cellStyle name="Normal 4 2 2 2 3 3 2 3 2" xfId="19655" xr:uid="{425BF342-74CB-42C4-969D-81A5DC1F5D9F}"/>
    <cellStyle name="Normal 4 2 2 2 3 3 2 4" xfId="19656" xr:uid="{5FE008EA-0F66-424E-9171-F8222C48CA5C}"/>
    <cellStyle name="Normal 4 2 2 2 3 3 3" xfId="19657" xr:uid="{DDC6D509-F979-42BE-9FE3-33B294760367}"/>
    <cellStyle name="Normal 4 2 2 2 3 3 3 2" xfId="19658" xr:uid="{E2912367-7194-442F-9C0D-8C87CB6C57EC}"/>
    <cellStyle name="Normal 4 2 2 2 3 3 3 2 2" xfId="19659" xr:uid="{20BD6EAD-34CB-4BDF-8A7D-B82AB13E641E}"/>
    <cellStyle name="Normal 4 2 2 2 3 3 3 3" xfId="19660" xr:uid="{CE9F7949-9B5A-41C2-837E-007FD0A8ED56}"/>
    <cellStyle name="Normal 4 2 2 2 3 3 3 3 2" xfId="19661" xr:uid="{EDD11F53-27D5-4C3E-9019-2E029B3F2F25}"/>
    <cellStyle name="Normal 4 2 2 2 3 3 3 4" xfId="19662" xr:uid="{388EB44E-09B8-487F-9753-16F402139E7D}"/>
    <cellStyle name="Normal 4 2 2 2 3 3 4" xfId="19663" xr:uid="{F972F171-47D9-4729-BF11-9905FD923DF7}"/>
    <cellStyle name="Normal 4 2 2 2 3 3 4 2" xfId="19664" xr:uid="{3B3966CB-045B-42B3-A22B-05F8427F7E2C}"/>
    <cellStyle name="Normal 4 2 2 2 3 3 5" xfId="19665" xr:uid="{5356C5F5-18A9-4098-BC56-0EEF26085D22}"/>
    <cellStyle name="Normal 4 2 2 2 3 3 5 2" xfId="19666" xr:uid="{9CC3076C-01BA-4FAE-8DE4-F324DB039943}"/>
    <cellStyle name="Normal 4 2 2 2 3 3 6" xfId="19667" xr:uid="{A9B46FD6-417F-421C-95E2-8769AFADFD77}"/>
    <cellStyle name="Normal 4 2 2 2 3 3 7" xfId="19668" xr:uid="{759DC58C-E05E-4EF4-BAC7-4FED9B40B1A4}"/>
    <cellStyle name="Normal 4 2 2 2 3 4" xfId="19669" xr:uid="{DCCFFF05-5CDF-4851-A386-2502EDF2FA03}"/>
    <cellStyle name="Normal 4 2 2 2 3 4 2" xfId="19670" xr:uid="{FC0AE4F7-67F2-4042-B0FD-6428F2593B94}"/>
    <cellStyle name="Normal 4 2 2 2 3 4 2 2" xfId="19671" xr:uid="{87C7F01D-9A28-4DA6-89C8-5F937F5F0CF2}"/>
    <cellStyle name="Normal 4 2 2 2 3 4 2 2 2" xfId="19672" xr:uid="{3491D6BE-6B80-47EC-90AF-14D5F1B8915A}"/>
    <cellStyle name="Normal 4 2 2 2 3 4 2 3" xfId="19673" xr:uid="{043875CD-DF0E-4E2C-8D1B-46A0F1BA55AB}"/>
    <cellStyle name="Normal 4 2 2 2 3 4 2 3 2" xfId="19674" xr:uid="{126FE01C-6E53-423A-B592-F939DADCE026}"/>
    <cellStyle name="Normal 4 2 2 2 3 4 2 4" xfId="19675" xr:uid="{875C7B5D-24C3-4C85-8EF7-7121403D2ED3}"/>
    <cellStyle name="Normal 4 2 2 2 3 4 3" xfId="19676" xr:uid="{32BFB475-C49C-49AF-A97A-3DD4273BF863}"/>
    <cellStyle name="Normal 4 2 2 2 3 4 3 2" xfId="19677" xr:uid="{69492678-3D6D-4C98-B9CD-FBC8BE4DCA6F}"/>
    <cellStyle name="Normal 4 2 2 2 3 4 3 2 2" xfId="19678" xr:uid="{B04365C1-C9EC-4415-8944-C7984C187D1D}"/>
    <cellStyle name="Normal 4 2 2 2 3 4 3 3" xfId="19679" xr:uid="{779218BC-A3DC-4907-8714-4E75B93CA59E}"/>
    <cellStyle name="Normal 4 2 2 2 3 4 3 3 2" xfId="19680" xr:uid="{C0BFAA50-75A2-4A55-A099-38B9A90E2840}"/>
    <cellStyle name="Normal 4 2 2 2 3 4 3 4" xfId="19681" xr:uid="{07D98B7D-D095-4168-96D0-5252FFF8C674}"/>
    <cellStyle name="Normal 4 2 2 2 3 4 4" xfId="19682" xr:uid="{5EAA84BA-7669-4BB1-83EC-3CC162321EFE}"/>
    <cellStyle name="Normal 4 2 2 2 3 4 4 2" xfId="19683" xr:uid="{261BC8E1-01D4-42A0-AAF5-469D6A5A32BB}"/>
    <cellStyle name="Normal 4 2 2 2 3 4 5" xfId="19684" xr:uid="{20D5B121-B561-458F-AE6F-CDD97C6F266C}"/>
    <cellStyle name="Normal 4 2 2 2 3 4 5 2" xfId="19685" xr:uid="{EFDF3309-3A13-411C-B8BB-D9464D493062}"/>
    <cellStyle name="Normal 4 2 2 2 3 4 6" xfId="19686" xr:uid="{2CEF2912-8576-4430-A1D9-8C9F6D843657}"/>
    <cellStyle name="Normal 4 2 2 2 3 4 7" xfId="19687" xr:uid="{B7A5563F-AB86-4811-8764-712362C98097}"/>
    <cellStyle name="Normal 4 2 2 2 3 5" xfId="19688" xr:uid="{025803A1-A60E-4C59-B9E0-C84E2E96C163}"/>
    <cellStyle name="Normal 4 2 2 2 3 5 2" xfId="19689" xr:uid="{9820782A-62DE-41B5-891F-2477ABA2AE1D}"/>
    <cellStyle name="Normal 4 2 2 2 3 5 2 2" xfId="19690" xr:uid="{3A05CEAF-55F2-427A-80F7-9024516A2603}"/>
    <cellStyle name="Normal 4 2 2 2 3 5 2 2 2" xfId="19691" xr:uid="{37DE1E07-7833-4122-B378-4CA933C94AB1}"/>
    <cellStyle name="Normal 4 2 2 2 3 5 2 3" xfId="19692" xr:uid="{CCFDDEC8-51A3-41C2-B8B2-B7B010C1A567}"/>
    <cellStyle name="Normal 4 2 2 2 3 5 2 3 2" xfId="19693" xr:uid="{65B37293-7AE7-44B9-9C08-C8B7C2A55875}"/>
    <cellStyle name="Normal 4 2 2 2 3 5 2 4" xfId="19694" xr:uid="{74E2F7E4-5EDD-44E2-AC03-1CF984A85164}"/>
    <cellStyle name="Normal 4 2 2 2 3 5 3" xfId="19695" xr:uid="{F8E978E8-2425-4E81-8932-FBFC51108813}"/>
    <cellStyle name="Normal 4 2 2 2 3 5 3 2" xfId="19696" xr:uid="{7DE4DEAE-F13E-42DD-A76A-F1DB3DEA767F}"/>
    <cellStyle name="Normal 4 2 2 2 3 5 3 2 2" xfId="19697" xr:uid="{5E59EC49-ED11-4DD6-AA30-78FA4F5ECC9B}"/>
    <cellStyle name="Normal 4 2 2 2 3 5 3 3" xfId="19698" xr:uid="{8EF812B1-ED37-425C-93DF-F1A6E4067573}"/>
    <cellStyle name="Normal 4 2 2 2 3 5 3 3 2" xfId="19699" xr:uid="{E701E22D-EB7C-4085-9A7D-510E654D7958}"/>
    <cellStyle name="Normal 4 2 2 2 3 5 3 4" xfId="19700" xr:uid="{64F2560C-E791-46E8-B196-5D7D24C166A9}"/>
    <cellStyle name="Normal 4 2 2 2 3 5 4" xfId="19701" xr:uid="{F3183417-F780-4B81-8642-81C24C92E27B}"/>
    <cellStyle name="Normal 4 2 2 2 3 5 4 2" xfId="19702" xr:uid="{44F0F18F-AA1F-41C6-8CD5-CDF2803C18A9}"/>
    <cellStyle name="Normal 4 2 2 2 3 5 5" xfId="19703" xr:uid="{843A9856-F6CB-4A02-AE40-E8946EEFFE56}"/>
    <cellStyle name="Normal 4 2 2 2 3 5 5 2" xfId="19704" xr:uid="{EE570EAF-58FA-4E18-B959-E1D6ACD9E979}"/>
    <cellStyle name="Normal 4 2 2 2 3 5 6" xfId="19705" xr:uid="{11B563E1-219C-4861-90C9-9DD103D3E332}"/>
    <cellStyle name="Normal 4 2 2 2 3 5 7" xfId="19706" xr:uid="{DB22F415-624D-4823-94B9-10F679DC416B}"/>
    <cellStyle name="Normal 4 2 2 2 3 6" xfId="19707" xr:uid="{B0CC6E18-4AE4-4BBB-ACAE-41B516254B75}"/>
    <cellStyle name="Normal 4 2 2 2 3 6 2" xfId="19708" xr:uid="{E9C2C7FE-C111-4B38-A368-8E9AC6DBB971}"/>
    <cellStyle name="Normal 4 2 2 2 3 6 2 2" xfId="19709" xr:uid="{687782FB-D301-4620-811F-236F312AAB8B}"/>
    <cellStyle name="Normal 4 2 2 2 3 6 3" xfId="19710" xr:uid="{9E0BEB42-DC08-426C-87DC-A8EB023311C6}"/>
    <cellStyle name="Normal 4 2 2 2 3 6 3 2" xfId="19711" xr:uid="{CF7884DF-E326-4D45-BA14-1153200F7D61}"/>
    <cellStyle name="Normal 4 2 2 2 3 6 4" xfId="19712" xr:uid="{86A41812-7D17-40F3-9954-64C25FA786F8}"/>
    <cellStyle name="Normal 4 2 2 2 3 7" xfId="19713" xr:uid="{D30977A3-7A04-414D-B4F5-96843A7BF655}"/>
    <cellStyle name="Normal 4 2 2 2 3 7 2" xfId="19714" xr:uid="{B0501AD4-9A45-4977-8BC6-483343087DD7}"/>
    <cellStyle name="Normal 4 2 2 2 3 7 2 2" xfId="19715" xr:uid="{A6630945-5D97-4261-B980-5615D732FCE2}"/>
    <cellStyle name="Normal 4 2 2 2 3 7 3" xfId="19716" xr:uid="{A53A0DD8-D0D7-4A4C-9B1F-C6E28FFD01F7}"/>
    <cellStyle name="Normal 4 2 2 2 3 7 3 2" xfId="19717" xr:uid="{BEDE9278-B3BC-41DD-8AC2-455FF89B0D65}"/>
    <cellStyle name="Normal 4 2 2 2 3 7 4" xfId="19718" xr:uid="{82E334F5-8936-4ACD-9CEC-13FA86B97E71}"/>
    <cellStyle name="Normal 4 2 2 2 3 8" xfId="19719" xr:uid="{038DEA42-4567-4DFC-A69F-3B4E95101A0E}"/>
    <cellStyle name="Normal 4 2 2 2 3 8 2" xfId="19720" xr:uid="{58AF3AE3-1812-4CCB-9246-A851AE53D002}"/>
    <cellStyle name="Normal 4 2 2 2 3 9" xfId="19721" xr:uid="{A0FD573B-444B-448C-8A05-D850BBA8E419}"/>
    <cellStyle name="Normal 4 2 2 2 3 9 2" xfId="19722" xr:uid="{CF86DFA2-66BB-46BF-A189-F6A2EFD7BCB6}"/>
    <cellStyle name="Normal 4 2 2 2 4" xfId="19723" xr:uid="{33BEE65A-FC9B-40DE-A32B-086F528790A8}"/>
    <cellStyle name="Normal 4 2 2 2 4 10" xfId="19724" xr:uid="{5F4C9498-F10C-4CE0-9AA0-EDFE84622AEB}"/>
    <cellStyle name="Normal 4 2 2 2 4 2" xfId="19725" xr:uid="{963ADF5B-0890-4FFD-823A-0A9538494DDF}"/>
    <cellStyle name="Normal 4 2 2 2 4 2 2" xfId="19726" xr:uid="{6159BBE4-3449-4C4F-955F-AC64A80A4D5B}"/>
    <cellStyle name="Normal 4 2 2 2 4 2 2 2" xfId="19727" xr:uid="{014D3799-9516-44A3-9C20-F34ECB2C8F6C}"/>
    <cellStyle name="Normal 4 2 2 2 4 2 2 2 2" xfId="19728" xr:uid="{EDAA72C7-A3E1-44E1-AE60-0DEFC9E6610E}"/>
    <cellStyle name="Normal 4 2 2 2 4 2 2 2 2 2" xfId="19729" xr:uid="{1EFA1DF1-576A-4C57-9A18-1C103A042119}"/>
    <cellStyle name="Normal 4 2 2 2 4 2 2 2 3" xfId="19730" xr:uid="{8429B8A4-90ED-4A5E-B9EF-AC0E345E85BE}"/>
    <cellStyle name="Normal 4 2 2 2 4 2 2 2 3 2" xfId="19731" xr:uid="{DCB94A3D-16FB-4F15-A9FA-8B0D9605A727}"/>
    <cellStyle name="Normal 4 2 2 2 4 2 2 2 4" xfId="19732" xr:uid="{E1789755-C282-4E7A-9A3A-32BF7B6C7064}"/>
    <cellStyle name="Normal 4 2 2 2 4 2 2 3" xfId="19733" xr:uid="{C1941531-D64B-4635-8FF2-1C58C611676F}"/>
    <cellStyle name="Normal 4 2 2 2 4 2 2 3 2" xfId="19734" xr:uid="{D454594C-EF81-43A5-89F2-5A31E1AC99B2}"/>
    <cellStyle name="Normal 4 2 2 2 4 2 2 3 2 2" xfId="19735" xr:uid="{BD722E40-B4EB-4C81-B35A-0DF8AA1DBD13}"/>
    <cellStyle name="Normal 4 2 2 2 4 2 2 3 3" xfId="19736" xr:uid="{B789200E-5603-4BE8-B43A-805D58478DBF}"/>
    <cellStyle name="Normal 4 2 2 2 4 2 2 3 3 2" xfId="19737" xr:uid="{735FBFE6-F9BF-488D-9BAB-DA7C5D250A7B}"/>
    <cellStyle name="Normal 4 2 2 2 4 2 2 3 4" xfId="19738" xr:uid="{0160F7EF-24A0-40DC-B14B-BCC62DB10EEA}"/>
    <cellStyle name="Normal 4 2 2 2 4 2 2 4" xfId="19739" xr:uid="{046D466B-00C8-43C4-9971-F055FCD11213}"/>
    <cellStyle name="Normal 4 2 2 2 4 2 2 4 2" xfId="19740" xr:uid="{E80F1F0C-7F8C-4B5C-B0BD-E6ECC7F8CC55}"/>
    <cellStyle name="Normal 4 2 2 2 4 2 2 5" xfId="19741" xr:uid="{0E6F124D-4CD8-40F8-8B53-2BFC0BFCFB79}"/>
    <cellStyle name="Normal 4 2 2 2 4 2 2 5 2" xfId="19742" xr:uid="{9E55D528-D8AA-4789-8464-C45302F85B15}"/>
    <cellStyle name="Normal 4 2 2 2 4 2 2 6" xfId="19743" xr:uid="{C7CE1C8B-1FC7-4768-86BF-18629C1A94FD}"/>
    <cellStyle name="Normal 4 2 2 2 4 2 2 7" xfId="19744" xr:uid="{1AB296ED-7F3A-4533-AFD1-59C4F2D70B72}"/>
    <cellStyle name="Normal 4 2 2 2 4 2 3" xfId="19745" xr:uid="{D038B80E-D2E1-44EE-9142-389C4B835032}"/>
    <cellStyle name="Normal 4 2 2 2 4 2 3 2" xfId="19746" xr:uid="{B9B2064A-5983-4F9B-A393-8CEC6420B64F}"/>
    <cellStyle name="Normal 4 2 2 2 4 2 3 2 2" xfId="19747" xr:uid="{81C52176-8DD6-4123-B0BB-5EBE4ED9B7D4}"/>
    <cellStyle name="Normal 4 2 2 2 4 2 3 2 2 2" xfId="19748" xr:uid="{A6B7A0A7-74C1-4C18-B45F-38552FB73B24}"/>
    <cellStyle name="Normal 4 2 2 2 4 2 3 2 3" xfId="19749" xr:uid="{F010D1B3-E42B-43D8-9D52-653C3A38C7D1}"/>
    <cellStyle name="Normal 4 2 2 2 4 2 3 2 3 2" xfId="19750" xr:uid="{67540427-1ED9-4B08-9B10-18B6A0C97CA8}"/>
    <cellStyle name="Normal 4 2 2 2 4 2 3 2 4" xfId="19751" xr:uid="{CBE31D16-6A83-49BF-9B96-378A80243059}"/>
    <cellStyle name="Normal 4 2 2 2 4 2 3 3" xfId="19752" xr:uid="{F455A48C-82F8-4F62-8F31-1BB628ADBC95}"/>
    <cellStyle name="Normal 4 2 2 2 4 2 3 3 2" xfId="19753" xr:uid="{39E5393E-A76E-4F5F-B150-6D0FD0F05ED0}"/>
    <cellStyle name="Normal 4 2 2 2 4 2 3 3 2 2" xfId="19754" xr:uid="{6BC4050E-34A1-4847-8E8E-2A08B1EE823B}"/>
    <cellStyle name="Normal 4 2 2 2 4 2 3 3 3" xfId="19755" xr:uid="{6E368386-A2D1-485B-8585-DAC41E1CDC44}"/>
    <cellStyle name="Normal 4 2 2 2 4 2 3 3 3 2" xfId="19756" xr:uid="{1BCAA117-BB9F-4B82-A3D5-89F25738F3E1}"/>
    <cellStyle name="Normal 4 2 2 2 4 2 3 3 4" xfId="19757" xr:uid="{E3762A0C-944C-4400-9DAA-2E4C680229BE}"/>
    <cellStyle name="Normal 4 2 2 2 4 2 3 4" xfId="19758" xr:uid="{56AF35E1-27A7-4AED-B3DA-EF188386B4E7}"/>
    <cellStyle name="Normal 4 2 2 2 4 2 3 4 2" xfId="19759" xr:uid="{1253BE06-9CF0-4D18-A31D-8A202A636E5C}"/>
    <cellStyle name="Normal 4 2 2 2 4 2 3 5" xfId="19760" xr:uid="{3CC00CC6-2044-4A84-9179-21CC8A349CB2}"/>
    <cellStyle name="Normal 4 2 2 2 4 2 3 5 2" xfId="19761" xr:uid="{5693421C-E23D-48A6-AA7F-94DEF4780FA1}"/>
    <cellStyle name="Normal 4 2 2 2 4 2 3 6" xfId="19762" xr:uid="{C5FEA740-D57C-42EE-9E2C-60978347350F}"/>
    <cellStyle name="Normal 4 2 2 2 4 2 3 7" xfId="19763" xr:uid="{2A9B168F-FA08-4332-9CB0-1F8C10E64B0C}"/>
    <cellStyle name="Normal 4 2 2 2 4 2 4" xfId="19764" xr:uid="{184D771E-12E4-47AE-96E7-2D91E29B3103}"/>
    <cellStyle name="Normal 4 2 2 2 4 2 4 2" xfId="19765" xr:uid="{D6D1BBB6-2194-4A77-99F7-966B1425CF29}"/>
    <cellStyle name="Normal 4 2 2 2 4 2 4 2 2" xfId="19766" xr:uid="{D1673288-C669-48B2-926F-58334F69ED1E}"/>
    <cellStyle name="Normal 4 2 2 2 4 2 4 3" xfId="19767" xr:uid="{A452E1E2-808B-4509-90DF-E6DAFD4A9306}"/>
    <cellStyle name="Normal 4 2 2 2 4 2 4 3 2" xfId="19768" xr:uid="{2073742A-11DD-4B6E-B0E0-F22080339582}"/>
    <cellStyle name="Normal 4 2 2 2 4 2 4 4" xfId="19769" xr:uid="{326DB6CE-E658-4CA6-A18A-72166467E3C0}"/>
    <cellStyle name="Normal 4 2 2 2 4 2 5" xfId="19770" xr:uid="{E076BE02-4635-4CD0-B594-CD6B34CFAA53}"/>
    <cellStyle name="Normal 4 2 2 2 4 2 5 2" xfId="19771" xr:uid="{95799E06-7CDB-41FC-9D10-116998921D20}"/>
    <cellStyle name="Normal 4 2 2 2 4 2 5 2 2" xfId="19772" xr:uid="{724B54EF-36F4-4DF3-83A2-6205D4D2E603}"/>
    <cellStyle name="Normal 4 2 2 2 4 2 5 3" xfId="19773" xr:uid="{6D39848E-4DBA-4440-8EB0-A6428FDD5E44}"/>
    <cellStyle name="Normal 4 2 2 2 4 2 5 3 2" xfId="19774" xr:uid="{9F7C5342-5A3E-4F38-A108-9236C7BAB8E4}"/>
    <cellStyle name="Normal 4 2 2 2 4 2 5 4" xfId="19775" xr:uid="{A6C03BCA-5741-46D5-BE51-C3B335286743}"/>
    <cellStyle name="Normal 4 2 2 2 4 2 6" xfId="19776" xr:uid="{A0C51957-C354-4CD8-8B79-43B2CE64562B}"/>
    <cellStyle name="Normal 4 2 2 2 4 2 6 2" xfId="19777" xr:uid="{BE880A9D-D679-4CF1-860E-5A5C58D8006B}"/>
    <cellStyle name="Normal 4 2 2 2 4 2 7" xfId="19778" xr:uid="{F648EB95-A9FC-4363-B876-0A9EE80BA051}"/>
    <cellStyle name="Normal 4 2 2 2 4 2 7 2" xfId="19779" xr:uid="{D74FA38C-F72A-400C-8C60-51E79A90BF85}"/>
    <cellStyle name="Normal 4 2 2 2 4 2 8" xfId="19780" xr:uid="{5615AB37-1124-4FF8-9D24-105D8CE6DA5F}"/>
    <cellStyle name="Normal 4 2 2 2 4 2 9" xfId="19781" xr:uid="{D32E9397-02CD-4A7D-97D8-0B0A71295479}"/>
    <cellStyle name="Normal 4 2 2 2 4 3" xfId="19782" xr:uid="{073431A4-638E-4A2F-B33E-B6C6539C8183}"/>
    <cellStyle name="Normal 4 2 2 2 4 3 2" xfId="19783" xr:uid="{26739687-983D-489B-B538-9521A721D7D3}"/>
    <cellStyle name="Normal 4 2 2 2 4 3 2 2" xfId="19784" xr:uid="{A23C2D88-0363-4223-8DF2-E7EE132579C4}"/>
    <cellStyle name="Normal 4 2 2 2 4 3 2 2 2" xfId="19785" xr:uid="{98902393-D75E-485B-81E1-C271DABFCDDB}"/>
    <cellStyle name="Normal 4 2 2 2 4 3 2 3" xfId="19786" xr:uid="{DFFD983F-8CA3-4678-9B89-CC315E5F202A}"/>
    <cellStyle name="Normal 4 2 2 2 4 3 2 3 2" xfId="19787" xr:uid="{54C67610-C6ED-4B0C-B0AE-745403443791}"/>
    <cellStyle name="Normal 4 2 2 2 4 3 2 4" xfId="19788" xr:uid="{B46B87DF-CFB2-4271-A0B1-81A05EF3D2F8}"/>
    <cellStyle name="Normal 4 2 2 2 4 3 3" xfId="19789" xr:uid="{4384616D-89B8-4683-B598-9AE5E93AFB60}"/>
    <cellStyle name="Normal 4 2 2 2 4 3 3 2" xfId="19790" xr:uid="{C21B5ABD-BB38-49A8-968E-5D2AB0CA18CF}"/>
    <cellStyle name="Normal 4 2 2 2 4 3 3 2 2" xfId="19791" xr:uid="{A56E71AC-ED89-4F91-B624-4588D0710347}"/>
    <cellStyle name="Normal 4 2 2 2 4 3 3 3" xfId="19792" xr:uid="{E5A7644F-016E-48D3-9405-242B8F1C5044}"/>
    <cellStyle name="Normal 4 2 2 2 4 3 3 3 2" xfId="19793" xr:uid="{D6866406-0734-49F0-88FC-49F61AFBE006}"/>
    <cellStyle name="Normal 4 2 2 2 4 3 3 4" xfId="19794" xr:uid="{6DF51E70-DFE0-48DF-B87A-48939CE0EA2D}"/>
    <cellStyle name="Normal 4 2 2 2 4 3 4" xfId="19795" xr:uid="{4B93E6D7-F691-4E36-82E4-208BB80E7748}"/>
    <cellStyle name="Normal 4 2 2 2 4 3 4 2" xfId="19796" xr:uid="{45705791-E7AA-49CC-8BCB-63885046D733}"/>
    <cellStyle name="Normal 4 2 2 2 4 3 5" xfId="19797" xr:uid="{B96A9E9E-6FFF-49D7-A359-EB690015F6F4}"/>
    <cellStyle name="Normal 4 2 2 2 4 3 5 2" xfId="19798" xr:uid="{F4BCD484-8BBE-4240-94D1-0816D28ABE7D}"/>
    <cellStyle name="Normal 4 2 2 2 4 3 6" xfId="19799" xr:uid="{80CABB04-680B-4E2A-A15E-49196B175BFA}"/>
    <cellStyle name="Normal 4 2 2 2 4 3 7" xfId="19800" xr:uid="{CB6FD324-A084-460F-ABF4-E65E437E00AA}"/>
    <cellStyle name="Normal 4 2 2 2 4 4" xfId="19801" xr:uid="{3783EC46-520D-4ED0-A53F-EC839B5005C7}"/>
    <cellStyle name="Normal 4 2 2 2 4 4 2" xfId="19802" xr:uid="{988317C0-5B99-4C98-8942-6865481C6FFC}"/>
    <cellStyle name="Normal 4 2 2 2 4 4 2 2" xfId="19803" xr:uid="{0587183A-0751-4DD2-A4F1-67BE281254B1}"/>
    <cellStyle name="Normal 4 2 2 2 4 4 2 2 2" xfId="19804" xr:uid="{88DC92C3-1B63-4E5E-91C7-22F371B6930B}"/>
    <cellStyle name="Normal 4 2 2 2 4 4 2 3" xfId="19805" xr:uid="{9E138074-7A8A-428F-913D-815C4A355E95}"/>
    <cellStyle name="Normal 4 2 2 2 4 4 2 3 2" xfId="19806" xr:uid="{022B9288-7CBC-4326-A61B-25395C01C535}"/>
    <cellStyle name="Normal 4 2 2 2 4 4 2 4" xfId="19807" xr:uid="{447998F1-6C6C-4499-B629-E77FED712A84}"/>
    <cellStyle name="Normal 4 2 2 2 4 4 3" xfId="19808" xr:uid="{53553877-5B5C-41DD-A5A2-66CFD97D00FA}"/>
    <cellStyle name="Normal 4 2 2 2 4 4 3 2" xfId="19809" xr:uid="{4531A59E-8EA2-496E-A5A9-3BB75B522B71}"/>
    <cellStyle name="Normal 4 2 2 2 4 4 3 2 2" xfId="19810" xr:uid="{DDE78B21-6CBC-4300-98E1-6C35B56E28FC}"/>
    <cellStyle name="Normal 4 2 2 2 4 4 3 3" xfId="19811" xr:uid="{1AD32947-B0A4-45A2-B14B-A9DB8F97B979}"/>
    <cellStyle name="Normal 4 2 2 2 4 4 3 3 2" xfId="19812" xr:uid="{D9A9E34C-D940-42A9-AFA6-C9CBC2F92AC8}"/>
    <cellStyle name="Normal 4 2 2 2 4 4 3 4" xfId="19813" xr:uid="{B509A63E-8EB0-4B7E-93E6-DCE7B15906FA}"/>
    <cellStyle name="Normal 4 2 2 2 4 4 4" xfId="19814" xr:uid="{1E3E3E12-4554-4B58-8BF7-1038615D8D7F}"/>
    <cellStyle name="Normal 4 2 2 2 4 4 4 2" xfId="19815" xr:uid="{B3303CA2-5AC8-4513-8260-4628CE4E3098}"/>
    <cellStyle name="Normal 4 2 2 2 4 4 5" xfId="19816" xr:uid="{6F982091-A510-4B1B-90EC-B70695FD993E}"/>
    <cellStyle name="Normal 4 2 2 2 4 4 5 2" xfId="19817" xr:uid="{B3DD39D3-5EA1-4281-95FB-0A60428DFCE0}"/>
    <cellStyle name="Normal 4 2 2 2 4 4 6" xfId="19818" xr:uid="{0631A75D-0F41-4D2C-8D0C-DA91ABD2A6CA}"/>
    <cellStyle name="Normal 4 2 2 2 4 4 7" xfId="19819" xr:uid="{0E596F16-705D-47A9-8807-FA741447010C}"/>
    <cellStyle name="Normal 4 2 2 2 4 5" xfId="19820" xr:uid="{6C46B34E-A4A9-4D02-AD80-0676980D4546}"/>
    <cellStyle name="Normal 4 2 2 2 4 5 2" xfId="19821" xr:uid="{55185E43-155A-4FF0-916A-763C88211548}"/>
    <cellStyle name="Normal 4 2 2 2 4 5 2 2" xfId="19822" xr:uid="{92C53EFA-F819-487D-9BF4-B1D06A9B20BF}"/>
    <cellStyle name="Normal 4 2 2 2 4 5 3" xfId="19823" xr:uid="{31EB59CC-0397-4777-8D62-BDC0A84EE9A9}"/>
    <cellStyle name="Normal 4 2 2 2 4 5 3 2" xfId="19824" xr:uid="{A06610FF-ECEC-4DCA-A61A-99272FC5DBD5}"/>
    <cellStyle name="Normal 4 2 2 2 4 5 4" xfId="19825" xr:uid="{74322BA2-2807-42AB-A507-9F202ABD092E}"/>
    <cellStyle name="Normal 4 2 2 2 4 6" xfId="19826" xr:uid="{471B47D6-86BC-45C9-BA9E-188F515DC813}"/>
    <cellStyle name="Normal 4 2 2 2 4 6 2" xfId="19827" xr:uid="{1FDAE2CC-FFD5-47F7-8BDC-2267BA16C38B}"/>
    <cellStyle name="Normal 4 2 2 2 4 6 2 2" xfId="19828" xr:uid="{6D20F821-E09C-4CB0-A9E4-F7C756B6F04A}"/>
    <cellStyle name="Normal 4 2 2 2 4 6 3" xfId="19829" xr:uid="{864CB3E3-0DCA-4B0E-AAF2-0A952AD70D24}"/>
    <cellStyle name="Normal 4 2 2 2 4 6 3 2" xfId="19830" xr:uid="{148C56A8-3865-4DBC-8869-AD7DA51CA7E8}"/>
    <cellStyle name="Normal 4 2 2 2 4 6 4" xfId="19831" xr:uid="{A6B10945-02BD-4C7C-80FF-11E2F654CB99}"/>
    <cellStyle name="Normal 4 2 2 2 4 7" xfId="19832" xr:uid="{5B6FC4EA-8CA6-4A19-8897-29E14DFD6C74}"/>
    <cellStyle name="Normal 4 2 2 2 4 7 2" xfId="19833" xr:uid="{B9000CA3-F994-4268-8F7F-00C7E1ED5165}"/>
    <cellStyle name="Normal 4 2 2 2 4 8" xfId="19834" xr:uid="{48FD522D-B0B1-40F1-8B8C-52765E759E63}"/>
    <cellStyle name="Normal 4 2 2 2 4 8 2" xfId="19835" xr:uid="{6895D449-1D50-4B43-9998-1CDB4A0DE436}"/>
    <cellStyle name="Normal 4 2 2 2 4 9" xfId="19836" xr:uid="{83E0BD74-3E8E-4DC1-AB12-7F89FF0B9ECF}"/>
    <cellStyle name="Normal 4 2 2 2 5" xfId="19837" xr:uid="{191F90A9-25C4-4E41-8B42-69217051EF85}"/>
    <cellStyle name="Normal 4 2 2 2 5 2" xfId="19838" xr:uid="{89CFE20D-C45B-4C0E-8B90-345EBAB1B015}"/>
    <cellStyle name="Normal 4 2 2 2 5 2 2" xfId="19839" xr:uid="{5BCBA01F-986F-4832-AA9F-1B557C62F3D5}"/>
    <cellStyle name="Normal 4 2 2 2 5 2 2 2" xfId="19840" xr:uid="{5F60F8D9-086A-41CE-9E99-EFF18DF1AE5A}"/>
    <cellStyle name="Normal 4 2 2 2 5 2 2 2 2" xfId="19841" xr:uid="{5A965CFD-3EB3-40F7-BD1C-8B6722DA800C}"/>
    <cellStyle name="Normal 4 2 2 2 5 2 2 3" xfId="19842" xr:uid="{D7B8D4EE-3860-4D33-9094-6D66DA773FFC}"/>
    <cellStyle name="Normal 4 2 2 2 5 2 2 3 2" xfId="19843" xr:uid="{645F0B53-7DCF-4077-8E81-0DFBE89AEEF1}"/>
    <cellStyle name="Normal 4 2 2 2 5 2 2 4" xfId="19844" xr:uid="{BB0703A7-3656-4AC7-8121-2CA96D6FDF5A}"/>
    <cellStyle name="Normal 4 2 2 2 5 2 3" xfId="19845" xr:uid="{992670F9-ABB1-4A84-810C-1261C443E294}"/>
    <cellStyle name="Normal 4 2 2 2 5 2 3 2" xfId="19846" xr:uid="{5F88C8FA-113A-4B34-8CE2-3BD251E3A2E0}"/>
    <cellStyle name="Normal 4 2 2 2 5 2 3 2 2" xfId="19847" xr:uid="{4453EBEB-24C6-4BBB-8B4D-34E4E87AC439}"/>
    <cellStyle name="Normal 4 2 2 2 5 2 3 3" xfId="19848" xr:uid="{0D5BBA9A-0326-4B1F-B153-79D7BF55FFDF}"/>
    <cellStyle name="Normal 4 2 2 2 5 2 3 3 2" xfId="19849" xr:uid="{7C198B6C-915A-47B5-B7B8-E53229931EB5}"/>
    <cellStyle name="Normal 4 2 2 2 5 2 3 4" xfId="19850" xr:uid="{61761CC8-C30E-4ED2-A69B-52C9F11745C4}"/>
    <cellStyle name="Normal 4 2 2 2 5 2 4" xfId="19851" xr:uid="{DF6E9CB7-B89F-44B5-A5A3-0A2BC8E7026F}"/>
    <cellStyle name="Normal 4 2 2 2 5 2 4 2" xfId="19852" xr:uid="{C505202D-4890-49C7-A280-F43813EA38A8}"/>
    <cellStyle name="Normal 4 2 2 2 5 2 5" xfId="19853" xr:uid="{21A17D0B-C6CE-4F9B-A573-D8202694C0A9}"/>
    <cellStyle name="Normal 4 2 2 2 5 2 5 2" xfId="19854" xr:uid="{3558E0D3-AAB8-4ECB-99C9-7069E6C30A2E}"/>
    <cellStyle name="Normal 4 2 2 2 5 2 6" xfId="19855" xr:uid="{2EF3405A-4481-4D06-BDE6-623971925EA9}"/>
    <cellStyle name="Normal 4 2 2 2 5 2 7" xfId="19856" xr:uid="{A6BA6200-26B0-46D0-9D4B-5B57662F6497}"/>
    <cellStyle name="Normal 4 2 2 2 5 3" xfId="19857" xr:uid="{355D2999-E1D8-4047-8FEC-BE3B9FE80B73}"/>
    <cellStyle name="Normal 4 2 2 2 5 3 2" xfId="19858" xr:uid="{E38AAB75-66D8-4AF4-B6A5-62AAB54E40CF}"/>
    <cellStyle name="Normal 4 2 2 2 5 3 2 2" xfId="19859" xr:uid="{2FB45341-27C0-43B8-8302-91656ECE0261}"/>
    <cellStyle name="Normal 4 2 2 2 5 3 2 2 2" xfId="19860" xr:uid="{A301AD2C-43C2-4496-B388-2D86637B4B3D}"/>
    <cellStyle name="Normal 4 2 2 2 5 3 2 3" xfId="19861" xr:uid="{76D312E2-7E59-490A-B61C-24A68B7C6801}"/>
    <cellStyle name="Normal 4 2 2 2 5 3 2 3 2" xfId="19862" xr:uid="{82AE0807-645A-4BB2-9ECA-70DEAD7042E9}"/>
    <cellStyle name="Normal 4 2 2 2 5 3 2 4" xfId="19863" xr:uid="{51A59D13-78F4-40B4-A3E0-B4887C1522AE}"/>
    <cellStyle name="Normal 4 2 2 2 5 3 3" xfId="19864" xr:uid="{9BFC68E5-8DCF-46E5-9CFE-2D8B4E597E04}"/>
    <cellStyle name="Normal 4 2 2 2 5 3 3 2" xfId="19865" xr:uid="{BCE095EB-2CCC-4CCE-B99D-EA9C73D91A94}"/>
    <cellStyle name="Normal 4 2 2 2 5 3 3 2 2" xfId="19866" xr:uid="{47ACEB3A-DB81-45BD-A564-CA8611FBD3D5}"/>
    <cellStyle name="Normal 4 2 2 2 5 3 3 3" xfId="19867" xr:uid="{D4410CD8-FAE1-4E06-8145-412067FC3768}"/>
    <cellStyle name="Normal 4 2 2 2 5 3 3 3 2" xfId="19868" xr:uid="{CE4372D2-574B-429E-8B72-DD86BCBB95FE}"/>
    <cellStyle name="Normal 4 2 2 2 5 3 3 4" xfId="19869" xr:uid="{D526D006-0083-45C8-9666-086ED4F02FD8}"/>
    <cellStyle name="Normal 4 2 2 2 5 3 4" xfId="19870" xr:uid="{656C1E1F-B72E-421A-A430-619B856E4B6A}"/>
    <cellStyle name="Normal 4 2 2 2 5 3 4 2" xfId="19871" xr:uid="{3DFD62D9-6DF4-4AED-AEDE-D864B3138F0C}"/>
    <cellStyle name="Normal 4 2 2 2 5 3 5" xfId="19872" xr:uid="{3A7B91D2-EF7F-46EA-8AF9-8702D4313B43}"/>
    <cellStyle name="Normal 4 2 2 2 5 3 5 2" xfId="19873" xr:uid="{88A11CCA-C71C-4286-A3E8-8255DDE43CB9}"/>
    <cellStyle name="Normal 4 2 2 2 5 3 6" xfId="19874" xr:uid="{AA9593AE-70C4-4C98-B132-160FEEEA1838}"/>
    <cellStyle name="Normal 4 2 2 2 5 3 7" xfId="19875" xr:uid="{47B6028A-3DBD-477B-B020-94F13E919DDC}"/>
    <cellStyle name="Normal 4 2 2 2 5 4" xfId="19876" xr:uid="{68784190-72A1-453D-B628-0591B757862C}"/>
    <cellStyle name="Normal 4 2 2 2 5 4 2" xfId="19877" xr:uid="{86E2C3BB-AF84-42E5-A90A-0E7968267140}"/>
    <cellStyle name="Normal 4 2 2 2 5 4 2 2" xfId="19878" xr:uid="{2584F9ED-A00E-4D18-A393-BC217572B6B2}"/>
    <cellStyle name="Normal 4 2 2 2 5 4 3" xfId="19879" xr:uid="{7D06F8CD-7190-402B-9444-52BD1A4FF65A}"/>
    <cellStyle name="Normal 4 2 2 2 5 4 3 2" xfId="19880" xr:uid="{2B28F40A-5079-4911-8272-B5E54A2DDA00}"/>
    <cellStyle name="Normal 4 2 2 2 5 4 4" xfId="19881" xr:uid="{35B6796C-1DA3-40ED-97F1-F51FFFA9451B}"/>
    <cellStyle name="Normal 4 2 2 2 5 5" xfId="19882" xr:uid="{54091038-C553-416C-804F-B5D5D9B1C0BE}"/>
    <cellStyle name="Normal 4 2 2 2 5 5 2" xfId="19883" xr:uid="{718CBBD8-92D2-4F26-B73B-23EA12711FC0}"/>
    <cellStyle name="Normal 4 2 2 2 5 5 2 2" xfId="19884" xr:uid="{1A848F1A-1928-43EB-B394-794502162280}"/>
    <cellStyle name="Normal 4 2 2 2 5 5 3" xfId="19885" xr:uid="{F1F3102F-4DAF-4D62-8A3C-9F2E506B5BC3}"/>
    <cellStyle name="Normal 4 2 2 2 5 5 3 2" xfId="19886" xr:uid="{5A5D628C-FA43-4CA6-93B2-63FE58669B13}"/>
    <cellStyle name="Normal 4 2 2 2 5 5 4" xfId="19887" xr:uid="{307FD9DC-4B1D-4D14-B767-25476581629A}"/>
    <cellStyle name="Normal 4 2 2 2 5 6" xfId="19888" xr:uid="{C45B82CA-3D9E-4AF0-942B-C94F4524931A}"/>
    <cellStyle name="Normal 4 2 2 2 5 6 2" xfId="19889" xr:uid="{4F7DE078-0B22-4183-92D7-67241711C50A}"/>
    <cellStyle name="Normal 4 2 2 2 5 7" xfId="19890" xr:uid="{AC62AAAF-8B79-4BB2-A945-C34C05B3D498}"/>
    <cellStyle name="Normal 4 2 2 2 5 7 2" xfId="19891" xr:uid="{28971691-85FF-4275-8C1E-C6A7B628C17A}"/>
    <cellStyle name="Normal 4 2 2 2 5 8" xfId="19892" xr:uid="{9E9D825B-2EEC-4A45-A676-C1A3A210B01D}"/>
    <cellStyle name="Normal 4 2 2 2 5 9" xfId="19893" xr:uid="{5A39F3BE-219A-422A-B8FF-9DA3C05C5BD8}"/>
    <cellStyle name="Normal 4 2 2 2 6" xfId="19894" xr:uid="{2C428CC7-5D54-4DC5-AFBB-A14119425A34}"/>
    <cellStyle name="Normal 4 2 2 2 6 2" xfId="19895" xr:uid="{5D6A166E-7A46-46B4-8F25-8C12E8FDA204}"/>
    <cellStyle name="Normal 4 2 2 2 6 2 2" xfId="19896" xr:uid="{CFE0B692-33BC-4884-992B-6520CC957AEB}"/>
    <cellStyle name="Normal 4 2 2 2 6 2 2 2" xfId="19897" xr:uid="{D1914CF8-4D77-4E2F-A44B-175E696BC4CA}"/>
    <cellStyle name="Normal 4 2 2 2 6 2 2 2 2" xfId="19898" xr:uid="{B755762A-DD0E-4C9F-8F9C-40B6ADD70DF1}"/>
    <cellStyle name="Normal 4 2 2 2 6 2 2 3" xfId="19899" xr:uid="{38159B9E-8FC0-4F25-BCC8-8C877D1E0945}"/>
    <cellStyle name="Normal 4 2 2 2 6 2 2 3 2" xfId="19900" xr:uid="{3B920C32-BF06-499A-B596-65856DDDE175}"/>
    <cellStyle name="Normal 4 2 2 2 6 2 2 4" xfId="19901" xr:uid="{D8D44810-7F47-499C-862A-1C839F021D84}"/>
    <cellStyle name="Normal 4 2 2 2 6 2 3" xfId="19902" xr:uid="{2D6ABDA9-6956-4DCE-81DD-AD38F52ADACA}"/>
    <cellStyle name="Normal 4 2 2 2 6 2 3 2" xfId="19903" xr:uid="{36A85BA9-CB8F-45BF-97EA-BCAB33D726AF}"/>
    <cellStyle name="Normal 4 2 2 2 6 2 3 2 2" xfId="19904" xr:uid="{72C6D4B7-71A7-401F-A1B6-DB2EDAF37493}"/>
    <cellStyle name="Normal 4 2 2 2 6 2 3 3" xfId="19905" xr:uid="{5D755AC1-9A16-4037-94C6-29BEE00B1F90}"/>
    <cellStyle name="Normal 4 2 2 2 6 2 3 3 2" xfId="19906" xr:uid="{75A26E2C-5696-4396-B9A7-F0E786A4B986}"/>
    <cellStyle name="Normal 4 2 2 2 6 2 3 4" xfId="19907" xr:uid="{B9504613-B972-4CEE-9354-6216C2BE1423}"/>
    <cellStyle name="Normal 4 2 2 2 6 2 4" xfId="19908" xr:uid="{0B56921E-DB66-4D2D-A0DA-C247B42EAE42}"/>
    <cellStyle name="Normal 4 2 2 2 6 2 4 2" xfId="19909" xr:uid="{C08F3597-17F8-409D-B42C-E56355342557}"/>
    <cellStyle name="Normal 4 2 2 2 6 2 5" xfId="19910" xr:uid="{25A2B27F-EB18-4499-BC1C-C5F421128150}"/>
    <cellStyle name="Normal 4 2 2 2 6 2 5 2" xfId="19911" xr:uid="{0B5D3F8E-4446-46B4-8B64-1EC2CFC20E95}"/>
    <cellStyle name="Normal 4 2 2 2 6 2 6" xfId="19912" xr:uid="{CE392208-DB3D-433A-A6F7-14DE27B61EEC}"/>
    <cellStyle name="Normal 4 2 2 2 6 2 7" xfId="19913" xr:uid="{1DA90818-80A8-46E1-A1A7-1B9BEB2F3F5C}"/>
    <cellStyle name="Normal 4 2 2 2 6 3" xfId="19914" xr:uid="{E5DF77F4-F5AE-4893-BEC0-169D6546D98E}"/>
    <cellStyle name="Normal 4 2 2 2 6 3 2" xfId="19915" xr:uid="{46EC8D08-26E0-45E6-97A0-D553DE7DE15B}"/>
    <cellStyle name="Normal 4 2 2 2 6 3 2 2" xfId="19916" xr:uid="{5267DB32-3F2A-41E5-BBBD-0288AF6515EE}"/>
    <cellStyle name="Normal 4 2 2 2 6 3 2 2 2" xfId="19917" xr:uid="{C608E6E6-33A3-4274-ACA3-00B9D29FA58D}"/>
    <cellStyle name="Normal 4 2 2 2 6 3 2 3" xfId="19918" xr:uid="{F1C61DDD-8D5B-4C3A-BACE-498958483B9E}"/>
    <cellStyle name="Normal 4 2 2 2 6 3 2 3 2" xfId="19919" xr:uid="{0DF6E042-1079-4329-A5D6-DE54C4FF7C32}"/>
    <cellStyle name="Normal 4 2 2 2 6 3 2 4" xfId="19920" xr:uid="{1C9DC97B-0D28-48D4-AAA1-63A947132F9A}"/>
    <cellStyle name="Normal 4 2 2 2 6 3 3" xfId="19921" xr:uid="{B88CDFB8-DAFD-415E-B336-FCC39313E23A}"/>
    <cellStyle name="Normal 4 2 2 2 6 3 3 2" xfId="19922" xr:uid="{31711758-3F32-43F9-9533-5A2D1994630B}"/>
    <cellStyle name="Normal 4 2 2 2 6 3 3 2 2" xfId="19923" xr:uid="{4B4FD82A-6E82-4208-A9D7-75C79647D741}"/>
    <cellStyle name="Normal 4 2 2 2 6 3 3 3" xfId="19924" xr:uid="{B03E73CD-6FB6-438C-ADEE-32627755D3C4}"/>
    <cellStyle name="Normal 4 2 2 2 6 3 3 3 2" xfId="19925" xr:uid="{A6AEC4B0-C529-4333-BA49-FA7ED8EB0A6E}"/>
    <cellStyle name="Normal 4 2 2 2 6 3 3 4" xfId="19926" xr:uid="{77BF1029-2DC1-4ECB-8A5C-B36383168452}"/>
    <cellStyle name="Normal 4 2 2 2 6 3 4" xfId="19927" xr:uid="{690FCECA-AA09-4A78-8783-E8E93A8A637A}"/>
    <cellStyle name="Normal 4 2 2 2 6 3 4 2" xfId="19928" xr:uid="{0F696419-7736-419D-AC55-518C4414D09C}"/>
    <cellStyle name="Normal 4 2 2 2 6 3 5" xfId="19929" xr:uid="{217D62C4-1720-4977-9E1A-26C26DC85183}"/>
    <cellStyle name="Normal 4 2 2 2 6 3 5 2" xfId="19930" xr:uid="{A98409A5-1DF1-4AF3-8CA5-8E7A2212978E}"/>
    <cellStyle name="Normal 4 2 2 2 6 3 6" xfId="19931" xr:uid="{8D637A2D-81C4-4106-8852-90BF4AAB43AB}"/>
    <cellStyle name="Normal 4 2 2 2 6 3 7" xfId="19932" xr:uid="{A480822B-B5ED-456A-85E8-F313EACB1C58}"/>
    <cellStyle name="Normal 4 2 2 2 6 4" xfId="19933" xr:uid="{30BA7319-F83C-4E1D-B30D-F62C04539021}"/>
    <cellStyle name="Normal 4 2 2 2 6 4 2" xfId="19934" xr:uid="{022ABFE8-0E26-4926-BAFD-01D09FDA8E3E}"/>
    <cellStyle name="Normal 4 2 2 2 6 4 2 2" xfId="19935" xr:uid="{9B9A542C-2690-4F9D-BAAB-F230E2FDF4D6}"/>
    <cellStyle name="Normal 4 2 2 2 6 4 3" xfId="19936" xr:uid="{8D94D20D-D7C9-47C0-9AFA-68FF2DC9FDE9}"/>
    <cellStyle name="Normal 4 2 2 2 6 4 3 2" xfId="19937" xr:uid="{6A76064D-6350-4A44-AC3E-79B907AE872F}"/>
    <cellStyle name="Normal 4 2 2 2 6 4 4" xfId="19938" xr:uid="{41008EDE-FACB-44BD-9D77-0D203CFE1F52}"/>
    <cellStyle name="Normal 4 2 2 2 6 5" xfId="19939" xr:uid="{4A14BD2D-C961-4129-B8C3-EEDA0C3F517A}"/>
    <cellStyle name="Normal 4 2 2 2 6 5 2" xfId="19940" xr:uid="{9BC2669A-F2B4-4163-B4B6-A494D0A190B3}"/>
    <cellStyle name="Normal 4 2 2 2 6 5 2 2" xfId="19941" xr:uid="{D6366775-C325-4E41-890F-05199ABF6BE2}"/>
    <cellStyle name="Normal 4 2 2 2 6 5 3" xfId="19942" xr:uid="{B6D4A9FE-FE9A-4856-9B6D-E09EE86D2968}"/>
    <cellStyle name="Normal 4 2 2 2 6 5 3 2" xfId="19943" xr:uid="{35022E52-FED2-4101-8F52-204C0701F747}"/>
    <cellStyle name="Normal 4 2 2 2 6 5 4" xfId="19944" xr:uid="{C6902BBB-2690-4E07-B6FD-3719CD05F665}"/>
    <cellStyle name="Normal 4 2 2 2 6 6" xfId="19945" xr:uid="{D3E15443-4D8D-4A1A-B588-EA3E7F0E55A1}"/>
    <cellStyle name="Normal 4 2 2 2 6 6 2" xfId="19946" xr:uid="{9166F669-717B-4D6F-A73F-E252CACFDE79}"/>
    <cellStyle name="Normal 4 2 2 2 6 7" xfId="19947" xr:uid="{84331FBE-0F2D-4979-9E00-11D665E08161}"/>
    <cellStyle name="Normal 4 2 2 2 6 7 2" xfId="19948" xr:uid="{AA30793C-EB99-4D38-B4AF-792DCBEE2AD7}"/>
    <cellStyle name="Normal 4 2 2 2 6 8" xfId="19949" xr:uid="{4A12A9C4-D878-42D1-AFDF-8FAF1C5618F4}"/>
    <cellStyle name="Normal 4 2 2 2 6 9" xfId="19950" xr:uid="{649F7AED-5FDD-4E26-A698-7E068B0D36A1}"/>
    <cellStyle name="Normal 4 2 2 2 7" xfId="19951" xr:uid="{04F8A891-9E23-4C1D-9EEB-CDD954215B88}"/>
    <cellStyle name="Normal 4 2 2 2 7 2" xfId="19952" xr:uid="{1E518E68-298C-432A-9F00-EA2AC29B6B86}"/>
    <cellStyle name="Normal 4 2 2 2 7 2 2" xfId="19953" xr:uid="{9B05D9CD-700A-463D-9071-EE0CCEB31B5B}"/>
    <cellStyle name="Normal 4 2 2 2 7 2 2 2" xfId="19954" xr:uid="{5697BABA-5391-4E75-B41E-534511A106FE}"/>
    <cellStyle name="Normal 4 2 2 2 7 2 3" xfId="19955" xr:uid="{B634B4C1-EA9A-46AA-8D49-77E0131F793B}"/>
    <cellStyle name="Normal 4 2 2 2 7 2 3 2" xfId="19956" xr:uid="{1C6B9966-1A2A-4BDB-A43D-81A4366A830D}"/>
    <cellStyle name="Normal 4 2 2 2 7 2 4" xfId="19957" xr:uid="{B7975914-990D-45C6-A521-2658068D7F0B}"/>
    <cellStyle name="Normal 4 2 2 2 7 3" xfId="19958" xr:uid="{CDE209C9-ACA0-43F0-BF00-3AAEEB605DDD}"/>
    <cellStyle name="Normal 4 2 2 2 7 3 2" xfId="19959" xr:uid="{2C2A496B-0E6F-46C9-84E0-4C9F857F168F}"/>
    <cellStyle name="Normal 4 2 2 2 7 3 2 2" xfId="19960" xr:uid="{F041502C-16A0-43A1-AA64-B2BDD53CC7D1}"/>
    <cellStyle name="Normal 4 2 2 2 7 3 3" xfId="19961" xr:uid="{B9C69EED-C0DF-4728-9221-576BA5516445}"/>
    <cellStyle name="Normal 4 2 2 2 7 3 3 2" xfId="19962" xr:uid="{D8A1DB91-7BDB-476B-8CA5-3ED892C9B7C8}"/>
    <cellStyle name="Normal 4 2 2 2 7 3 4" xfId="19963" xr:uid="{693F6D43-151A-4686-821E-7F9A4CC7E10C}"/>
    <cellStyle name="Normal 4 2 2 2 7 4" xfId="19964" xr:uid="{6170646E-7BA5-42A8-8C5B-9AA95ACB4E71}"/>
    <cellStyle name="Normal 4 2 2 2 7 4 2" xfId="19965" xr:uid="{15487CBA-B01D-4BAE-970A-09E9349C6ADC}"/>
    <cellStyle name="Normal 4 2 2 2 7 5" xfId="19966" xr:uid="{1DF967D1-FFA8-4B11-B9DF-38E2C1D06B23}"/>
    <cellStyle name="Normal 4 2 2 2 7 5 2" xfId="19967" xr:uid="{7CB44DDE-15EC-49A6-98EF-7854DF2F278F}"/>
    <cellStyle name="Normal 4 2 2 2 7 6" xfId="19968" xr:uid="{EF43EDCA-3E53-4578-8AB8-13124F2F1ECA}"/>
    <cellStyle name="Normal 4 2 2 2 7 7" xfId="19969" xr:uid="{7E29334A-4276-41AD-A902-E39D9B1387F8}"/>
    <cellStyle name="Normal 4 2 2 2 8" xfId="19970" xr:uid="{E6532D47-D842-4BE4-9CB9-56ECB3FBA56F}"/>
    <cellStyle name="Normal 4 2 2 2 8 2" xfId="19971" xr:uid="{E1C0E7D3-8A33-4731-B600-B6184FD82F55}"/>
    <cellStyle name="Normal 4 2 2 2 8 2 2" xfId="19972" xr:uid="{F5CAD79A-BB86-4A25-A0C6-A251F69CFC42}"/>
    <cellStyle name="Normal 4 2 2 2 8 2 2 2" xfId="19973" xr:uid="{42A62A45-3997-49E4-B955-2ACC85BD0981}"/>
    <cellStyle name="Normal 4 2 2 2 8 2 3" xfId="19974" xr:uid="{66CE6520-3020-4B98-91B6-42EC36D38802}"/>
    <cellStyle name="Normal 4 2 2 2 8 2 3 2" xfId="19975" xr:uid="{57D15A9F-8DE2-40F5-B49A-C47BD0A7FD80}"/>
    <cellStyle name="Normal 4 2 2 2 8 2 4" xfId="19976" xr:uid="{75814CA9-4C06-42C7-B019-F3C3C2A0AC31}"/>
    <cellStyle name="Normal 4 2 2 2 8 3" xfId="19977" xr:uid="{BBA84589-F326-4CA2-AF55-216BE2077D85}"/>
    <cellStyle name="Normal 4 2 2 2 8 3 2" xfId="19978" xr:uid="{941210BD-BC1B-4CA3-86C1-8BF2495ED94A}"/>
    <cellStyle name="Normal 4 2 2 2 8 3 2 2" xfId="19979" xr:uid="{332917D3-D612-406C-AB13-40A0814263C7}"/>
    <cellStyle name="Normal 4 2 2 2 8 3 3" xfId="19980" xr:uid="{C1FDB44E-B2C6-45F1-BE30-118DBCE65CE4}"/>
    <cellStyle name="Normal 4 2 2 2 8 3 3 2" xfId="19981" xr:uid="{5CF35185-F483-4D20-8600-94C4EC351C27}"/>
    <cellStyle name="Normal 4 2 2 2 8 3 4" xfId="19982" xr:uid="{1CE91C7C-1B08-46F0-BA76-D5869C41517E}"/>
    <cellStyle name="Normal 4 2 2 2 8 4" xfId="19983" xr:uid="{C0E0A7CA-160B-4783-BA93-1D541FCE19C4}"/>
    <cellStyle name="Normal 4 2 2 2 8 4 2" xfId="19984" xr:uid="{6F534BAD-AA22-4B40-A637-CFB257FD85CE}"/>
    <cellStyle name="Normal 4 2 2 2 8 5" xfId="19985" xr:uid="{6AC63339-9FF4-4F2C-B1FF-557A17AA94D8}"/>
    <cellStyle name="Normal 4 2 2 2 8 5 2" xfId="19986" xr:uid="{FCB282DA-6CE5-43C1-AAC4-CC669EBA492E}"/>
    <cellStyle name="Normal 4 2 2 2 8 6" xfId="19987" xr:uid="{F0ACE0D4-22C3-4A99-8B6D-E0A92F346AA8}"/>
    <cellStyle name="Normal 4 2 2 2 8 7" xfId="19988" xr:uid="{5F105AAF-F3C8-488F-89E0-BFE8D34AAF20}"/>
    <cellStyle name="Normal 4 2 2 2 9" xfId="19989" xr:uid="{74332D1D-57E9-4663-A381-8483467327EA}"/>
    <cellStyle name="Normal 4 2 2 2 9 2" xfId="19990" xr:uid="{88E274C2-79CE-4A2F-AEEC-343CB3A5799A}"/>
    <cellStyle name="Normal 4 2 2 2 9 2 2" xfId="19991" xr:uid="{69B5EB57-CF9A-4CB9-A230-6C9556A0EADE}"/>
    <cellStyle name="Normal 4 2 2 2 9 2 2 2" xfId="19992" xr:uid="{8EE8CE9B-0E1C-43D1-B35B-E9AC05DF995D}"/>
    <cellStyle name="Normal 4 2 2 2 9 2 3" xfId="19993" xr:uid="{8F527F84-5FF9-4E1D-977D-A348DB14912F}"/>
    <cellStyle name="Normal 4 2 2 2 9 2 3 2" xfId="19994" xr:uid="{6C424307-F3C8-4B56-B6EC-D815E01CE36F}"/>
    <cellStyle name="Normal 4 2 2 2 9 2 4" xfId="19995" xr:uid="{599E6F86-DCE4-4971-B657-ABA7FE54E051}"/>
    <cellStyle name="Normal 4 2 2 2 9 3" xfId="19996" xr:uid="{73F96981-963D-41FA-B7E9-332C592B878C}"/>
    <cellStyle name="Normal 4 2 2 2 9 3 2" xfId="19997" xr:uid="{38E29517-E7D4-441A-BC62-E798006D2AE5}"/>
    <cellStyle name="Normal 4 2 2 2 9 3 2 2" xfId="19998" xr:uid="{1961D396-19A4-4208-9FF5-13CF92030EEA}"/>
    <cellStyle name="Normal 4 2 2 2 9 3 3" xfId="19999" xr:uid="{8D39EC6D-3FDD-4F30-944E-9D0386EC8AD8}"/>
    <cellStyle name="Normal 4 2 2 2 9 3 3 2" xfId="20000" xr:uid="{940370E0-FCA4-405C-BBA2-67A9A216AF40}"/>
    <cellStyle name="Normal 4 2 2 2 9 3 4" xfId="20001" xr:uid="{02DDDA9A-C68D-4255-9266-61B884E96D34}"/>
    <cellStyle name="Normal 4 2 2 2 9 4" xfId="20002" xr:uid="{054C922D-C8A5-4064-879E-73EBC911584A}"/>
    <cellStyle name="Normal 4 2 2 2 9 4 2" xfId="20003" xr:uid="{0FFAE3C9-781C-4455-BEBD-8C8210C1C4E2}"/>
    <cellStyle name="Normal 4 2 2 2 9 5" xfId="20004" xr:uid="{7E9F6D3D-8292-4226-BB2E-2585ACC7A96F}"/>
    <cellStyle name="Normal 4 2 2 2 9 5 2" xfId="20005" xr:uid="{AED4DCF2-D65C-451E-8325-F52AA69EDA74}"/>
    <cellStyle name="Normal 4 2 2 2 9 6" xfId="20006" xr:uid="{82CA8ACC-4F39-41A2-AA26-B3CC93226950}"/>
    <cellStyle name="Normal 4 2 2 2 9 7" xfId="20007" xr:uid="{9711B6A1-0885-4081-A277-E401A3A4FD6D}"/>
    <cellStyle name="Normal 4 2 2 3" xfId="20008" xr:uid="{2B2A99E5-864D-4D1E-84E9-B597B82D63CB}"/>
    <cellStyle name="Normal 4 2 2 3 10" xfId="20009" xr:uid="{D11AB83A-9EE2-44F0-9C26-51189BC6D5DC}"/>
    <cellStyle name="Normal 4 2 2 3 10 2" xfId="20010" xr:uid="{09E4F7D4-B630-4F39-8F7C-45DE0F845796}"/>
    <cellStyle name="Normal 4 2 2 3 11" xfId="20011" xr:uid="{8BDC7F42-00C9-4B01-AF72-D23BFD14E2DE}"/>
    <cellStyle name="Normal 4 2 2 3 11 2" xfId="20012" xr:uid="{1E02E768-6BE1-45A5-928A-8A1CF8839B6C}"/>
    <cellStyle name="Normal 4 2 2 3 12" xfId="20013" xr:uid="{8501F879-133A-42A8-B642-DD5DE308EEC0}"/>
    <cellStyle name="Normal 4 2 2 3 13" xfId="20014" xr:uid="{01488ADE-9B7D-4436-AB8E-2092C10D4A44}"/>
    <cellStyle name="Normal 4 2 2 3 2" xfId="20015" xr:uid="{A56EF6D9-8AB5-4BAD-8F1C-13D82432F1A5}"/>
    <cellStyle name="Normal 4 2 2 3 2 10" xfId="20016" xr:uid="{B5F4461C-47BD-4E3C-95C1-8669DF59CBD5}"/>
    <cellStyle name="Normal 4 2 2 3 2 11" xfId="20017" xr:uid="{A05280E9-ACE8-4B1D-996F-071714B77B8E}"/>
    <cellStyle name="Normal 4 2 2 3 2 2" xfId="20018" xr:uid="{BD077C31-D48F-484F-9479-755CFADE9202}"/>
    <cellStyle name="Normal 4 2 2 3 2 2 2" xfId="20019" xr:uid="{B2AD324F-424C-485C-9145-24239D74DF35}"/>
    <cellStyle name="Normal 4 2 2 3 2 2 2 2" xfId="20020" xr:uid="{FC7B51B1-2C59-4FA6-81B1-FBCC13BDCEC4}"/>
    <cellStyle name="Normal 4 2 2 3 2 2 2 2 2" xfId="20021" xr:uid="{F9FB2E74-A117-4234-99E0-A2D737F9BDFD}"/>
    <cellStyle name="Normal 4 2 2 3 2 2 2 2 2 2" xfId="20022" xr:uid="{A9B70DC2-49BB-4785-AD95-39CD697C628D}"/>
    <cellStyle name="Normal 4 2 2 3 2 2 2 2 3" xfId="20023" xr:uid="{C8E18FAB-88B5-41AC-9FFC-4E217E2BBCFB}"/>
    <cellStyle name="Normal 4 2 2 3 2 2 2 2 3 2" xfId="20024" xr:uid="{A2B132CF-3326-410F-B414-63561916AE52}"/>
    <cellStyle name="Normal 4 2 2 3 2 2 2 2 4" xfId="20025" xr:uid="{8E88D823-9A57-46D2-9EA5-F1C6201DEE49}"/>
    <cellStyle name="Normal 4 2 2 3 2 2 2 3" xfId="20026" xr:uid="{2A24EE49-702D-44ED-990E-D5D7782A1097}"/>
    <cellStyle name="Normal 4 2 2 3 2 2 2 3 2" xfId="20027" xr:uid="{683A4799-1B74-425B-8432-D60B72D2AD3F}"/>
    <cellStyle name="Normal 4 2 2 3 2 2 2 3 2 2" xfId="20028" xr:uid="{1C6BAA55-7D42-4AF6-9A4E-29CCFC5338FB}"/>
    <cellStyle name="Normal 4 2 2 3 2 2 2 3 3" xfId="20029" xr:uid="{3C51BC47-D338-4A85-A083-37D690261969}"/>
    <cellStyle name="Normal 4 2 2 3 2 2 2 3 3 2" xfId="20030" xr:uid="{8E795C55-856D-4995-BD86-DA9D1B7C469F}"/>
    <cellStyle name="Normal 4 2 2 3 2 2 2 3 4" xfId="20031" xr:uid="{9357CBA1-ED21-4DEE-B46F-E9ABD623CDDB}"/>
    <cellStyle name="Normal 4 2 2 3 2 2 2 4" xfId="20032" xr:uid="{6B6675F0-EB32-469B-9042-E1CAE89E0610}"/>
    <cellStyle name="Normal 4 2 2 3 2 2 2 4 2" xfId="20033" xr:uid="{C90198D4-74CA-4703-AA6B-6C32A5797B9A}"/>
    <cellStyle name="Normal 4 2 2 3 2 2 2 5" xfId="20034" xr:uid="{1230B0F0-198C-4BAC-A202-5A140DD6359F}"/>
    <cellStyle name="Normal 4 2 2 3 2 2 2 5 2" xfId="20035" xr:uid="{88AFFCD5-6192-42F1-A2DE-BC2AE9EE050C}"/>
    <cellStyle name="Normal 4 2 2 3 2 2 2 6" xfId="20036" xr:uid="{65A329CD-41C1-48A1-9567-89BFA3F034C8}"/>
    <cellStyle name="Normal 4 2 2 3 2 2 2 7" xfId="20037" xr:uid="{CD1249BD-232F-4B4F-8071-7E347B462E38}"/>
    <cellStyle name="Normal 4 2 2 3 2 2 3" xfId="20038" xr:uid="{3E57277D-3D5E-4E72-9316-99FE1CA3EB98}"/>
    <cellStyle name="Normal 4 2 2 3 2 2 3 2" xfId="20039" xr:uid="{1690A781-CD9C-4D1B-8F8C-84C436DB2174}"/>
    <cellStyle name="Normal 4 2 2 3 2 2 3 2 2" xfId="20040" xr:uid="{64CBF50F-D265-4046-AF0E-9E4F868727C8}"/>
    <cellStyle name="Normal 4 2 2 3 2 2 3 2 2 2" xfId="20041" xr:uid="{960B6359-EAE5-45A6-968D-38FB76BF1C8D}"/>
    <cellStyle name="Normal 4 2 2 3 2 2 3 2 3" xfId="20042" xr:uid="{DE1B48C1-4007-48C1-A4AD-A98C769DB0C0}"/>
    <cellStyle name="Normal 4 2 2 3 2 2 3 2 3 2" xfId="20043" xr:uid="{189C58A5-AC75-4EA8-BC36-35E00D497B06}"/>
    <cellStyle name="Normal 4 2 2 3 2 2 3 2 4" xfId="20044" xr:uid="{DE4C2810-E59B-48A7-B3F7-8E6DF6D36FF9}"/>
    <cellStyle name="Normal 4 2 2 3 2 2 3 3" xfId="20045" xr:uid="{2CC6FD74-3120-4080-A92B-5049AA027BF0}"/>
    <cellStyle name="Normal 4 2 2 3 2 2 3 3 2" xfId="20046" xr:uid="{354807EA-CD8A-439F-87C6-2AB7520AFA40}"/>
    <cellStyle name="Normal 4 2 2 3 2 2 3 3 2 2" xfId="20047" xr:uid="{C52A9696-5CB0-4905-9299-46A087E738C2}"/>
    <cellStyle name="Normal 4 2 2 3 2 2 3 3 3" xfId="20048" xr:uid="{9BC4472C-D8C9-42B7-8FB4-94B9A3CFCDA0}"/>
    <cellStyle name="Normal 4 2 2 3 2 2 3 3 3 2" xfId="20049" xr:uid="{E62F24C6-1AE4-41CC-B919-81E72E7A5689}"/>
    <cellStyle name="Normal 4 2 2 3 2 2 3 3 4" xfId="20050" xr:uid="{9C1B6357-A49F-46F5-981D-BC47D033DCFD}"/>
    <cellStyle name="Normal 4 2 2 3 2 2 3 4" xfId="20051" xr:uid="{75F8B293-53E8-48D1-BB14-AF90FADA0C24}"/>
    <cellStyle name="Normal 4 2 2 3 2 2 3 4 2" xfId="20052" xr:uid="{C2CCCEDB-1A43-461C-8F7C-16265A04AB83}"/>
    <cellStyle name="Normal 4 2 2 3 2 2 3 5" xfId="20053" xr:uid="{8A316CC8-71B2-40F1-9A32-4D8383B76C9E}"/>
    <cellStyle name="Normal 4 2 2 3 2 2 3 5 2" xfId="20054" xr:uid="{9A66B786-7794-430A-A895-FB366A081F9C}"/>
    <cellStyle name="Normal 4 2 2 3 2 2 3 6" xfId="20055" xr:uid="{88973B14-64E3-45D8-92C1-F3946698A4A5}"/>
    <cellStyle name="Normal 4 2 2 3 2 2 3 7" xfId="20056" xr:uid="{78A1A396-8861-41C5-8111-340A91D67876}"/>
    <cellStyle name="Normal 4 2 2 3 2 2 4" xfId="20057" xr:uid="{1E07F2AC-F6A1-49C3-8F85-9C1B2E3CD7DD}"/>
    <cellStyle name="Normal 4 2 2 3 2 2 4 2" xfId="20058" xr:uid="{96440D65-FB6C-42E6-AC94-14193F7E9886}"/>
    <cellStyle name="Normal 4 2 2 3 2 2 4 2 2" xfId="20059" xr:uid="{2F7CE058-FC90-4372-B56E-469FDB0DD939}"/>
    <cellStyle name="Normal 4 2 2 3 2 2 4 3" xfId="20060" xr:uid="{7C87BF94-88FF-4F9B-AC6A-18770594BDD6}"/>
    <cellStyle name="Normal 4 2 2 3 2 2 4 3 2" xfId="20061" xr:uid="{2666FF6C-876D-4F43-AC3C-48D4B394611B}"/>
    <cellStyle name="Normal 4 2 2 3 2 2 4 4" xfId="20062" xr:uid="{B6F96A49-64F1-42DD-BB28-01EB191725E9}"/>
    <cellStyle name="Normal 4 2 2 3 2 2 5" xfId="20063" xr:uid="{B2E3E0A7-4347-424D-B53B-C80AE2ECCC46}"/>
    <cellStyle name="Normal 4 2 2 3 2 2 5 2" xfId="20064" xr:uid="{610D1C81-A5C6-483E-BE9F-E88C3712E3D6}"/>
    <cellStyle name="Normal 4 2 2 3 2 2 5 2 2" xfId="20065" xr:uid="{AE6749AB-5CA8-47AD-B5BC-07296A5BE21A}"/>
    <cellStyle name="Normal 4 2 2 3 2 2 5 3" xfId="20066" xr:uid="{B8B4E414-33DB-4533-BAE7-5B47BACA023B}"/>
    <cellStyle name="Normal 4 2 2 3 2 2 5 3 2" xfId="20067" xr:uid="{DB4E9C4A-9D14-408B-8D53-BFABABE76B15}"/>
    <cellStyle name="Normal 4 2 2 3 2 2 5 4" xfId="20068" xr:uid="{5F663CBB-0D1E-48B2-AC3B-54AE859C0A06}"/>
    <cellStyle name="Normal 4 2 2 3 2 2 6" xfId="20069" xr:uid="{124C892D-3B93-4BCD-8321-19A5DCE3FE1A}"/>
    <cellStyle name="Normal 4 2 2 3 2 2 6 2" xfId="20070" xr:uid="{5ED84F32-F756-446F-8AEA-A71DFFBCD038}"/>
    <cellStyle name="Normal 4 2 2 3 2 2 7" xfId="20071" xr:uid="{DA173975-9937-4E43-B20E-C73A880FECF1}"/>
    <cellStyle name="Normal 4 2 2 3 2 2 7 2" xfId="20072" xr:uid="{C134F614-1180-4B21-8F63-46FB22A77038}"/>
    <cellStyle name="Normal 4 2 2 3 2 2 8" xfId="20073" xr:uid="{536B6FCF-E92E-4AF7-B73E-D0BF87014778}"/>
    <cellStyle name="Normal 4 2 2 3 2 2 9" xfId="20074" xr:uid="{DFEFFD26-35FF-4104-B3E4-49F079E996CD}"/>
    <cellStyle name="Normal 4 2 2 3 2 3" xfId="20075" xr:uid="{290AF502-7B9B-492C-BA69-D0F3350BE84A}"/>
    <cellStyle name="Normal 4 2 2 3 2 3 2" xfId="20076" xr:uid="{20C80C2E-DFB0-4EB0-9C57-FC30F7BF55DA}"/>
    <cellStyle name="Normal 4 2 2 3 2 3 2 2" xfId="20077" xr:uid="{783A195F-11A6-40E6-A951-1BBED75C8D9D}"/>
    <cellStyle name="Normal 4 2 2 3 2 3 2 2 2" xfId="20078" xr:uid="{19F53D39-E5D1-4902-8BA4-ADAC2415F3B6}"/>
    <cellStyle name="Normal 4 2 2 3 2 3 2 3" xfId="20079" xr:uid="{F4AB80D8-BC63-4AD9-9893-F60EEDA1DD12}"/>
    <cellStyle name="Normal 4 2 2 3 2 3 2 3 2" xfId="20080" xr:uid="{83D0BE4A-58B7-484A-9451-6C937365A1FB}"/>
    <cellStyle name="Normal 4 2 2 3 2 3 2 4" xfId="20081" xr:uid="{8CA6C161-7C18-4014-8921-AEBF1301BBD2}"/>
    <cellStyle name="Normal 4 2 2 3 2 3 3" xfId="20082" xr:uid="{530EC455-9FEA-4C7F-AD1C-138D2BCD3133}"/>
    <cellStyle name="Normal 4 2 2 3 2 3 3 2" xfId="20083" xr:uid="{E7EC72B0-D7E2-4A46-880A-6C6CCFDE1174}"/>
    <cellStyle name="Normal 4 2 2 3 2 3 3 2 2" xfId="20084" xr:uid="{1636C916-40F9-4E3B-AAA0-1FBEEB335DAC}"/>
    <cellStyle name="Normal 4 2 2 3 2 3 3 3" xfId="20085" xr:uid="{43D38283-970D-4C21-8664-BCBA6B82B87B}"/>
    <cellStyle name="Normal 4 2 2 3 2 3 3 3 2" xfId="20086" xr:uid="{1DFE594A-BB9C-47E4-8EAA-73F408CEDF87}"/>
    <cellStyle name="Normal 4 2 2 3 2 3 3 4" xfId="20087" xr:uid="{39A85E9C-3566-4787-81B3-6EA19DE9027F}"/>
    <cellStyle name="Normal 4 2 2 3 2 3 4" xfId="20088" xr:uid="{BEF507C0-EE71-4F6A-B23A-1BD988940A25}"/>
    <cellStyle name="Normal 4 2 2 3 2 3 4 2" xfId="20089" xr:uid="{5F117287-AF60-4AC6-B5F6-4F437B790FED}"/>
    <cellStyle name="Normal 4 2 2 3 2 3 5" xfId="20090" xr:uid="{AE8EDC92-A2CE-4D04-BA96-4D4A37058A4E}"/>
    <cellStyle name="Normal 4 2 2 3 2 3 5 2" xfId="20091" xr:uid="{CC0BCC57-99F6-41F4-8063-10BB9A8B2797}"/>
    <cellStyle name="Normal 4 2 2 3 2 3 6" xfId="20092" xr:uid="{3D6075A4-26ED-4C61-AEDE-F6B19517D719}"/>
    <cellStyle name="Normal 4 2 2 3 2 3 7" xfId="20093" xr:uid="{01EF6DBD-2DDE-4789-9766-7382BF74D7F4}"/>
    <cellStyle name="Normal 4 2 2 3 2 4" xfId="20094" xr:uid="{EC422B96-C55A-497F-87BF-8FD71C4B0D7F}"/>
    <cellStyle name="Normal 4 2 2 3 2 4 2" xfId="20095" xr:uid="{3F7ADB04-F385-44B5-AE8D-8D8BEEEFA470}"/>
    <cellStyle name="Normal 4 2 2 3 2 4 2 2" xfId="20096" xr:uid="{49F1777E-484B-4887-95E4-93CC782D734B}"/>
    <cellStyle name="Normal 4 2 2 3 2 4 2 2 2" xfId="20097" xr:uid="{639F6221-C4EF-420A-9C72-020CD5776C78}"/>
    <cellStyle name="Normal 4 2 2 3 2 4 2 3" xfId="20098" xr:uid="{18A9DA3F-89D1-4E78-9C99-B36C1861F736}"/>
    <cellStyle name="Normal 4 2 2 3 2 4 2 3 2" xfId="20099" xr:uid="{90C04B3D-0222-4802-A181-B662E4DAC314}"/>
    <cellStyle name="Normal 4 2 2 3 2 4 2 4" xfId="20100" xr:uid="{DA6D8D08-B90A-4633-B436-DAF66CE43E32}"/>
    <cellStyle name="Normal 4 2 2 3 2 4 3" xfId="20101" xr:uid="{DC31DAFC-D373-4DB1-98A3-83B5F6DE318A}"/>
    <cellStyle name="Normal 4 2 2 3 2 4 3 2" xfId="20102" xr:uid="{BED5A905-55A7-461C-8DC9-F6B53B5CCD06}"/>
    <cellStyle name="Normal 4 2 2 3 2 4 3 2 2" xfId="20103" xr:uid="{B12215DF-3478-447E-87DE-3CC2C987A5A0}"/>
    <cellStyle name="Normal 4 2 2 3 2 4 3 3" xfId="20104" xr:uid="{9B9E8F12-F81D-4146-BB43-CF335F8B9C70}"/>
    <cellStyle name="Normal 4 2 2 3 2 4 3 3 2" xfId="20105" xr:uid="{7478EE28-ECBB-4B14-AFF8-C1FC69D7FF7C}"/>
    <cellStyle name="Normal 4 2 2 3 2 4 3 4" xfId="20106" xr:uid="{DDAB9D64-EB12-430E-88BC-78FBC752F29D}"/>
    <cellStyle name="Normal 4 2 2 3 2 4 4" xfId="20107" xr:uid="{F6EA87D2-5F32-4076-8185-3AE45128A383}"/>
    <cellStyle name="Normal 4 2 2 3 2 4 4 2" xfId="20108" xr:uid="{0578C110-A494-485F-A4A6-D262FBF1A667}"/>
    <cellStyle name="Normal 4 2 2 3 2 4 5" xfId="20109" xr:uid="{505447AD-3F15-4717-8915-E0D8C7BDF8FB}"/>
    <cellStyle name="Normal 4 2 2 3 2 4 5 2" xfId="20110" xr:uid="{7A0142A8-FFB9-4B66-9AA5-A190B0EAC43D}"/>
    <cellStyle name="Normal 4 2 2 3 2 4 6" xfId="20111" xr:uid="{1A0A40DD-4355-4EA4-96A2-671926EA8C58}"/>
    <cellStyle name="Normal 4 2 2 3 2 4 7" xfId="20112" xr:uid="{C69BD592-EDD3-407A-ADD0-C774D52B2DE1}"/>
    <cellStyle name="Normal 4 2 2 3 2 5" xfId="20113" xr:uid="{7D0044CA-1753-4EAE-A3B5-4E5EFFC8B428}"/>
    <cellStyle name="Normal 4 2 2 3 2 5 2" xfId="20114" xr:uid="{E1FFD023-5D7B-4B9D-88A9-688CA25E7A8A}"/>
    <cellStyle name="Normal 4 2 2 3 2 5 2 2" xfId="20115" xr:uid="{A72E5D20-C3E5-41D7-A804-4F11FDEB3667}"/>
    <cellStyle name="Normal 4 2 2 3 2 5 2 2 2" xfId="20116" xr:uid="{E9A804F4-26F7-4EE1-9821-D512F7967922}"/>
    <cellStyle name="Normal 4 2 2 3 2 5 2 3" xfId="20117" xr:uid="{D98411AB-4B10-4784-90A9-9501BEB10971}"/>
    <cellStyle name="Normal 4 2 2 3 2 5 2 3 2" xfId="20118" xr:uid="{20CCFF3F-34E0-4EA0-8B60-36D3A3B16344}"/>
    <cellStyle name="Normal 4 2 2 3 2 5 2 4" xfId="20119" xr:uid="{137DB6EB-02D5-4306-B56B-F2956A70F38D}"/>
    <cellStyle name="Normal 4 2 2 3 2 5 3" xfId="20120" xr:uid="{E3058F02-DAB9-4551-BC19-CA7821740889}"/>
    <cellStyle name="Normal 4 2 2 3 2 5 3 2" xfId="20121" xr:uid="{1E5F709A-CB7D-4040-9FFF-B0A49EF8B7F3}"/>
    <cellStyle name="Normal 4 2 2 3 2 5 3 2 2" xfId="20122" xr:uid="{110DDA09-7896-4A20-9217-A491BE408B2E}"/>
    <cellStyle name="Normal 4 2 2 3 2 5 3 3" xfId="20123" xr:uid="{6699E1A4-6B19-4223-BF4A-F8793DA0137E}"/>
    <cellStyle name="Normal 4 2 2 3 2 5 3 3 2" xfId="20124" xr:uid="{6CF97A9E-7190-409F-9A53-2B4950D92D17}"/>
    <cellStyle name="Normal 4 2 2 3 2 5 3 4" xfId="20125" xr:uid="{30753FE6-209C-44A9-ACAC-5C9B81879711}"/>
    <cellStyle name="Normal 4 2 2 3 2 5 4" xfId="20126" xr:uid="{6446ED97-0CC6-43DD-905A-F780A5B6A8C5}"/>
    <cellStyle name="Normal 4 2 2 3 2 5 4 2" xfId="20127" xr:uid="{66F70130-BE2F-4408-8B78-0ED22CB3FC22}"/>
    <cellStyle name="Normal 4 2 2 3 2 5 5" xfId="20128" xr:uid="{3C81363D-350C-4B3E-B619-9265187D68DB}"/>
    <cellStyle name="Normal 4 2 2 3 2 5 5 2" xfId="20129" xr:uid="{618FD203-DEA1-4839-8AB8-DCB0BBA212D4}"/>
    <cellStyle name="Normal 4 2 2 3 2 5 6" xfId="20130" xr:uid="{A9DA019A-EDD1-4838-9A5C-1EF2DC1857B3}"/>
    <cellStyle name="Normal 4 2 2 3 2 5 7" xfId="20131" xr:uid="{5C733E99-39C7-4FC8-A249-FBEF15B4E599}"/>
    <cellStyle name="Normal 4 2 2 3 2 6" xfId="20132" xr:uid="{75BBE528-59B4-451E-98C6-14209FA701AD}"/>
    <cellStyle name="Normal 4 2 2 3 2 6 2" xfId="20133" xr:uid="{AC052F2C-4E1D-4BC2-A334-92451ADECEBB}"/>
    <cellStyle name="Normal 4 2 2 3 2 6 2 2" xfId="20134" xr:uid="{F457899C-6C6E-49BB-BFCD-117D8C89030C}"/>
    <cellStyle name="Normal 4 2 2 3 2 6 3" xfId="20135" xr:uid="{758C7958-BAE6-43CB-A46E-880DB50C9562}"/>
    <cellStyle name="Normal 4 2 2 3 2 6 3 2" xfId="20136" xr:uid="{4F43D67D-C10E-4DCA-A0D2-E32380D7ABF8}"/>
    <cellStyle name="Normal 4 2 2 3 2 6 4" xfId="20137" xr:uid="{F88277A3-D197-43DA-85FD-E0E49805476C}"/>
    <cellStyle name="Normal 4 2 2 3 2 7" xfId="20138" xr:uid="{3DDA3AA4-EB0F-45A6-ADEC-2B010880F029}"/>
    <cellStyle name="Normal 4 2 2 3 2 7 2" xfId="20139" xr:uid="{E7033FE2-2E70-4DD3-92DA-D5747184B20A}"/>
    <cellStyle name="Normal 4 2 2 3 2 7 2 2" xfId="20140" xr:uid="{40E27D80-C9FA-4776-AA28-39CAFFDB5B18}"/>
    <cellStyle name="Normal 4 2 2 3 2 7 3" xfId="20141" xr:uid="{FED3464F-95A8-4B37-A10A-13C7E5C1476B}"/>
    <cellStyle name="Normal 4 2 2 3 2 7 3 2" xfId="20142" xr:uid="{40F4730D-5B24-40AB-A320-678C5CE8C778}"/>
    <cellStyle name="Normal 4 2 2 3 2 7 4" xfId="20143" xr:uid="{56E78FD1-3309-45CE-B764-A0650FB11BBD}"/>
    <cellStyle name="Normal 4 2 2 3 2 8" xfId="20144" xr:uid="{262B5782-69E3-4192-B1B8-08DA1A66AD06}"/>
    <cellStyle name="Normal 4 2 2 3 2 8 2" xfId="20145" xr:uid="{7AAD7346-8ED3-404A-9BB0-21D8278D522B}"/>
    <cellStyle name="Normal 4 2 2 3 2 9" xfId="20146" xr:uid="{A8EC70AC-A292-44D3-90F7-A641E8AB8BBC}"/>
    <cellStyle name="Normal 4 2 2 3 2 9 2" xfId="20147" xr:uid="{CEB824F0-44F8-4C50-83C1-411D41E9EC70}"/>
    <cellStyle name="Normal 4 2 2 3 3" xfId="20148" xr:uid="{24F58DB4-C5D1-4B42-8ED3-E40815D976D8}"/>
    <cellStyle name="Normal 4 2 2 3 3 2" xfId="20149" xr:uid="{1DC5573C-5D6C-47A7-94EF-8BCE85554036}"/>
    <cellStyle name="Normal 4 2 2 3 3 2 2" xfId="20150" xr:uid="{653A9801-7C1B-459A-B966-1439EA7E3713}"/>
    <cellStyle name="Normal 4 2 2 3 3 2 2 2" xfId="20151" xr:uid="{D1B9579D-6A82-4B45-889A-A8C9F74E14A5}"/>
    <cellStyle name="Normal 4 2 2 3 3 2 2 2 2" xfId="20152" xr:uid="{E1AF4021-0C3D-4BA8-AB55-044216CD48EA}"/>
    <cellStyle name="Normal 4 2 2 3 3 2 2 3" xfId="20153" xr:uid="{E5D65673-A999-487C-9B3B-7F024894D7CB}"/>
    <cellStyle name="Normal 4 2 2 3 3 2 2 3 2" xfId="20154" xr:uid="{9770625E-EEAA-472E-A4E2-4CB047923DAB}"/>
    <cellStyle name="Normal 4 2 2 3 3 2 2 4" xfId="20155" xr:uid="{BA48DF40-B388-41EB-A1BC-61C63FE29434}"/>
    <cellStyle name="Normal 4 2 2 3 3 2 3" xfId="20156" xr:uid="{CE9B409A-CE1E-4889-921B-32EF139B68FF}"/>
    <cellStyle name="Normal 4 2 2 3 3 2 3 2" xfId="20157" xr:uid="{457E6FEE-C4DC-4491-8268-2EBDE175F2CD}"/>
    <cellStyle name="Normal 4 2 2 3 3 2 3 2 2" xfId="20158" xr:uid="{ED02F3E8-8946-4E97-9406-D4E1E05FF8A3}"/>
    <cellStyle name="Normal 4 2 2 3 3 2 3 3" xfId="20159" xr:uid="{B720B5F0-3639-4081-8682-0078293DF131}"/>
    <cellStyle name="Normal 4 2 2 3 3 2 3 3 2" xfId="20160" xr:uid="{73672256-3D70-4362-9962-1D9DA0BE5D34}"/>
    <cellStyle name="Normal 4 2 2 3 3 2 3 4" xfId="20161" xr:uid="{9E7869CA-CF34-45F9-86BB-EC2FF46B5ED5}"/>
    <cellStyle name="Normal 4 2 2 3 3 2 4" xfId="20162" xr:uid="{DBE7C7D7-8605-4F1C-AB96-BCA62652F77A}"/>
    <cellStyle name="Normal 4 2 2 3 3 2 4 2" xfId="20163" xr:uid="{13789192-2118-416E-84F4-332F42E9DC1B}"/>
    <cellStyle name="Normal 4 2 2 3 3 2 5" xfId="20164" xr:uid="{E5AE4FA8-8638-493B-8B63-D930CF85B2C6}"/>
    <cellStyle name="Normal 4 2 2 3 3 2 5 2" xfId="20165" xr:uid="{F1F80D16-D946-495F-81D7-874312BA79F4}"/>
    <cellStyle name="Normal 4 2 2 3 3 2 6" xfId="20166" xr:uid="{C29E0D14-4654-443A-9EBD-C2E859289326}"/>
    <cellStyle name="Normal 4 2 2 3 3 2 7" xfId="20167" xr:uid="{0A1A12AE-AAB1-47EE-9CC0-2FF0C8A5E765}"/>
    <cellStyle name="Normal 4 2 2 3 3 3" xfId="20168" xr:uid="{CB21C8B3-FD26-4C23-8632-AC1F518BE987}"/>
    <cellStyle name="Normal 4 2 2 3 3 3 2" xfId="20169" xr:uid="{E39DE905-4CF8-4AF5-BEAA-F0B3BE72D8EF}"/>
    <cellStyle name="Normal 4 2 2 3 3 3 2 2" xfId="20170" xr:uid="{7CE80B6A-8A57-490D-B93E-998763317B99}"/>
    <cellStyle name="Normal 4 2 2 3 3 3 2 2 2" xfId="20171" xr:uid="{7718C799-FEE8-4405-9FEF-645D93827A7A}"/>
    <cellStyle name="Normal 4 2 2 3 3 3 2 3" xfId="20172" xr:uid="{523184B3-A64A-42EF-ABB5-25D7F2F50458}"/>
    <cellStyle name="Normal 4 2 2 3 3 3 2 3 2" xfId="20173" xr:uid="{6C613FBD-8E70-4A94-BA61-9E330239F1B8}"/>
    <cellStyle name="Normal 4 2 2 3 3 3 2 4" xfId="20174" xr:uid="{BFB005DA-12A2-4798-B357-77DCECC7A568}"/>
    <cellStyle name="Normal 4 2 2 3 3 3 3" xfId="20175" xr:uid="{DFA31069-556D-4890-AEB4-C2D9C49A6448}"/>
    <cellStyle name="Normal 4 2 2 3 3 3 3 2" xfId="20176" xr:uid="{BCC539D5-6BD4-4601-AF03-19D7FF90D553}"/>
    <cellStyle name="Normal 4 2 2 3 3 3 3 2 2" xfId="20177" xr:uid="{5EE85C36-A148-427D-B019-6F72630B4D0F}"/>
    <cellStyle name="Normal 4 2 2 3 3 3 3 3" xfId="20178" xr:uid="{365769FB-B5FC-43B1-AF02-0715C60C5640}"/>
    <cellStyle name="Normal 4 2 2 3 3 3 3 3 2" xfId="20179" xr:uid="{AE68B6B9-2FE7-41D4-86D4-09E86F9DC2D4}"/>
    <cellStyle name="Normal 4 2 2 3 3 3 3 4" xfId="20180" xr:uid="{C8DA0C89-1090-4D14-929C-CF2356899C6F}"/>
    <cellStyle name="Normal 4 2 2 3 3 3 4" xfId="20181" xr:uid="{55A321E1-BEE5-4C91-9B05-F0D8CA0F0A95}"/>
    <cellStyle name="Normal 4 2 2 3 3 3 4 2" xfId="20182" xr:uid="{F91A9CD6-9B0F-4AB4-B94D-66EEC057B4E6}"/>
    <cellStyle name="Normal 4 2 2 3 3 3 5" xfId="20183" xr:uid="{B70D4CDC-FC79-47A8-B2F5-EFF7ED1BB8E3}"/>
    <cellStyle name="Normal 4 2 2 3 3 3 5 2" xfId="20184" xr:uid="{1E24747B-D37C-4C3C-AF45-CF146DB7F455}"/>
    <cellStyle name="Normal 4 2 2 3 3 3 6" xfId="20185" xr:uid="{8930A6AC-1E1C-45D7-B33E-F4558A22BA6D}"/>
    <cellStyle name="Normal 4 2 2 3 3 3 7" xfId="20186" xr:uid="{5E320D5D-E1D3-402E-ADD0-B62D7AE10BE5}"/>
    <cellStyle name="Normal 4 2 2 3 3 4" xfId="20187" xr:uid="{7059FE97-934C-4B1B-ADDA-AC65587D382E}"/>
    <cellStyle name="Normal 4 2 2 3 3 4 2" xfId="20188" xr:uid="{DE9B319C-FE54-4E91-A11E-74FC733175CB}"/>
    <cellStyle name="Normal 4 2 2 3 3 4 2 2" xfId="20189" xr:uid="{27BE9EF3-08F3-4CE0-ABC7-B6E0AE231BE1}"/>
    <cellStyle name="Normal 4 2 2 3 3 4 3" xfId="20190" xr:uid="{BEE33D02-F23C-4118-8DD8-2147FC30FC54}"/>
    <cellStyle name="Normal 4 2 2 3 3 4 3 2" xfId="20191" xr:uid="{7280B98A-5AC5-443C-94E3-6FBCE1CF447F}"/>
    <cellStyle name="Normal 4 2 2 3 3 4 4" xfId="20192" xr:uid="{1D6D944C-F164-45EF-8406-15A5FD28C23F}"/>
    <cellStyle name="Normal 4 2 2 3 3 5" xfId="20193" xr:uid="{BFE6B3E4-2E0E-4C68-9A9C-75B874B7E58E}"/>
    <cellStyle name="Normal 4 2 2 3 3 5 2" xfId="20194" xr:uid="{E79DC6DB-A1C0-4E4F-A2DE-4C703755E5BB}"/>
    <cellStyle name="Normal 4 2 2 3 3 5 2 2" xfId="20195" xr:uid="{A7219BB6-87DE-488A-AC5C-3643915B42CA}"/>
    <cellStyle name="Normal 4 2 2 3 3 5 3" xfId="20196" xr:uid="{2116AD9F-F7B4-484D-86EF-83E0D8FF0FCE}"/>
    <cellStyle name="Normal 4 2 2 3 3 5 3 2" xfId="20197" xr:uid="{364C02D0-6797-4EAD-84D0-F99C7C724D05}"/>
    <cellStyle name="Normal 4 2 2 3 3 5 4" xfId="20198" xr:uid="{1EAA86CA-4B3C-4D56-A3D0-6D5001AC2848}"/>
    <cellStyle name="Normal 4 2 2 3 3 6" xfId="20199" xr:uid="{BAA5D289-C5B4-4C0E-AF2F-0437AF16932C}"/>
    <cellStyle name="Normal 4 2 2 3 3 6 2" xfId="20200" xr:uid="{461B2AA7-41F8-4B27-AB94-AF01675DC902}"/>
    <cellStyle name="Normal 4 2 2 3 3 7" xfId="20201" xr:uid="{80B266DE-63C1-40C6-9551-A70AC39BEC01}"/>
    <cellStyle name="Normal 4 2 2 3 3 7 2" xfId="20202" xr:uid="{03D935CE-D6A2-46DE-94D8-F210B2A99403}"/>
    <cellStyle name="Normal 4 2 2 3 3 8" xfId="20203" xr:uid="{A198B423-2E05-4BE4-BB90-59DC20E292EB}"/>
    <cellStyle name="Normal 4 2 2 3 3 9" xfId="20204" xr:uid="{2F99C7EA-4C72-4DBB-925D-0D224B6EEC3F}"/>
    <cellStyle name="Normal 4 2 2 3 4" xfId="20205" xr:uid="{55EC6D23-723F-49A4-A14D-AC5AF20BC2A1}"/>
    <cellStyle name="Normal 4 2 2 3 4 2" xfId="20206" xr:uid="{A3BD10A8-76FF-4772-896F-AF903787513A}"/>
    <cellStyle name="Normal 4 2 2 3 4 2 2" xfId="20207" xr:uid="{0ED41364-8EC8-430E-B7EB-F7C017AD0D45}"/>
    <cellStyle name="Normal 4 2 2 3 4 2 2 2" xfId="20208" xr:uid="{B61E15FD-3A1C-41D3-AF43-EE4FECB4DAB4}"/>
    <cellStyle name="Normal 4 2 2 3 4 2 2 2 2" xfId="20209" xr:uid="{0F505F5C-5A64-4228-9B3B-337AA6820AB9}"/>
    <cellStyle name="Normal 4 2 2 3 4 2 2 3" xfId="20210" xr:uid="{00098586-9284-414F-9650-D69690F0244A}"/>
    <cellStyle name="Normal 4 2 2 3 4 2 2 3 2" xfId="20211" xr:uid="{9FB4EF7D-F1C3-4B42-BF57-51661FBDDC3B}"/>
    <cellStyle name="Normal 4 2 2 3 4 2 2 4" xfId="20212" xr:uid="{7B3C2388-C256-4E93-BD91-0A0BFA071B06}"/>
    <cellStyle name="Normal 4 2 2 3 4 2 3" xfId="20213" xr:uid="{9C0D75D6-5D25-46A1-8E44-811FFA09C38D}"/>
    <cellStyle name="Normal 4 2 2 3 4 2 3 2" xfId="20214" xr:uid="{4729CFE3-42BD-4F92-B36C-3921C42E5C40}"/>
    <cellStyle name="Normal 4 2 2 3 4 2 3 2 2" xfId="20215" xr:uid="{B7B7A605-CD6C-42D5-85FC-7AE356A56589}"/>
    <cellStyle name="Normal 4 2 2 3 4 2 3 3" xfId="20216" xr:uid="{220EE0BA-1862-49AB-BEA2-258DA357BEB2}"/>
    <cellStyle name="Normal 4 2 2 3 4 2 3 3 2" xfId="20217" xr:uid="{7FE2BC24-129A-4666-8BFE-491C36823D22}"/>
    <cellStyle name="Normal 4 2 2 3 4 2 3 4" xfId="20218" xr:uid="{56C74CD4-E21A-437B-99D3-3CF02FA41B31}"/>
    <cellStyle name="Normal 4 2 2 3 4 2 4" xfId="20219" xr:uid="{53981B72-1397-486F-B8A3-486C7BB072FC}"/>
    <cellStyle name="Normal 4 2 2 3 4 2 4 2" xfId="20220" xr:uid="{0A6CF445-198E-4CC0-A73B-A2FA81DFE667}"/>
    <cellStyle name="Normal 4 2 2 3 4 2 5" xfId="20221" xr:uid="{F41D8099-B7B2-4571-A97C-38C9FF066EFE}"/>
    <cellStyle name="Normal 4 2 2 3 4 2 5 2" xfId="20222" xr:uid="{8DE7ABB3-4CA9-4B4B-8F17-6D0B9D32FB6F}"/>
    <cellStyle name="Normal 4 2 2 3 4 2 6" xfId="20223" xr:uid="{6C5C2F51-78D2-43DE-81F9-A9BC8FA012CD}"/>
    <cellStyle name="Normal 4 2 2 3 4 2 7" xfId="20224" xr:uid="{700140A3-144D-4901-9008-60DBA29A9123}"/>
    <cellStyle name="Normal 4 2 2 3 4 3" xfId="20225" xr:uid="{0F12B164-DEBB-4138-BB41-BFC9E07D1A2C}"/>
    <cellStyle name="Normal 4 2 2 3 4 3 2" xfId="20226" xr:uid="{92D0863B-EFBC-4B55-9A9B-606EB992D639}"/>
    <cellStyle name="Normal 4 2 2 3 4 3 2 2" xfId="20227" xr:uid="{1A54F224-F77B-4BC2-93A8-795ACEA45A35}"/>
    <cellStyle name="Normal 4 2 2 3 4 3 2 2 2" xfId="20228" xr:uid="{4F76FFFE-7A11-4715-A3B3-578BDC453B41}"/>
    <cellStyle name="Normal 4 2 2 3 4 3 2 3" xfId="20229" xr:uid="{6F4CC5C7-4512-4C3F-A3C7-87E3FDBB32D7}"/>
    <cellStyle name="Normal 4 2 2 3 4 3 2 3 2" xfId="20230" xr:uid="{1C27EF21-F712-49FD-8FC4-57D6D561BAC4}"/>
    <cellStyle name="Normal 4 2 2 3 4 3 2 4" xfId="20231" xr:uid="{7836D594-FB97-46FF-8783-B0C55A0553F1}"/>
    <cellStyle name="Normal 4 2 2 3 4 3 3" xfId="20232" xr:uid="{9D16BF82-ADF4-4AFC-950A-825AF8C77BA5}"/>
    <cellStyle name="Normal 4 2 2 3 4 3 3 2" xfId="20233" xr:uid="{37F3265E-7AF9-41B2-A648-3A27A539F296}"/>
    <cellStyle name="Normal 4 2 2 3 4 3 3 2 2" xfId="20234" xr:uid="{78150F3F-E623-490D-B2CD-1CF1ABF0D711}"/>
    <cellStyle name="Normal 4 2 2 3 4 3 3 3" xfId="20235" xr:uid="{DF3F75C1-5DC8-4FA8-A542-B82469DB5D2E}"/>
    <cellStyle name="Normal 4 2 2 3 4 3 3 3 2" xfId="20236" xr:uid="{ED9A35FE-D283-43B6-B7D4-93B291C66A68}"/>
    <cellStyle name="Normal 4 2 2 3 4 3 3 4" xfId="20237" xr:uid="{A0176F8E-798E-48BF-98C3-CC8709E41033}"/>
    <cellStyle name="Normal 4 2 2 3 4 3 4" xfId="20238" xr:uid="{F21B8D8B-FA4B-489E-B450-B1933C626CC4}"/>
    <cellStyle name="Normal 4 2 2 3 4 3 4 2" xfId="20239" xr:uid="{C5DC5EFE-1542-4D98-9C34-AB1E78FEB83B}"/>
    <cellStyle name="Normal 4 2 2 3 4 3 5" xfId="20240" xr:uid="{F9EA7D98-5AD7-4D32-AA37-79ACBC9719E2}"/>
    <cellStyle name="Normal 4 2 2 3 4 3 5 2" xfId="20241" xr:uid="{EE4E3285-818B-4B19-9DA9-F822F4F746E2}"/>
    <cellStyle name="Normal 4 2 2 3 4 3 6" xfId="20242" xr:uid="{D6B09F49-FBCD-4674-944D-6EB01FEEFB8A}"/>
    <cellStyle name="Normal 4 2 2 3 4 3 7" xfId="20243" xr:uid="{495B0DAF-9AF3-4120-92B9-5DFD48E0D4A1}"/>
    <cellStyle name="Normal 4 2 2 3 4 4" xfId="20244" xr:uid="{DAAB7CBC-030E-4564-B588-0090C9CFF187}"/>
    <cellStyle name="Normal 4 2 2 3 4 4 2" xfId="20245" xr:uid="{D7AE1B25-7C68-47FD-8915-D1B4F00052A1}"/>
    <cellStyle name="Normal 4 2 2 3 4 4 2 2" xfId="20246" xr:uid="{4A605C81-C168-4C8E-80CF-FCD5BF4D7166}"/>
    <cellStyle name="Normal 4 2 2 3 4 4 3" xfId="20247" xr:uid="{44106524-4DE5-4AB0-A148-A2E3D5C9390D}"/>
    <cellStyle name="Normal 4 2 2 3 4 4 3 2" xfId="20248" xr:uid="{3885C858-B059-43AD-B310-4CB46B49E866}"/>
    <cellStyle name="Normal 4 2 2 3 4 4 4" xfId="20249" xr:uid="{04A0184E-566E-4069-9263-55A79D93E3D4}"/>
    <cellStyle name="Normal 4 2 2 3 4 5" xfId="20250" xr:uid="{02971D9E-9438-4373-BB8D-56B0C19985CA}"/>
    <cellStyle name="Normal 4 2 2 3 4 5 2" xfId="20251" xr:uid="{2E9AA982-5F0B-4B83-BD77-AE64CC739DD9}"/>
    <cellStyle name="Normal 4 2 2 3 4 5 2 2" xfId="20252" xr:uid="{7FA411E5-DD20-4CA6-8BCF-8EA1ACBCBF89}"/>
    <cellStyle name="Normal 4 2 2 3 4 5 3" xfId="20253" xr:uid="{BC5A7E22-DA17-4336-9613-00D841D7FD79}"/>
    <cellStyle name="Normal 4 2 2 3 4 5 3 2" xfId="20254" xr:uid="{4FF700FE-429A-4CD7-9BC7-20FFBD913034}"/>
    <cellStyle name="Normal 4 2 2 3 4 5 4" xfId="20255" xr:uid="{47AECEA1-E393-4997-BF12-7E6986E7D744}"/>
    <cellStyle name="Normal 4 2 2 3 4 6" xfId="20256" xr:uid="{40240F86-39AB-4572-A97E-4B4525BE0E49}"/>
    <cellStyle name="Normal 4 2 2 3 4 6 2" xfId="20257" xr:uid="{DE89C99E-0E89-4427-B574-1A604A09786D}"/>
    <cellStyle name="Normal 4 2 2 3 4 7" xfId="20258" xr:uid="{5F65E187-C04B-4E88-915F-CA5A1B6489BA}"/>
    <cellStyle name="Normal 4 2 2 3 4 7 2" xfId="20259" xr:uid="{C27F06B0-EBFA-4280-8BF1-D407B09E254A}"/>
    <cellStyle name="Normal 4 2 2 3 4 8" xfId="20260" xr:uid="{6CACE695-7C7F-4A54-AF21-450F8CE8B6D6}"/>
    <cellStyle name="Normal 4 2 2 3 4 9" xfId="20261" xr:uid="{2439D77F-FAB1-4D1A-BE66-099D77443305}"/>
    <cellStyle name="Normal 4 2 2 3 5" xfId="20262" xr:uid="{D92E73D4-CC56-4E36-A467-5CC8AA0E5068}"/>
    <cellStyle name="Normal 4 2 2 3 5 2" xfId="20263" xr:uid="{5975CC13-B3FB-43EA-8845-BCA2ED3F27E1}"/>
    <cellStyle name="Normal 4 2 2 3 5 2 2" xfId="20264" xr:uid="{7D6561CA-9940-4264-846D-38E3243ACB9B}"/>
    <cellStyle name="Normal 4 2 2 3 5 2 2 2" xfId="20265" xr:uid="{07A68EB2-A63D-4275-8EED-0F3C0A2A2A30}"/>
    <cellStyle name="Normal 4 2 2 3 5 2 3" xfId="20266" xr:uid="{E8A2CBD5-73B0-451E-9E98-D51EB72442C9}"/>
    <cellStyle name="Normal 4 2 2 3 5 2 3 2" xfId="20267" xr:uid="{39DE368B-F9E4-4391-BA9E-03F734A290E0}"/>
    <cellStyle name="Normal 4 2 2 3 5 2 4" xfId="20268" xr:uid="{158FF9DC-8732-49BB-97F9-AC467286B16D}"/>
    <cellStyle name="Normal 4 2 2 3 5 3" xfId="20269" xr:uid="{3C3EE35D-5141-4D5F-8C91-14058A3F7139}"/>
    <cellStyle name="Normal 4 2 2 3 5 3 2" xfId="20270" xr:uid="{361A8325-8788-4D62-9C52-325BBA0F192B}"/>
    <cellStyle name="Normal 4 2 2 3 5 3 2 2" xfId="20271" xr:uid="{88B7B16A-1108-4A1F-9779-BC277B1C985E}"/>
    <cellStyle name="Normal 4 2 2 3 5 3 3" xfId="20272" xr:uid="{8E0F4DE5-DC23-41D6-9534-6E2A1F3AA650}"/>
    <cellStyle name="Normal 4 2 2 3 5 3 3 2" xfId="20273" xr:uid="{7245E604-EC79-4D9F-8EC7-64FCEE6DD506}"/>
    <cellStyle name="Normal 4 2 2 3 5 3 4" xfId="20274" xr:uid="{0CDF0AAF-2998-4C9C-BC53-6DBB22FBBDE3}"/>
    <cellStyle name="Normal 4 2 2 3 5 4" xfId="20275" xr:uid="{B9A33955-D4E0-42B9-8646-FD3186DE93F6}"/>
    <cellStyle name="Normal 4 2 2 3 5 4 2" xfId="20276" xr:uid="{8C272BF9-0093-404A-8782-C74D98106524}"/>
    <cellStyle name="Normal 4 2 2 3 5 5" xfId="20277" xr:uid="{A8B196AD-F50E-4010-A5CB-066AC57A5A17}"/>
    <cellStyle name="Normal 4 2 2 3 5 5 2" xfId="20278" xr:uid="{1513245A-363A-440D-91FC-4E80CF0E6502}"/>
    <cellStyle name="Normal 4 2 2 3 5 6" xfId="20279" xr:uid="{BD107C66-C3B6-4C1D-A91E-200AC67F2421}"/>
    <cellStyle name="Normal 4 2 2 3 5 7" xfId="20280" xr:uid="{2F346DBA-4FE5-40BF-8AEA-C07413176994}"/>
    <cellStyle name="Normal 4 2 2 3 6" xfId="20281" xr:uid="{E6A2576F-2E97-4547-8E70-1D4569D46FDF}"/>
    <cellStyle name="Normal 4 2 2 3 6 2" xfId="20282" xr:uid="{7711C355-8AAB-4310-8C0E-83652E6B861C}"/>
    <cellStyle name="Normal 4 2 2 3 6 2 2" xfId="20283" xr:uid="{2DB3F8A6-7FE0-4080-BE02-A81CF330C6C5}"/>
    <cellStyle name="Normal 4 2 2 3 6 2 2 2" xfId="20284" xr:uid="{FE09A12B-5CDC-416F-A1F0-B484761923AA}"/>
    <cellStyle name="Normal 4 2 2 3 6 2 3" xfId="20285" xr:uid="{9FF9F169-5D49-4175-B92F-A9E12B477E80}"/>
    <cellStyle name="Normal 4 2 2 3 6 2 3 2" xfId="20286" xr:uid="{FF7EF042-BDB8-4868-A870-A3EFCD0046A2}"/>
    <cellStyle name="Normal 4 2 2 3 6 2 4" xfId="20287" xr:uid="{93BDFE7F-9C7B-40E5-8411-310A61CBE72A}"/>
    <cellStyle name="Normal 4 2 2 3 6 3" xfId="20288" xr:uid="{260133D2-BE33-4BF7-96B9-DC7E4C1D63EB}"/>
    <cellStyle name="Normal 4 2 2 3 6 3 2" xfId="20289" xr:uid="{EC601701-6BE9-49E6-8429-E580EF92F84D}"/>
    <cellStyle name="Normal 4 2 2 3 6 3 2 2" xfId="20290" xr:uid="{25FB12B6-D5E0-4AE3-A170-A75304B125F2}"/>
    <cellStyle name="Normal 4 2 2 3 6 3 3" xfId="20291" xr:uid="{54F7A6E5-D612-4463-85A0-7E60A3A5F485}"/>
    <cellStyle name="Normal 4 2 2 3 6 3 3 2" xfId="20292" xr:uid="{25610909-5B33-4305-89B0-5570228ECB6F}"/>
    <cellStyle name="Normal 4 2 2 3 6 3 4" xfId="20293" xr:uid="{39A44FDF-D092-4791-9375-EA0C06684A72}"/>
    <cellStyle name="Normal 4 2 2 3 6 4" xfId="20294" xr:uid="{43DD9E72-BFDB-464A-AEE9-68D404D6F192}"/>
    <cellStyle name="Normal 4 2 2 3 6 4 2" xfId="20295" xr:uid="{82114168-8555-45E7-A78D-7E862E655E0F}"/>
    <cellStyle name="Normal 4 2 2 3 6 5" xfId="20296" xr:uid="{4DC99467-8D36-4E31-BA80-FF83BE73B7D7}"/>
    <cellStyle name="Normal 4 2 2 3 6 5 2" xfId="20297" xr:uid="{AF8DE7BB-E5C1-4168-A7A7-9CDBDC041641}"/>
    <cellStyle name="Normal 4 2 2 3 6 6" xfId="20298" xr:uid="{92E78AEF-AD54-4C98-BB24-C858EBCB0203}"/>
    <cellStyle name="Normal 4 2 2 3 6 7" xfId="20299" xr:uid="{9E14DF4A-9CC8-4EF5-A7F8-C0966C9BA858}"/>
    <cellStyle name="Normal 4 2 2 3 7" xfId="20300" xr:uid="{1C788549-15FC-40CE-AA15-C16E88CC7CAF}"/>
    <cellStyle name="Normal 4 2 2 3 7 2" xfId="20301" xr:uid="{FBBDB3BC-4CE0-4E33-A371-63EC89DE73B4}"/>
    <cellStyle name="Normal 4 2 2 3 7 2 2" xfId="20302" xr:uid="{EA99AB27-33E8-4CF9-99A6-D26D346C232D}"/>
    <cellStyle name="Normal 4 2 2 3 7 2 2 2" xfId="20303" xr:uid="{8F7D5B8C-9A2C-479B-AF9F-8101819D1ED9}"/>
    <cellStyle name="Normal 4 2 2 3 7 2 3" xfId="20304" xr:uid="{8E86C268-3EA2-4D2A-B94A-903F3120E0A5}"/>
    <cellStyle name="Normal 4 2 2 3 7 2 3 2" xfId="20305" xr:uid="{FDD3E795-10CC-494F-A5A2-87F756EF5656}"/>
    <cellStyle name="Normal 4 2 2 3 7 2 4" xfId="20306" xr:uid="{B85DF5BD-BEDE-4460-98D7-8FAEA0D5D056}"/>
    <cellStyle name="Normal 4 2 2 3 7 3" xfId="20307" xr:uid="{ADAECCA1-B037-4B12-9BC5-045CE910295D}"/>
    <cellStyle name="Normal 4 2 2 3 7 3 2" xfId="20308" xr:uid="{4C85DD0D-687E-48D0-A875-DE652D266718}"/>
    <cellStyle name="Normal 4 2 2 3 7 3 2 2" xfId="20309" xr:uid="{116F184E-179F-4095-AE32-9378F1399ACB}"/>
    <cellStyle name="Normal 4 2 2 3 7 3 3" xfId="20310" xr:uid="{2F9A92F1-FBB8-45E6-906D-A11462BB8C7E}"/>
    <cellStyle name="Normal 4 2 2 3 7 3 3 2" xfId="20311" xr:uid="{CE9498CF-1594-4C46-BB9F-55F9A0092518}"/>
    <cellStyle name="Normal 4 2 2 3 7 3 4" xfId="20312" xr:uid="{C5706523-351C-454C-90F1-C671EE6FD77D}"/>
    <cellStyle name="Normal 4 2 2 3 7 4" xfId="20313" xr:uid="{13A05329-DDC7-44AF-B264-6C59F13BC0FA}"/>
    <cellStyle name="Normal 4 2 2 3 7 4 2" xfId="20314" xr:uid="{9B28A955-1F4F-4707-AACD-A6C576B9C455}"/>
    <cellStyle name="Normal 4 2 2 3 7 5" xfId="20315" xr:uid="{76FCF3A2-CA8F-477F-A279-437A8C7BEE3D}"/>
    <cellStyle name="Normal 4 2 2 3 7 5 2" xfId="20316" xr:uid="{4DF69555-664F-4987-8649-190817373328}"/>
    <cellStyle name="Normal 4 2 2 3 7 6" xfId="20317" xr:uid="{0B5604E7-1951-47E4-90EE-1367F48238B2}"/>
    <cellStyle name="Normal 4 2 2 3 7 7" xfId="20318" xr:uid="{077F3917-889E-4126-B2F9-3E3B9CA9F507}"/>
    <cellStyle name="Normal 4 2 2 3 8" xfId="20319" xr:uid="{8D4DBC4A-0C13-48EA-8E5E-041674D28539}"/>
    <cellStyle name="Normal 4 2 2 3 8 2" xfId="20320" xr:uid="{FE34F2D0-75CB-4FF8-9196-8B5C721567C5}"/>
    <cellStyle name="Normal 4 2 2 3 8 2 2" xfId="20321" xr:uid="{6EC7B1B6-9897-40FA-9579-7E811C1A9F56}"/>
    <cellStyle name="Normal 4 2 2 3 8 3" xfId="20322" xr:uid="{74B88944-FEA8-45C0-B789-B596FC48D743}"/>
    <cellStyle name="Normal 4 2 2 3 8 3 2" xfId="20323" xr:uid="{91CEAE3D-2D91-4AAB-8BB6-30DC49BFC6CA}"/>
    <cellStyle name="Normal 4 2 2 3 8 4" xfId="20324" xr:uid="{511E41FB-72D7-4D91-B85B-379A38C37D34}"/>
    <cellStyle name="Normal 4 2 2 3 9" xfId="20325" xr:uid="{C0486C84-4014-44EC-A4C0-E7BF0D1B6FC9}"/>
    <cellStyle name="Normal 4 2 2 3 9 2" xfId="20326" xr:uid="{1F280414-1B8B-4129-9AEB-D824D5A06D7B}"/>
    <cellStyle name="Normal 4 2 2 3 9 2 2" xfId="20327" xr:uid="{4D82FD25-4C99-413B-9A23-3F8940AACE22}"/>
    <cellStyle name="Normal 4 2 2 3 9 3" xfId="20328" xr:uid="{E486CA77-00D0-42E5-8D67-8223AA0A88C1}"/>
    <cellStyle name="Normal 4 2 2 3 9 3 2" xfId="20329" xr:uid="{0397558D-26F6-4792-BB06-768DD2CDD851}"/>
    <cellStyle name="Normal 4 2 2 3 9 4" xfId="20330" xr:uid="{22CA9BDE-377D-45CF-8933-0263FACAB999}"/>
    <cellStyle name="Normal 4 2 2 4" xfId="20331" xr:uid="{CBA79D52-A5C5-43AC-AA7D-6E141557BF0A}"/>
    <cellStyle name="Normal 4 2 2 4 10" xfId="20332" xr:uid="{2BC2C0E3-71D1-4574-889E-024173D04835}"/>
    <cellStyle name="Normal 4 2 2 4 10 2" xfId="20333" xr:uid="{95997657-9421-4931-A225-DB27DF920131}"/>
    <cellStyle name="Normal 4 2 2 4 11" xfId="20334" xr:uid="{4CE83A57-EE2B-40A1-BBDC-C5E3DF5A259E}"/>
    <cellStyle name="Normal 4 2 2 4 11 2" xfId="20335" xr:uid="{1D304CF5-CCB1-49AC-9E1A-8D5E6F9D159E}"/>
    <cellStyle name="Normal 4 2 2 4 12" xfId="20336" xr:uid="{C23C0EDB-1E07-4C40-B1EC-B7BD41A8EDF3}"/>
    <cellStyle name="Normal 4 2 2 4 13" xfId="20337" xr:uid="{7C12DC77-BC9B-4B86-A665-C1608CF1DAFB}"/>
    <cellStyle name="Normal 4 2 2 4 2" xfId="20338" xr:uid="{B69D4AAD-A863-40D1-B9E1-ABFA360029EF}"/>
    <cellStyle name="Normal 4 2 2 4 2 10" xfId="20339" xr:uid="{087C287E-FE38-4553-8004-57C86A4C7C4C}"/>
    <cellStyle name="Normal 4 2 2 4 2 11" xfId="20340" xr:uid="{E6554A5D-35F7-4EC1-826C-9C96934FD6E0}"/>
    <cellStyle name="Normal 4 2 2 4 2 2" xfId="20341" xr:uid="{387ACEBA-91D0-40AF-8A04-26CA334740C0}"/>
    <cellStyle name="Normal 4 2 2 4 2 2 2" xfId="20342" xr:uid="{42D9F495-9DF6-4808-84A3-8F72C07B9E8F}"/>
    <cellStyle name="Normal 4 2 2 4 2 2 2 2" xfId="20343" xr:uid="{3386A347-037D-4FEA-B92B-14423188086B}"/>
    <cellStyle name="Normal 4 2 2 4 2 2 2 2 2" xfId="20344" xr:uid="{66EABC6D-19B2-417A-999C-2E1E974B1EB4}"/>
    <cellStyle name="Normal 4 2 2 4 2 2 2 2 2 2" xfId="20345" xr:uid="{CC04FE34-3869-460C-8200-0C3C881AA3B8}"/>
    <cellStyle name="Normal 4 2 2 4 2 2 2 2 3" xfId="20346" xr:uid="{4FFAE5E7-8871-4C1E-8920-60FDF50BDA83}"/>
    <cellStyle name="Normal 4 2 2 4 2 2 2 2 3 2" xfId="20347" xr:uid="{723BD4F0-DBA3-4FB4-9279-77934B2A70A1}"/>
    <cellStyle name="Normal 4 2 2 4 2 2 2 2 4" xfId="20348" xr:uid="{F383558C-FBB6-4C42-9B57-E427608EB7EC}"/>
    <cellStyle name="Normal 4 2 2 4 2 2 2 3" xfId="20349" xr:uid="{9E52C216-FE70-4A0E-829C-4E68CE85A961}"/>
    <cellStyle name="Normal 4 2 2 4 2 2 2 3 2" xfId="20350" xr:uid="{389B1AB8-1A9A-4718-B4B3-4CD0987DE4FF}"/>
    <cellStyle name="Normal 4 2 2 4 2 2 2 3 2 2" xfId="20351" xr:uid="{AAE71F42-C1F6-4494-850D-0E673AEC72F5}"/>
    <cellStyle name="Normal 4 2 2 4 2 2 2 3 3" xfId="20352" xr:uid="{009D6F19-E26F-4CF3-8685-C4114EC50D87}"/>
    <cellStyle name="Normal 4 2 2 4 2 2 2 3 3 2" xfId="20353" xr:uid="{E696A10D-2DC9-4206-829B-AD3378DC8925}"/>
    <cellStyle name="Normal 4 2 2 4 2 2 2 3 4" xfId="20354" xr:uid="{4E073ACC-9657-4FCF-82C2-9A2819BD27A7}"/>
    <cellStyle name="Normal 4 2 2 4 2 2 2 4" xfId="20355" xr:uid="{342C369D-74F8-4ECE-A1D9-5F1A54C9D8B1}"/>
    <cellStyle name="Normal 4 2 2 4 2 2 2 4 2" xfId="20356" xr:uid="{39F8FD92-322D-40AD-A87B-C7F8F28F487A}"/>
    <cellStyle name="Normal 4 2 2 4 2 2 2 5" xfId="20357" xr:uid="{75B36758-9A07-4D0C-92AB-7FC71F0FBEA4}"/>
    <cellStyle name="Normal 4 2 2 4 2 2 2 5 2" xfId="20358" xr:uid="{43CEEEA0-9BFD-44F8-A6FC-7D15BB454C7B}"/>
    <cellStyle name="Normal 4 2 2 4 2 2 2 6" xfId="20359" xr:uid="{46DD317D-6275-4457-9CEB-FFC8B4B959B7}"/>
    <cellStyle name="Normal 4 2 2 4 2 2 2 7" xfId="20360" xr:uid="{B96B78A5-E366-4AC1-BBF6-0CAF8F1137B9}"/>
    <cellStyle name="Normal 4 2 2 4 2 2 3" xfId="20361" xr:uid="{79F83108-F285-4827-9695-FAD8AC35E253}"/>
    <cellStyle name="Normal 4 2 2 4 2 2 3 2" xfId="20362" xr:uid="{792E6E04-118F-4EA6-80D8-7FD5F6E69117}"/>
    <cellStyle name="Normal 4 2 2 4 2 2 3 2 2" xfId="20363" xr:uid="{C91DDFF7-F824-4607-A98A-1042858C47CE}"/>
    <cellStyle name="Normal 4 2 2 4 2 2 3 2 2 2" xfId="20364" xr:uid="{EDD365CC-C3D6-4531-8B7D-1539D188A9DD}"/>
    <cellStyle name="Normal 4 2 2 4 2 2 3 2 3" xfId="20365" xr:uid="{39A6EC5C-C206-4EE8-9E6F-3DA709D52774}"/>
    <cellStyle name="Normal 4 2 2 4 2 2 3 2 3 2" xfId="20366" xr:uid="{7FB4AB52-57BE-4DC6-AFE0-C6A1942B5169}"/>
    <cellStyle name="Normal 4 2 2 4 2 2 3 2 4" xfId="20367" xr:uid="{C0ABF309-F5DC-4848-9BDB-753FA2309704}"/>
    <cellStyle name="Normal 4 2 2 4 2 2 3 3" xfId="20368" xr:uid="{8E381E36-C57C-4E90-9D47-16DB1817C56F}"/>
    <cellStyle name="Normal 4 2 2 4 2 2 3 3 2" xfId="20369" xr:uid="{7645F606-919E-4CC9-B191-E815BC1ACE26}"/>
    <cellStyle name="Normal 4 2 2 4 2 2 3 3 2 2" xfId="20370" xr:uid="{A8DEF269-8FF0-4BD9-BC35-7491BED7858B}"/>
    <cellStyle name="Normal 4 2 2 4 2 2 3 3 3" xfId="20371" xr:uid="{EBB23482-9809-4BEE-92BC-9F9FE8F8A726}"/>
    <cellStyle name="Normal 4 2 2 4 2 2 3 3 3 2" xfId="20372" xr:uid="{083BFD11-A2F5-48DA-B1CC-30B47472EF76}"/>
    <cellStyle name="Normal 4 2 2 4 2 2 3 3 4" xfId="20373" xr:uid="{2867DF97-9DAC-4552-B2AD-DD4CEC1C74B6}"/>
    <cellStyle name="Normal 4 2 2 4 2 2 3 4" xfId="20374" xr:uid="{FA7720B6-5EDE-4E5B-8166-37DE0BC648E1}"/>
    <cellStyle name="Normal 4 2 2 4 2 2 3 4 2" xfId="20375" xr:uid="{9D263B7C-E4DF-4709-8728-9532237CD85D}"/>
    <cellStyle name="Normal 4 2 2 4 2 2 3 5" xfId="20376" xr:uid="{B0E05EEB-6D24-467C-B99E-BF4E0CFCA4AF}"/>
    <cellStyle name="Normal 4 2 2 4 2 2 3 5 2" xfId="20377" xr:uid="{6BC091FD-9244-4F0F-8D95-CB9344E31EC7}"/>
    <cellStyle name="Normal 4 2 2 4 2 2 3 6" xfId="20378" xr:uid="{E0D7E6E8-EDF9-41BD-AE5F-8577B520EFAF}"/>
    <cellStyle name="Normal 4 2 2 4 2 2 3 7" xfId="20379" xr:uid="{043B42A0-0615-43DF-86AD-3E2987667F70}"/>
    <cellStyle name="Normal 4 2 2 4 2 2 4" xfId="20380" xr:uid="{B942C6F3-BA12-4C47-8A81-E7B84B9BBF67}"/>
    <cellStyle name="Normal 4 2 2 4 2 2 4 2" xfId="20381" xr:uid="{25D4D34D-F0D3-481E-94AD-A9AEFB1CBF66}"/>
    <cellStyle name="Normal 4 2 2 4 2 2 4 2 2" xfId="20382" xr:uid="{5FF964D5-6714-4E07-9A4E-FB2190473B9B}"/>
    <cellStyle name="Normal 4 2 2 4 2 2 4 3" xfId="20383" xr:uid="{8C211C55-29EE-42D6-8C20-90A0F26D607C}"/>
    <cellStyle name="Normal 4 2 2 4 2 2 4 3 2" xfId="20384" xr:uid="{8DE7DD72-513B-4EEE-8DC9-0A1DC1C39A59}"/>
    <cellStyle name="Normal 4 2 2 4 2 2 4 4" xfId="20385" xr:uid="{7010E30A-6E12-441A-B746-4CE99DFB3C77}"/>
    <cellStyle name="Normal 4 2 2 4 2 2 5" xfId="20386" xr:uid="{E6B19E99-AC08-4E96-B712-0E7C41AFFA9F}"/>
    <cellStyle name="Normal 4 2 2 4 2 2 5 2" xfId="20387" xr:uid="{35301309-F6D5-466A-B41F-05FBA1E7F452}"/>
    <cellStyle name="Normal 4 2 2 4 2 2 5 2 2" xfId="20388" xr:uid="{B9EABCA9-3F1D-45DE-A497-9A7B084B9672}"/>
    <cellStyle name="Normal 4 2 2 4 2 2 5 3" xfId="20389" xr:uid="{7EB2A7F2-5BB3-4691-AFE7-AFA6E68B0D99}"/>
    <cellStyle name="Normal 4 2 2 4 2 2 5 3 2" xfId="20390" xr:uid="{223A4926-7A0E-46F0-B241-D747A738D515}"/>
    <cellStyle name="Normal 4 2 2 4 2 2 5 4" xfId="20391" xr:uid="{77AC206A-7275-433F-A2E1-7AD0D97A0CCD}"/>
    <cellStyle name="Normal 4 2 2 4 2 2 6" xfId="20392" xr:uid="{FC484974-F513-4486-B438-70AFD738035D}"/>
    <cellStyle name="Normal 4 2 2 4 2 2 6 2" xfId="20393" xr:uid="{D0FCCF0E-2041-4DC9-B8E9-750EFBBC0266}"/>
    <cellStyle name="Normal 4 2 2 4 2 2 7" xfId="20394" xr:uid="{0D7EA29B-1BEF-4EF6-8BE5-A52AAECC0D37}"/>
    <cellStyle name="Normal 4 2 2 4 2 2 7 2" xfId="20395" xr:uid="{5086F061-90FC-4F1C-AA79-D12018975749}"/>
    <cellStyle name="Normal 4 2 2 4 2 2 8" xfId="20396" xr:uid="{5BC04508-F725-4AE7-957A-5048502C1B5D}"/>
    <cellStyle name="Normal 4 2 2 4 2 2 9" xfId="20397" xr:uid="{ED55E409-DA18-4325-A854-17AC2346FD46}"/>
    <cellStyle name="Normal 4 2 2 4 2 3" xfId="20398" xr:uid="{E365CC39-B201-4AC2-886A-278737019E62}"/>
    <cellStyle name="Normal 4 2 2 4 2 3 2" xfId="20399" xr:uid="{092A24B3-F16B-4979-9DE2-A8F121CF15BF}"/>
    <cellStyle name="Normal 4 2 2 4 2 3 2 2" xfId="20400" xr:uid="{282ECA12-60B7-4110-BCD5-5C6C07A7DC43}"/>
    <cellStyle name="Normal 4 2 2 4 2 3 2 2 2" xfId="20401" xr:uid="{45D80952-EFD2-40B8-B5A5-AA5E213295EF}"/>
    <cellStyle name="Normal 4 2 2 4 2 3 2 3" xfId="20402" xr:uid="{4DEE4E53-DDBC-496A-A8EA-162615950A94}"/>
    <cellStyle name="Normal 4 2 2 4 2 3 2 3 2" xfId="20403" xr:uid="{67942C14-F9BE-4A62-B41A-B5AAD2E62D37}"/>
    <cellStyle name="Normal 4 2 2 4 2 3 2 4" xfId="20404" xr:uid="{11858C8C-1F86-4D32-8795-60BCDBBB0273}"/>
    <cellStyle name="Normal 4 2 2 4 2 3 3" xfId="20405" xr:uid="{4440BBD1-DEEC-4876-958A-FD839714C884}"/>
    <cellStyle name="Normal 4 2 2 4 2 3 3 2" xfId="20406" xr:uid="{FDF45FE0-8E9B-4D51-9D24-639128651741}"/>
    <cellStyle name="Normal 4 2 2 4 2 3 3 2 2" xfId="20407" xr:uid="{2FFF80C2-4CEC-43B0-8707-19C4D88B3257}"/>
    <cellStyle name="Normal 4 2 2 4 2 3 3 3" xfId="20408" xr:uid="{82D1DCB2-D3C2-4CAA-9593-624CBCEAF5C4}"/>
    <cellStyle name="Normal 4 2 2 4 2 3 3 3 2" xfId="20409" xr:uid="{E45A3033-8C12-4F71-8DE2-8C6CFE4F3CA5}"/>
    <cellStyle name="Normal 4 2 2 4 2 3 3 4" xfId="20410" xr:uid="{AA3A316A-7CA4-4A7B-BB53-10809C98CFAE}"/>
    <cellStyle name="Normal 4 2 2 4 2 3 4" xfId="20411" xr:uid="{BA9CEB8D-18CF-479A-AC54-12ECED43F51F}"/>
    <cellStyle name="Normal 4 2 2 4 2 3 4 2" xfId="20412" xr:uid="{8B9A3EB3-CFD6-4BC0-A297-702901BEB14E}"/>
    <cellStyle name="Normal 4 2 2 4 2 3 5" xfId="20413" xr:uid="{B2D26190-6F79-47F7-ACD7-FA570657BCD0}"/>
    <cellStyle name="Normal 4 2 2 4 2 3 5 2" xfId="20414" xr:uid="{3266D2E3-1ECF-4F5E-95D2-3E46C84F9848}"/>
    <cellStyle name="Normal 4 2 2 4 2 3 6" xfId="20415" xr:uid="{8CA5E9FC-D279-4061-81DB-F25EF34F4A34}"/>
    <cellStyle name="Normal 4 2 2 4 2 3 7" xfId="20416" xr:uid="{007CC739-EA2C-4394-BD94-1B9A40CFE673}"/>
    <cellStyle name="Normal 4 2 2 4 2 4" xfId="20417" xr:uid="{68ACBD5D-559A-4FCE-9D41-CA0F602E1284}"/>
    <cellStyle name="Normal 4 2 2 4 2 4 2" xfId="20418" xr:uid="{C120A273-6CB1-4170-82F7-AE995C3E2141}"/>
    <cellStyle name="Normal 4 2 2 4 2 4 2 2" xfId="20419" xr:uid="{B50CC769-EE56-4191-92FC-FE8FF86E404D}"/>
    <cellStyle name="Normal 4 2 2 4 2 4 2 2 2" xfId="20420" xr:uid="{1C39D9A0-C3F0-46B5-92CD-63811B0C31B5}"/>
    <cellStyle name="Normal 4 2 2 4 2 4 2 3" xfId="20421" xr:uid="{E5123C2F-3AF5-4A22-B13D-90985E8630FF}"/>
    <cellStyle name="Normal 4 2 2 4 2 4 2 3 2" xfId="20422" xr:uid="{12532EB3-CEF9-47B0-BCE1-576F6E7322DC}"/>
    <cellStyle name="Normal 4 2 2 4 2 4 2 4" xfId="20423" xr:uid="{FE20C529-9412-4678-A8B3-F1A26499A0B4}"/>
    <cellStyle name="Normal 4 2 2 4 2 4 3" xfId="20424" xr:uid="{BF9FF877-81B7-442A-BD4F-1108F416F1CE}"/>
    <cellStyle name="Normal 4 2 2 4 2 4 3 2" xfId="20425" xr:uid="{A0EAEFC8-EC18-4249-B975-0B7911BDCC40}"/>
    <cellStyle name="Normal 4 2 2 4 2 4 3 2 2" xfId="20426" xr:uid="{93749882-2E29-42D3-B06D-F84E2411E5A6}"/>
    <cellStyle name="Normal 4 2 2 4 2 4 3 3" xfId="20427" xr:uid="{7E251688-6C2A-4D59-860B-18DB9FF1292A}"/>
    <cellStyle name="Normal 4 2 2 4 2 4 3 3 2" xfId="20428" xr:uid="{5796686A-E560-40C0-92C2-45481422F640}"/>
    <cellStyle name="Normal 4 2 2 4 2 4 3 4" xfId="20429" xr:uid="{47AF430A-3676-4CBE-96C1-55B6CC98E91B}"/>
    <cellStyle name="Normal 4 2 2 4 2 4 4" xfId="20430" xr:uid="{98294E43-63C6-4D99-B663-2BF22F316D6D}"/>
    <cellStyle name="Normal 4 2 2 4 2 4 4 2" xfId="20431" xr:uid="{E1962E27-47A1-4FB4-954F-ADF990C78ADC}"/>
    <cellStyle name="Normal 4 2 2 4 2 4 5" xfId="20432" xr:uid="{53957EBC-7670-4134-BCC0-2C2231BCEF47}"/>
    <cellStyle name="Normal 4 2 2 4 2 4 5 2" xfId="20433" xr:uid="{FA47DD32-8C3F-4279-B25E-84E0C5B993F3}"/>
    <cellStyle name="Normal 4 2 2 4 2 4 6" xfId="20434" xr:uid="{2D3EE82C-552F-4ADE-95F9-76DB3F15FD0E}"/>
    <cellStyle name="Normal 4 2 2 4 2 4 7" xfId="20435" xr:uid="{194A0B0C-5EE2-446F-BDE0-D6DF5905A6B4}"/>
    <cellStyle name="Normal 4 2 2 4 2 5" xfId="20436" xr:uid="{532FAD81-D03D-4020-BAB2-874554F07DC3}"/>
    <cellStyle name="Normal 4 2 2 4 2 5 2" xfId="20437" xr:uid="{3244FA0D-D48C-4795-B898-D11625D3D3C3}"/>
    <cellStyle name="Normal 4 2 2 4 2 5 2 2" xfId="20438" xr:uid="{886560B5-3C8B-445C-A9A9-906D47E85BB3}"/>
    <cellStyle name="Normal 4 2 2 4 2 5 2 2 2" xfId="20439" xr:uid="{44B5A51D-2038-46A1-9D96-8F1E732CA87E}"/>
    <cellStyle name="Normal 4 2 2 4 2 5 2 3" xfId="20440" xr:uid="{9257AC6F-494D-4829-A0E0-D9216109CC66}"/>
    <cellStyle name="Normal 4 2 2 4 2 5 2 3 2" xfId="20441" xr:uid="{5214A250-77AB-49E3-AF84-D95B9917F59C}"/>
    <cellStyle name="Normal 4 2 2 4 2 5 2 4" xfId="20442" xr:uid="{DFCF907C-1D4A-443D-9B89-5F1FD507A287}"/>
    <cellStyle name="Normal 4 2 2 4 2 5 3" xfId="20443" xr:uid="{56A1F513-600C-4414-92AD-DB9FE5ADEE8F}"/>
    <cellStyle name="Normal 4 2 2 4 2 5 3 2" xfId="20444" xr:uid="{0E02F910-7715-4805-96F9-57B5C4956E16}"/>
    <cellStyle name="Normal 4 2 2 4 2 5 3 2 2" xfId="20445" xr:uid="{A09CC5B9-EB43-489C-8834-307FFABAB6A0}"/>
    <cellStyle name="Normal 4 2 2 4 2 5 3 3" xfId="20446" xr:uid="{0E849223-63F5-45EA-97A8-4AA87D63D7B6}"/>
    <cellStyle name="Normal 4 2 2 4 2 5 3 3 2" xfId="20447" xr:uid="{34117EF8-C004-4DFF-ABA7-6464872FCB25}"/>
    <cellStyle name="Normal 4 2 2 4 2 5 3 4" xfId="20448" xr:uid="{A1A3E95B-13DB-48BB-82B0-6983AE521F91}"/>
    <cellStyle name="Normal 4 2 2 4 2 5 4" xfId="20449" xr:uid="{5513972B-FF70-4AC1-929C-3CEE5CDAEA75}"/>
    <cellStyle name="Normal 4 2 2 4 2 5 4 2" xfId="20450" xr:uid="{02845B77-4CEB-45BE-8D92-35F3216527EA}"/>
    <cellStyle name="Normal 4 2 2 4 2 5 5" xfId="20451" xr:uid="{43DD351A-8089-4075-85A0-C3550D0A70D2}"/>
    <cellStyle name="Normal 4 2 2 4 2 5 5 2" xfId="20452" xr:uid="{BBF8E328-FFF5-406F-AA74-7458F48E24DA}"/>
    <cellStyle name="Normal 4 2 2 4 2 5 6" xfId="20453" xr:uid="{4D41FE11-BCDF-4C09-8267-C00CAF2D224C}"/>
    <cellStyle name="Normal 4 2 2 4 2 5 7" xfId="20454" xr:uid="{830A13A7-A355-426B-B973-E1619C2BF504}"/>
    <cellStyle name="Normal 4 2 2 4 2 6" xfId="20455" xr:uid="{2DF42258-8365-49F7-B55B-E21AEA610A5B}"/>
    <cellStyle name="Normal 4 2 2 4 2 6 2" xfId="20456" xr:uid="{B7C5BE8D-C6DE-48C7-AC8A-A5FB14A4B88B}"/>
    <cellStyle name="Normal 4 2 2 4 2 6 2 2" xfId="20457" xr:uid="{E03948AB-0F8A-4EA6-8AD9-B3332E492B58}"/>
    <cellStyle name="Normal 4 2 2 4 2 6 3" xfId="20458" xr:uid="{54859940-3315-490C-B4F5-15290D202C4E}"/>
    <cellStyle name="Normal 4 2 2 4 2 6 3 2" xfId="20459" xr:uid="{09556AEC-2F49-4D30-AD25-488F464359CB}"/>
    <cellStyle name="Normal 4 2 2 4 2 6 4" xfId="20460" xr:uid="{DAE3F636-F88F-4A2C-8D34-2CDA38717547}"/>
    <cellStyle name="Normal 4 2 2 4 2 7" xfId="20461" xr:uid="{8E8F4B34-64C5-492E-9FCF-BC2555F1C295}"/>
    <cellStyle name="Normal 4 2 2 4 2 7 2" xfId="20462" xr:uid="{CD91B455-FB2E-48EC-AEF4-95017B01628C}"/>
    <cellStyle name="Normal 4 2 2 4 2 7 2 2" xfId="20463" xr:uid="{1F381F2E-EEA9-4E78-97F2-B92C0AFE5869}"/>
    <cellStyle name="Normal 4 2 2 4 2 7 3" xfId="20464" xr:uid="{5CEE22EC-25D8-4CD4-9262-1670FBBB7CFB}"/>
    <cellStyle name="Normal 4 2 2 4 2 7 3 2" xfId="20465" xr:uid="{C2B6F59E-735E-4A9E-BF54-FA9B2D77FDC5}"/>
    <cellStyle name="Normal 4 2 2 4 2 7 4" xfId="20466" xr:uid="{E2B92730-B735-4065-BD6B-1C68C10D91F0}"/>
    <cellStyle name="Normal 4 2 2 4 2 8" xfId="20467" xr:uid="{A72EB308-7844-4AEB-B387-E4C3869BDE39}"/>
    <cellStyle name="Normal 4 2 2 4 2 8 2" xfId="20468" xr:uid="{07F2BE17-C2A3-4104-9F39-F0DE4F617322}"/>
    <cellStyle name="Normal 4 2 2 4 2 9" xfId="20469" xr:uid="{E8F74D14-B7D5-4AC8-B9E8-4CAED7770D57}"/>
    <cellStyle name="Normal 4 2 2 4 2 9 2" xfId="20470" xr:uid="{32EF345E-70F5-47DF-A267-C5691B2E4EF8}"/>
    <cellStyle name="Normal 4 2 2 4 3" xfId="20471" xr:uid="{1C0F96DB-4B77-4E57-A36B-AB2647AECF27}"/>
    <cellStyle name="Normal 4 2 2 4 3 2" xfId="20472" xr:uid="{89AC7876-BA76-481F-8D39-19717E2E23C0}"/>
    <cellStyle name="Normal 4 2 2 4 3 2 2" xfId="20473" xr:uid="{246953F0-03E8-4BCE-B889-F126763BF19B}"/>
    <cellStyle name="Normal 4 2 2 4 3 2 2 2" xfId="20474" xr:uid="{2AEC0E53-7F08-4268-B148-0DD34AB8CE8E}"/>
    <cellStyle name="Normal 4 2 2 4 3 2 2 2 2" xfId="20475" xr:uid="{0FCBE5E8-F349-4173-8247-222FB032F8BC}"/>
    <cellStyle name="Normal 4 2 2 4 3 2 2 3" xfId="20476" xr:uid="{64F73855-1A56-41A4-AFD2-C41ACA87188A}"/>
    <cellStyle name="Normal 4 2 2 4 3 2 2 3 2" xfId="20477" xr:uid="{493C860B-2D70-4D97-8C34-7C07F3F640EF}"/>
    <cellStyle name="Normal 4 2 2 4 3 2 2 4" xfId="20478" xr:uid="{B395DF24-6423-4468-8583-93ADFD00EBDE}"/>
    <cellStyle name="Normal 4 2 2 4 3 2 3" xfId="20479" xr:uid="{B2100EC5-FB64-4383-8915-1C1123D68252}"/>
    <cellStyle name="Normal 4 2 2 4 3 2 3 2" xfId="20480" xr:uid="{AE83DE4B-C15E-4BD8-852C-CB10E58D75C7}"/>
    <cellStyle name="Normal 4 2 2 4 3 2 3 2 2" xfId="20481" xr:uid="{E46BBD92-C868-4689-B320-438D4287F50A}"/>
    <cellStyle name="Normal 4 2 2 4 3 2 3 3" xfId="20482" xr:uid="{BBDE8785-4874-4293-9D90-6796F10708B4}"/>
    <cellStyle name="Normal 4 2 2 4 3 2 3 3 2" xfId="20483" xr:uid="{8A1EA521-94E9-4BD6-A3CB-6AD52AA74D17}"/>
    <cellStyle name="Normal 4 2 2 4 3 2 3 4" xfId="20484" xr:uid="{519A598B-D096-40B8-9E20-2A881B9EC5E0}"/>
    <cellStyle name="Normal 4 2 2 4 3 2 4" xfId="20485" xr:uid="{CD25DA6B-815B-49D3-9B59-8F756FF8338D}"/>
    <cellStyle name="Normal 4 2 2 4 3 2 4 2" xfId="20486" xr:uid="{F303FC59-59C8-490A-BCAE-55E05D031EA4}"/>
    <cellStyle name="Normal 4 2 2 4 3 2 5" xfId="20487" xr:uid="{6DE48737-6285-4CE1-A332-0EAC67EBC624}"/>
    <cellStyle name="Normal 4 2 2 4 3 2 5 2" xfId="20488" xr:uid="{2E25D701-24A6-4568-BBC7-FBE51396E91D}"/>
    <cellStyle name="Normal 4 2 2 4 3 2 6" xfId="20489" xr:uid="{F55B18FF-98F0-42A6-AD71-7EDF233A5C64}"/>
    <cellStyle name="Normal 4 2 2 4 3 2 7" xfId="20490" xr:uid="{9CD640F0-44F0-433D-B8AD-891483175387}"/>
    <cellStyle name="Normal 4 2 2 4 3 3" xfId="20491" xr:uid="{F17E2CFF-8C4F-4CFB-A93D-B1070EBB131E}"/>
    <cellStyle name="Normal 4 2 2 4 3 3 2" xfId="20492" xr:uid="{51CE77BA-1077-4299-A0DC-F08678570FED}"/>
    <cellStyle name="Normal 4 2 2 4 3 3 2 2" xfId="20493" xr:uid="{58678D52-5F5A-4A38-9D56-D0CFA90E321C}"/>
    <cellStyle name="Normal 4 2 2 4 3 3 2 2 2" xfId="20494" xr:uid="{511B8BA5-CEEA-4F7B-8773-6ED48CDE9FEB}"/>
    <cellStyle name="Normal 4 2 2 4 3 3 2 3" xfId="20495" xr:uid="{8D97DBA5-ED34-47D2-A452-2DEC18716401}"/>
    <cellStyle name="Normal 4 2 2 4 3 3 2 3 2" xfId="20496" xr:uid="{BFEE8995-5272-4315-9295-B5CA8AB86816}"/>
    <cellStyle name="Normal 4 2 2 4 3 3 2 4" xfId="20497" xr:uid="{3EC8EF01-EF14-4E9E-8371-520E52543315}"/>
    <cellStyle name="Normal 4 2 2 4 3 3 3" xfId="20498" xr:uid="{499160AA-3826-4636-A5AE-55F317342B4D}"/>
    <cellStyle name="Normal 4 2 2 4 3 3 3 2" xfId="20499" xr:uid="{0D4C2B0E-5F5C-4F7E-A0E1-0BE51DA04150}"/>
    <cellStyle name="Normal 4 2 2 4 3 3 3 2 2" xfId="20500" xr:uid="{BA9660FA-8E30-4220-ADF5-D272B8467C5C}"/>
    <cellStyle name="Normal 4 2 2 4 3 3 3 3" xfId="20501" xr:uid="{4CEE52C6-97AE-43AB-ADBE-1EF856375CCB}"/>
    <cellStyle name="Normal 4 2 2 4 3 3 3 3 2" xfId="20502" xr:uid="{87DA85E8-EE9A-4B93-8FDC-76EC22649EF2}"/>
    <cellStyle name="Normal 4 2 2 4 3 3 3 4" xfId="20503" xr:uid="{D36F7A8F-60C0-4B5A-8D35-B4518AAF6AC4}"/>
    <cellStyle name="Normal 4 2 2 4 3 3 4" xfId="20504" xr:uid="{1676E560-D1E8-41B4-B9AC-478D9D1BCD2B}"/>
    <cellStyle name="Normal 4 2 2 4 3 3 4 2" xfId="20505" xr:uid="{AB1F4827-717E-4348-93EF-A1B919409025}"/>
    <cellStyle name="Normal 4 2 2 4 3 3 5" xfId="20506" xr:uid="{980ED03E-2B08-4971-B9DF-2A7D29865C09}"/>
    <cellStyle name="Normal 4 2 2 4 3 3 5 2" xfId="20507" xr:uid="{51BE7F59-660B-4F1B-9598-429299B64203}"/>
    <cellStyle name="Normal 4 2 2 4 3 3 6" xfId="20508" xr:uid="{3F472295-3BD2-4B8C-9F88-EB766C062099}"/>
    <cellStyle name="Normal 4 2 2 4 3 3 7" xfId="20509" xr:uid="{BA344D51-EAFF-42BA-81FB-E02FE9E518DF}"/>
    <cellStyle name="Normal 4 2 2 4 3 4" xfId="20510" xr:uid="{983B281D-A0EF-44F2-9459-4298475DB8AA}"/>
    <cellStyle name="Normal 4 2 2 4 3 4 2" xfId="20511" xr:uid="{E97DF1C2-991D-4F2F-A11D-7A82582CF8CF}"/>
    <cellStyle name="Normal 4 2 2 4 3 4 2 2" xfId="20512" xr:uid="{391C95DA-9E58-4240-9F69-FF78C4E71C59}"/>
    <cellStyle name="Normal 4 2 2 4 3 4 3" xfId="20513" xr:uid="{276A9741-2A1E-4B0B-810A-D786F3B2BF0B}"/>
    <cellStyle name="Normal 4 2 2 4 3 4 3 2" xfId="20514" xr:uid="{F1FAA961-E85B-4533-AC48-B291A1567AC6}"/>
    <cellStyle name="Normal 4 2 2 4 3 4 4" xfId="20515" xr:uid="{7B451EE1-D5AE-4318-AD6B-117D0502F90B}"/>
    <cellStyle name="Normal 4 2 2 4 3 5" xfId="20516" xr:uid="{FF42D459-F87E-4C9B-BC80-0221448EA382}"/>
    <cellStyle name="Normal 4 2 2 4 3 5 2" xfId="20517" xr:uid="{9FBDA0A2-FD85-40D2-A9BB-A839F741AF7B}"/>
    <cellStyle name="Normal 4 2 2 4 3 5 2 2" xfId="20518" xr:uid="{689848E0-2ED4-4D71-91A0-330F2D8C0F02}"/>
    <cellStyle name="Normal 4 2 2 4 3 5 3" xfId="20519" xr:uid="{96D2F471-EB3B-4B03-A639-17C776EC829D}"/>
    <cellStyle name="Normal 4 2 2 4 3 5 3 2" xfId="20520" xr:uid="{CB0F740E-162A-4634-AE58-B60D2DA8E7DE}"/>
    <cellStyle name="Normal 4 2 2 4 3 5 4" xfId="20521" xr:uid="{0C3D73A8-B7BB-4F20-BF41-0112EAADB841}"/>
    <cellStyle name="Normal 4 2 2 4 3 6" xfId="20522" xr:uid="{2DFB57BA-0D7C-4EF8-B791-D849B3464B5D}"/>
    <cellStyle name="Normal 4 2 2 4 3 6 2" xfId="20523" xr:uid="{97361281-12ED-4359-BA13-F34EA8B3CD05}"/>
    <cellStyle name="Normal 4 2 2 4 3 7" xfId="20524" xr:uid="{B9680D2F-8E6F-4740-ABC6-20C0288D9ED5}"/>
    <cellStyle name="Normal 4 2 2 4 3 7 2" xfId="20525" xr:uid="{F9DDE359-5C29-43D2-BD49-23FC2B0F65A4}"/>
    <cellStyle name="Normal 4 2 2 4 3 8" xfId="20526" xr:uid="{7D1596FD-A38E-4C7F-9038-C6E4BE3F46D7}"/>
    <cellStyle name="Normal 4 2 2 4 3 9" xfId="20527" xr:uid="{8CDF8EB9-D8AD-461E-A51D-71B1E74D220A}"/>
    <cellStyle name="Normal 4 2 2 4 4" xfId="20528" xr:uid="{79AD5BF7-E953-4B60-8348-47A47D1EF415}"/>
    <cellStyle name="Normal 4 2 2 4 4 2" xfId="20529" xr:uid="{FB2B0B69-BAFA-4A0E-85C4-96857644F0B8}"/>
    <cellStyle name="Normal 4 2 2 4 4 2 2" xfId="20530" xr:uid="{5DCDCD72-B172-4BB2-BB64-1112E55F31D1}"/>
    <cellStyle name="Normal 4 2 2 4 4 2 2 2" xfId="20531" xr:uid="{5A096D6B-26E0-46AC-B7FC-17727C3315B3}"/>
    <cellStyle name="Normal 4 2 2 4 4 2 2 2 2" xfId="20532" xr:uid="{F6A25235-51D4-48D1-8BB8-FADC01D5A3FA}"/>
    <cellStyle name="Normal 4 2 2 4 4 2 2 3" xfId="20533" xr:uid="{B1192E3E-8A7F-4834-98DE-6065A1E3BC22}"/>
    <cellStyle name="Normal 4 2 2 4 4 2 2 3 2" xfId="20534" xr:uid="{DFBCF45D-3775-413D-ACA3-48262A8083F7}"/>
    <cellStyle name="Normal 4 2 2 4 4 2 2 4" xfId="20535" xr:uid="{856974CF-012C-4092-A124-884417480586}"/>
    <cellStyle name="Normal 4 2 2 4 4 2 3" xfId="20536" xr:uid="{A4411429-FD48-4721-BD8B-16A518F4461A}"/>
    <cellStyle name="Normal 4 2 2 4 4 2 3 2" xfId="20537" xr:uid="{11775861-EABE-4C3C-8C31-41B38305D125}"/>
    <cellStyle name="Normal 4 2 2 4 4 2 3 2 2" xfId="20538" xr:uid="{0F5CF37C-E215-494F-A159-69318FD7C5E9}"/>
    <cellStyle name="Normal 4 2 2 4 4 2 3 3" xfId="20539" xr:uid="{243E0D51-4399-4035-86CC-B4D0123E45D0}"/>
    <cellStyle name="Normal 4 2 2 4 4 2 3 3 2" xfId="20540" xr:uid="{B7C40FAB-5C93-4A90-A31A-9020B3B132C4}"/>
    <cellStyle name="Normal 4 2 2 4 4 2 3 4" xfId="20541" xr:uid="{2B02577B-DF68-4F99-BEC4-715E5993B0D5}"/>
    <cellStyle name="Normal 4 2 2 4 4 2 4" xfId="20542" xr:uid="{9EC059BC-00F3-44D8-876E-A81A4AFE0DFE}"/>
    <cellStyle name="Normal 4 2 2 4 4 2 4 2" xfId="20543" xr:uid="{8CADE8F0-9865-41EB-B586-70F88170FB5F}"/>
    <cellStyle name="Normal 4 2 2 4 4 2 5" xfId="20544" xr:uid="{C8FBF882-E478-4E52-804E-BF5B44358CB9}"/>
    <cellStyle name="Normal 4 2 2 4 4 2 5 2" xfId="20545" xr:uid="{5D0B7D8D-9E87-4546-9FAD-2CC767F20278}"/>
    <cellStyle name="Normal 4 2 2 4 4 2 6" xfId="20546" xr:uid="{857FA6A5-8765-4D13-BB09-9F6E98F183CC}"/>
    <cellStyle name="Normal 4 2 2 4 4 2 7" xfId="20547" xr:uid="{34F169D2-DCD6-4B34-A287-7ECB15B42BFE}"/>
    <cellStyle name="Normal 4 2 2 4 4 3" xfId="20548" xr:uid="{ED5FE30D-AB2B-4186-9F4E-6B836F354DEB}"/>
    <cellStyle name="Normal 4 2 2 4 4 3 2" xfId="20549" xr:uid="{30F2D6AE-C2CE-492D-B5D3-43B91F90255F}"/>
    <cellStyle name="Normal 4 2 2 4 4 3 2 2" xfId="20550" xr:uid="{2D760A66-322E-4780-BC35-413D7CB7FD1F}"/>
    <cellStyle name="Normal 4 2 2 4 4 3 2 2 2" xfId="20551" xr:uid="{5DBD62F0-963B-4705-9E87-2972752C507F}"/>
    <cellStyle name="Normal 4 2 2 4 4 3 2 3" xfId="20552" xr:uid="{16804B84-FF2A-425F-9492-D4797764F8FF}"/>
    <cellStyle name="Normal 4 2 2 4 4 3 2 3 2" xfId="20553" xr:uid="{12103E09-4E24-4298-B322-3392D9587AF1}"/>
    <cellStyle name="Normal 4 2 2 4 4 3 2 4" xfId="20554" xr:uid="{A96B3D4D-955A-42A2-8CBF-8EA0E3C1906A}"/>
    <cellStyle name="Normal 4 2 2 4 4 3 3" xfId="20555" xr:uid="{05C73826-8C44-4F24-9AF5-03844FEEED96}"/>
    <cellStyle name="Normal 4 2 2 4 4 3 3 2" xfId="20556" xr:uid="{F97B550D-07F5-4218-86F8-ED6C685BA6E3}"/>
    <cellStyle name="Normal 4 2 2 4 4 3 3 2 2" xfId="20557" xr:uid="{E32F965E-6EBB-4896-ADBE-C8DAB2D002A4}"/>
    <cellStyle name="Normal 4 2 2 4 4 3 3 3" xfId="20558" xr:uid="{6991D973-C0D9-49EC-B4C2-56BA12BA63F3}"/>
    <cellStyle name="Normal 4 2 2 4 4 3 3 3 2" xfId="20559" xr:uid="{5D1EEC2A-0CA7-4B32-8F9D-43F87378F613}"/>
    <cellStyle name="Normal 4 2 2 4 4 3 3 4" xfId="20560" xr:uid="{DD9BDE2C-42A9-4FAA-9D0A-5F2204BEEF6A}"/>
    <cellStyle name="Normal 4 2 2 4 4 3 4" xfId="20561" xr:uid="{90703E26-AC6F-4F63-BF2C-7586D2D7689B}"/>
    <cellStyle name="Normal 4 2 2 4 4 3 4 2" xfId="20562" xr:uid="{73A2C33B-7F78-448F-8978-6DFE5161A6EA}"/>
    <cellStyle name="Normal 4 2 2 4 4 3 5" xfId="20563" xr:uid="{A7017B79-46CD-41BC-A670-1A50E473B5B2}"/>
    <cellStyle name="Normal 4 2 2 4 4 3 5 2" xfId="20564" xr:uid="{2E26907E-55C7-4301-85E4-1D32117AC11D}"/>
    <cellStyle name="Normal 4 2 2 4 4 3 6" xfId="20565" xr:uid="{71EDB936-ACD3-4E5C-A8C8-145CF454D572}"/>
    <cellStyle name="Normal 4 2 2 4 4 3 7" xfId="20566" xr:uid="{142A9F6B-8563-4A07-9D40-D5D4808431CF}"/>
    <cellStyle name="Normal 4 2 2 4 4 4" xfId="20567" xr:uid="{352AD4A9-25F6-4368-A682-DA6ADA0817E3}"/>
    <cellStyle name="Normal 4 2 2 4 4 4 2" xfId="20568" xr:uid="{B0A32758-1856-46A3-A1D5-4B14F98B9574}"/>
    <cellStyle name="Normal 4 2 2 4 4 4 2 2" xfId="20569" xr:uid="{EF0C5B61-CE8F-43FC-A71B-D7F107D4935D}"/>
    <cellStyle name="Normal 4 2 2 4 4 4 3" xfId="20570" xr:uid="{5F5DF279-6940-42BD-A68B-E9089A8F371F}"/>
    <cellStyle name="Normal 4 2 2 4 4 4 3 2" xfId="20571" xr:uid="{0422306F-D70E-4773-94BD-D490C08492E5}"/>
    <cellStyle name="Normal 4 2 2 4 4 4 4" xfId="20572" xr:uid="{458F6B70-F8DF-45CB-BDF9-69FB4B30C3AB}"/>
    <cellStyle name="Normal 4 2 2 4 4 5" xfId="20573" xr:uid="{D10D6867-5B05-40CE-8753-F0EB4F410088}"/>
    <cellStyle name="Normal 4 2 2 4 4 5 2" xfId="20574" xr:uid="{AA09D5A2-74A8-472D-9CBC-3A8A44763F0E}"/>
    <cellStyle name="Normal 4 2 2 4 4 5 2 2" xfId="20575" xr:uid="{5F5B75D6-9BBA-4D2F-A0F4-1AF5FB52B669}"/>
    <cellStyle name="Normal 4 2 2 4 4 5 3" xfId="20576" xr:uid="{A5AA879A-1C91-4D3A-A621-1174DCA9557C}"/>
    <cellStyle name="Normal 4 2 2 4 4 5 3 2" xfId="20577" xr:uid="{A3CA01CE-B730-4824-8698-37F754C89689}"/>
    <cellStyle name="Normal 4 2 2 4 4 5 4" xfId="20578" xr:uid="{212B6ADC-84C8-471D-AC90-AE2967D4CD90}"/>
    <cellStyle name="Normal 4 2 2 4 4 6" xfId="20579" xr:uid="{68595FF2-5A6F-44C3-8E3D-537DEBE31FD6}"/>
    <cellStyle name="Normal 4 2 2 4 4 6 2" xfId="20580" xr:uid="{0C82E223-8B25-47EE-BB50-62755419473A}"/>
    <cellStyle name="Normal 4 2 2 4 4 7" xfId="20581" xr:uid="{AD210880-0B77-4C2C-9A37-9A583D0A5450}"/>
    <cellStyle name="Normal 4 2 2 4 4 7 2" xfId="20582" xr:uid="{BFDD6D27-6F83-4061-8FD7-65FDD0E8F317}"/>
    <cellStyle name="Normal 4 2 2 4 4 8" xfId="20583" xr:uid="{729052B9-EC87-44A2-9B48-005EAFBA2D69}"/>
    <cellStyle name="Normal 4 2 2 4 4 9" xfId="20584" xr:uid="{59431C1A-FE2B-4CF7-A51C-EFFF65DEBA44}"/>
    <cellStyle name="Normal 4 2 2 4 5" xfId="20585" xr:uid="{68557165-4B6B-4342-9320-790974DF5E0D}"/>
    <cellStyle name="Normal 4 2 2 4 5 2" xfId="20586" xr:uid="{CFDF00C9-EECE-4BF8-B962-10227F170EBB}"/>
    <cellStyle name="Normal 4 2 2 4 5 2 2" xfId="20587" xr:uid="{199E876B-0F0A-48E4-BC8C-9AA7854D5754}"/>
    <cellStyle name="Normal 4 2 2 4 5 2 2 2" xfId="20588" xr:uid="{D4EA3153-9CF2-4EDC-9D33-098194F9ABD0}"/>
    <cellStyle name="Normal 4 2 2 4 5 2 3" xfId="20589" xr:uid="{232B22B4-0ABC-498C-8F31-381B63A9EEA5}"/>
    <cellStyle name="Normal 4 2 2 4 5 2 3 2" xfId="20590" xr:uid="{95821FB0-2380-428B-971A-8D661A52F092}"/>
    <cellStyle name="Normal 4 2 2 4 5 2 4" xfId="20591" xr:uid="{F67E32AD-CA20-4388-8751-CC58DC1EC535}"/>
    <cellStyle name="Normal 4 2 2 4 5 3" xfId="20592" xr:uid="{85C7C792-35A3-4E61-80FC-F45DE1560AA9}"/>
    <cellStyle name="Normal 4 2 2 4 5 3 2" xfId="20593" xr:uid="{1A4B49B4-E7BA-4996-AED8-7885AA25E051}"/>
    <cellStyle name="Normal 4 2 2 4 5 3 2 2" xfId="20594" xr:uid="{990252FE-0AC8-4FC1-A81B-267948C06DC0}"/>
    <cellStyle name="Normal 4 2 2 4 5 3 3" xfId="20595" xr:uid="{5C2D6F97-8797-45C7-8BAA-623ED7BDFD1A}"/>
    <cellStyle name="Normal 4 2 2 4 5 3 3 2" xfId="20596" xr:uid="{D17EAC88-36C8-4753-B9A6-25FA6F73EE35}"/>
    <cellStyle name="Normal 4 2 2 4 5 3 4" xfId="20597" xr:uid="{FCD583E1-1B97-4BB9-9426-842E5E8FC00A}"/>
    <cellStyle name="Normal 4 2 2 4 5 4" xfId="20598" xr:uid="{B1245DB4-8DCF-4879-B9D3-E94B97068E0E}"/>
    <cellStyle name="Normal 4 2 2 4 5 4 2" xfId="20599" xr:uid="{E211BD41-4378-4285-B522-26B8A33A6755}"/>
    <cellStyle name="Normal 4 2 2 4 5 5" xfId="20600" xr:uid="{30108EC8-5E90-4CB2-9DB6-0EC5A7265645}"/>
    <cellStyle name="Normal 4 2 2 4 5 5 2" xfId="20601" xr:uid="{A604CFBC-DBF2-49B9-9C9B-DC4310E94CB1}"/>
    <cellStyle name="Normal 4 2 2 4 5 6" xfId="20602" xr:uid="{A3CAACB0-C3D0-4F80-A208-443060CC53E1}"/>
    <cellStyle name="Normal 4 2 2 4 5 7" xfId="20603" xr:uid="{3D8FA4A2-422E-4E19-A78A-E500414B5D39}"/>
    <cellStyle name="Normal 4 2 2 4 6" xfId="20604" xr:uid="{33DF9F49-4A89-40AE-9B03-F45A0F3FBCCD}"/>
    <cellStyle name="Normal 4 2 2 4 6 2" xfId="20605" xr:uid="{9EA53876-5CFB-47B7-8A3A-CEDE81842458}"/>
    <cellStyle name="Normal 4 2 2 4 6 2 2" xfId="20606" xr:uid="{84B7E9E9-A459-48B7-9D90-75B48B42A4AB}"/>
    <cellStyle name="Normal 4 2 2 4 6 2 2 2" xfId="20607" xr:uid="{32386E5E-CBB0-4C7A-B736-E1BC3D826CFD}"/>
    <cellStyle name="Normal 4 2 2 4 6 2 3" xfId="20608" xr:uid="{CAA02721-9621-404E-A44E-95D270228F15}"/>
    <cellStyle name="Normal 4 2 2 4 6 2 3 2" xfId="20609" xr:uid="{BEAEA1F9-7D69-4439-A7F1-802747DEBC07}"/>
    <cellStyle name="Normal 4 2 2 4 6 2 4" xfId="20610" xr:uid="{DD0A8459-75ED-4259-BC8B-368040EE146B}"/>
    <cellStyle name="Normal 4 2 2 4 6 3" xfId="20611" xr:uid="{F142CBA7-DEDF-456A-B081-DEAFC0B59774}"/>
    <cellStyle name="Normal 4 2 2 4 6 3 2" xfId="20612" xr:uid="{C38D6723-CAE1-473F-9C76-AF4ACB2FB99D}"/>
    <cellStyle name="Normal 4 2 2 4 6 3 2 2" xfId="20613" xr:uid="{430CB43B-2919-44DD-8968-23170AB5083A}"/>
    <cellStyle name="Normal 4 2 2 4 6 3 3" xfId="20614" xr:uid="{C80CB469-BAD2-44B7-8312-B547D610756E}"/>
    <cellStyle name="Normal 4 2 2 4 6 3 3 2" xfId="20615" xr:uid="{0D7EE147-AEE9-49D5-8F3A-48DAEEC3C0A2}"/>
    <cellStyle name="Normal 4 2 2 4 6 3 4" xfId="20616" xr:uid="{29C7FE4D-A983-41FB-AA36-15742C093529}"/>
    <cellStyle name="Normal 4 2 2 4 6 4" xfId="20617" xr:uid="{8D3615FA-C054-41BF-B239-672EAF61E172}"/>
    <cellStyle name="Normal 4 2 2 4 6 4 2" xfId="20618" xr:uid="{326AE9B3-83F6-4857-8584-9A3C8D3AD101}"/>
    <cellStyle name="Normal 4 2 2 4 6 5" xfId="20619" xr:uid="{0DAC5451-ABBC-48A8-949C-E9BFC663B429}"/>
    <cellStyle name="Normal 4 2 2 4 6 5 2" xfId="20620" xr:uid="{5E0C9860-1E1D-4289-A4E2-ED6DD9D7C4D3}"/>
    <cellStyle name="Normal 4 2 2 4 6 6" xfId="20621" xr:uid="{E8249BD0-5DDF-4234-8CAE-BACEB200C986}"/>
    <cellStyle name="Normal 4 2 2 4 6 7" xfId="20622" xr:uid="{2E01B5AA-EE0F-454E-978E-1D624462CCF0}"/>
    <cellStyle name="Normal 4 2 2 4 7" xfId="20623" xr:uid="{A73610AC-2D9B-411A-BFBF-AB5439D200A1}"/>
    <cellStyle name="Normal 4 2 2 4 7 2" xfId="20624" xr:uid="{6805352E-8A54-40D0-B8B1-E07C9A8875E3}"/>
    <cellStyle name="Normal 4 2 2 4 7 2 2" xfId="20625" xr:uid="{30AE773F-0C5F-4647-8875-0977565EC66E}"/>
    <cellStyle name="Normal 4 2 2 4 7 2 2 2" xfId="20626" xr:uid="{B6DB5D21-ACCD-4C69-9B0A-E2DD9AEE3D2F}"/>
    <cellStyle name="Normal 4 2 2 4 7 2 3" xfId="20627" xr:uid="{0E99630C-2D12-4614-8693-C0A57898AA2B}"/>
    <cellStyle name="Normal 4 2 2 4 7 2 3 2" xfId="20628" xr:uid="{61D39FB1-B9EC-4887-BFF3-6B6BEB69A724}"/>
    <cellStyle name="Normal 4 2 2 4 7 2 4" xfId="20629" xr:uid="{4E08FE77-E872-41E9-BA69-BBF8E55C255F}"/>
    <cellStyle name="Normal 4 2 2 4 7 3" xfId="20630" xr:uid="{58A85F1B-F5C4-4F93-AE3E-3873C55EE9C7}"/>
    <cellStyle name="Normal 4 2 2 4 7 3 2" xfId="20631" xr:uid="{02144199-0736-4D51-9CFE-6BA51C4D814B}"/>
    <cellStyle name="Normal 4 2 2 4 7 3 2 2" xfId="20632" xr:uid="{93870EB5-3336-4ABE-9E20-90500EC87172}"/>
    <cellStyle name="Normal 4 2 2 4 7 3 3" xfId="20633" xr:uid="{CA923B46-7F61-4543-8E06-94B0BFE3A376}"/>
    <cellStyle name="Normal 4 2 2 4 7 3 3 2" xfId="20634" xr:uid="{F480E65C-75C9-47E0-BBEE-005BFF968358}"/>
    <cellStyle name="Normal 4 2 2 4 7 3 4" xfId="20635" xr:uid="{B83D5026-9724-468D-A7AB-AF0593D35605}"/>
    <cellStyle name="Normal 4 2 2 4 7 4" xfId="20636" xr:uid="{8319B3CA-B167-4858-9772-815FFCE313A8}"/>
    <cellStyle name="Normal 4 2 2 4 7 4 2" xfId="20637" xr:uid="{74C91151-7AF4-4C06-882A-6C4605E28AFE}"/>
    <cellStyle name="Normal 4 2 2 4 7 5" xfId="20638" xr:uid="{D92220FF-62D4-4A18-BBE1-85A90FC98CD6}"/>
    <cellStyle name="Normal 4 2 2 4 7 5 2" xfId="20639" xr:uid="{9A128EC9-FC4C-49F2-89CB-2AF582FDA836}"/>
    <cellStyle name="Normal 4 2 2 4 7 6" xfId="20640" xr:uid="{35E87367-C350-4C6B-A813-1B0C93F2B6EE}"/>
    <cellStyle name="Normal 4 2 2 4 7 7" xfId="20641" xr:uid="{C58F1B77-C4D2-48B9-8A7D-634D36A0AB56}"/>
    <cellStyle name="Normal 4 2 2 4 8" xfId="20642" xr:uid="{27FD02D5-2CFE-40E8-8CD0-A31A66540318}"/>
    <cellStyle name="Normal 4 2 2 4 8 2" xfId="20643" xr:uid="{F24D2983-B20D-4E21-AB70-F61A4D249435}"/>
    <cellStyle name="Normal 4 2 2 4 8 2 2" xfId="20644" xr:uid="{015A2724-4D16-4A95-A68F-9C5EDE0343E5}"/>
    <cellStyle name="Normal 4 2 2 4 8 3" xfId="20645" xr:uid="{0A776FFB-2C80-4553-82FB-9DCEC178FD36}"/>
    <cellStyle name="Normal 4 2 2 4 8 3 2" xfId="20646" xr:uid="{9B31AABD-0C1E-4742-9D32-3F95F37478B0}"/>
    <cellStyle name="Normal 4 2 2 4 8 4" xfId="20647" xr:uid="{F94A592A-9312-4CEA-B6F2-D0D47BC865DB}"/>
    <cellStyle name="Normal 4 2 2 4 9" xfId="20648" xr:uid="{0B2C5C42-A461-4B7F-8C2A-AD8321E993B7}"/>
    <cellStyle name="Normal 4 2 2 4 9 2" xfId="20649" xr:uid="{74F2BD59-9FCA-423D-B119-9DCFC6E925E7}"/>
    <cellStyle name="Normal 4 2 2 4 9 2 2" xfId="20650" xr:uid="{F548120D-F545-456F-BAF7-3FF1A1A5ECCB}"/>
    <cellStyle name="Normal 4 2 2 4 9 3" xfId="20651" xr:uid="{DD0B0468-31E0-4497-851C-690A9569CAEB}"/>
    <cellStyle name="Normal 4 2 2 4 9 3 2" xfId="20652" xr:uid="{DA9BE19B-C8F4-4A35-9894-939F1656DEDB}"/>
    <cellStyle name="Normal 4 2 2 4 9 4" xfId="20653" xr:uid="{164A2E34-6813-4EE2-BA94-B2331EAF78D2}"/>
    <cellStyle name="Normal 4 2 2 5" xfId="20654" xr:uid="{EA8562DA-E9F1-4008-B3C6-025A89AB051C}"/>
    <cellStyle name="Normal 4 2 2 5 10" xfId="20655" xr:uid="{53241984-DFF4-4E0F-9EE5-9F656E2A46E5}"/>
    <cellStyle name="Normal 4 2 2 5 11" xfId="20656" xr:uid="{89D6C668-5BB3-4BB2-8B7F-A5C65AE99B09}"/>
    <cellStyle name="Normal 4 2 2 5 2" xfId="20657" xr:uid="{6B2C6041-0CD3-431D-A219-9203C17E0328}"/>
    <cellStyle name="Normal 4 2 2 5 2 2" xfId="20658" xr:uid="{01714222-A936-4C0F-A439-EA4016330CCB}"/>
    <cellStyle name="Normal 4 2 2 5 2 2 2" xfId="20659" xr:uid="{7537BE8D-FD31-42D2-ABBB-99CB8E54DD06}"/>
    <cellStyle name="Normal 4 2 2 5 2 2 2 2" xfId="20660" xr:uid="{7E415919-AA09-4876-BD5D-03801A86EAA3}"/>
    <cellStyle name="Normal 4 2 2 5 2 2 2 2 2" xfId="20661" xr:uid="{EAAB65CC-3979-4378-9DE5-B95137730BE7}"/>
    <cellStyle name="Normal 4 2 2 5 2 2 2 3" xfId="20662" xr:uid="{583942F3-9EBC-47FA-8F06-F12500AF0CCB}"/>
    <cellStyle name="Normal 4 2 2 5 2 2 2 3 2" xfId="20663" xr:uid="{DBC56176-386F-418C-B452-20B90711A421}"/>
    <cellStyle name="Normal 4 2 2 5 2 2 2 4" xfId="20664" xr:uid="{28CF72B6-0975-4885-8B9B-0047A85E4A7E}"/>
    <cellStyle name="Normal 4 2 2 5 2 2 3" xfId="20665" xr:uid="{A7E2BD5C-264C-4315-A5BF-F80A354EADC6}"/>
    <cellStyle name="Normal 4 2 2 5 2 2 3 2" xfId="20666" xr:uid="{426A9D1D-7B67-4E40-8FFC-71135F7EF9C3}"/>
    <cellStyle name="Normal 4 2 2 5 2 2 3 2 2" xfId="20667" xr:uid="{16A7673A-CD4C-4D4C-A7B7-D61FBBC16EC4}"/>
    <cellStyle name="Normal 4 2 2 5 2 2 3 3" xfId="20668" xr:uid="{25862AC9-BA94-465E-9853-F6EBB4580F33}"/>
    <cellStyle name="Normal 4 2 2 5 2 2 3 3 2" xfId="20669" xr:uid="{6C0F8711-AB9D-47D4-8F61-74B20B7C5FDC}"/>
    <cellStyle name="Normal 4 2 2 5 2 2 3 4" xfId="20670" xr:uid="{6CFCD870-DDED-4B02-8D1C-519A8586C885}"/>
    <cellStyle name="Normal 4 2 2 5 2 2 4" xfId="20671" xr:uid="{AE0C7CF2-FD65-4085-B484-19A23CC19248}"/>
    <cellStyle name="Normal 4 2 2 5 2 2 4 2" xfId="20672" xr:uid="{22F59CA6-EF25-4A25-95E8-6AE8A2E63EA2}"/>
    <cellStyle name="Normal 4 2 2 5 2 2 5" xfId="20673" xr:uid="{AEA320C0-0D93-4EEE-B156-9506AEC38D77}"/>
    <cellStyle name="Normal 4 2 2 5 2 2 5 2" xfId="20674" xr:uid="{311470D0-7BF7-4423-AE6D-57D4F573DAA6}"/>
    <cellStyle name="Normal 4 2 2 5 2 2 6" xfId="20675" xr:uid="{641C2136-6043-4793-A597-F5470AF90D9B}"/>
    <cellStyle name="Normal 4 2 2 5 2 2 7" xfId="20676" xr:uid="{24C7A3AA-6717-480E-95BF-F8BB80D2AD44}"/>
    <cellStyle name="Normal 4 2 2 5 2 3" xfId="20677" xr:uid="{6AFC115E-A093-4B35-8197-752554B014B8}"/>
    <cellStyle name="Normal 4 2 2 5 2 3 2" xfId="20678" xr:uid="{C02F12AE-0B80-4A84-A2EF-EBB94BF7B77B}"/>
    <cellStyle name="Normal 4 2 2 5 2 3 2 2" xfId="20679" xr:uid="{DFB00412-20C4-4BF8-B581-D0491153A7D8}"/>
    <cellStyle name="Normal 4 2 2 5 2 3 2 2 2" xfId="20680" xr:uid="{A34F485B-76D8-48D7-91A3-F9A6364644AF}"/>
    <cellStyle name="Normal 4 2 2 5 2 3 2 3" xfId="20681" xr:uid="{D6612513-3712-4B28-B89F-F950FE641BAD}"/>
    <cellStyle name="Normal 4 2 2 5 2 3 2 3 2" xfId="20682" xr:uid="{06D564CC-338F-485A-AFB8-4F7BA843AAE1}"/>
    <cellStyle name="Normal 4 2 2 5 2 3 2 4" xfId="20683" xr:uid="{720FE6FE-2F10-47B4-B22F-7B4D74461E7E}"/>
    <cellStyle name="Normal 4 2 2 5 2 3 3" xfId="20684" xr:uid="{5C7DD1DF-D66A-4184-8861-14EB83862854}"/>
    <cellStyle name="Normal 4 2 2 5 2 3 3 2" xfId="20685" xr:uid="{FA738B3C-9D48-4BA9-960B-9AD878A3BA38}"/>
    <cellStyle name="Normal 4 2 2 5 2 3 3 2 2" xfId="20686" xr:uid="{82AE0A86-D31D-4DBE-B7DB-8AE12C938873}"/>
    <cellStyle name="Normal 4 2 2 5 2 3 3 3" xfId="20687" xr:uid="{4680D8E8-7D77-470C-9EC3-620404A7FEE3}"/>
    <cellStyle name="Normal 4 2 2 5 2 3 3 3 2" xfId="20688" xr:uid="{E87EDE12-0631-4D3D-AB57-4C76BE9027A1}"/>
    <cellStyle name="Normal 4 2 2 5 2 3 3 4" xfId="20689" xr:uid="{AD58AF89-3CCF-4984-902D-F446A84FC788}"/>
    <cellStyle name="Normal 4 2 2 5 2 3 4" xfId="20690" xr:uid="{A2F060CF-CED8-4ADD-85A1-3BC115ACD5FB}"/>
    <cellStyle name="Normal 4 2 2 5 2 3 4 2" xfId="20691" xr:uid="{FD3B601F-F146-4BE5-8B17-0C409F5959DA}"/>
    <cellStyle name="Normal 4 2 2 5 2 3 5" xfId="20692" xr:uid="{568F7E52-7D4B-4302-AA01-691ADCBAF40B}"/>
    <cellStyle name="Normal 4 2 2 5 2 3 5 2" xfId="20693" xr:uid="{88D6F201-35B2-45E2-9A0E-748A020D51EC}"/>
    <cellStyle name="Normal 4 2 2 5 2 3 6" xfId="20694" xr:uid="{84E98254-011A-4A4A-AD5A-9EC53DBD487A}"/>
    <cellStyle name="Normal 4 2 2 5 2 3 7" xfId="20695" xr:uid="{5A6A9F72-7CBD-4832-92EA-D9F18A670C1D}"/>
    <cellStyle name="Normal 4 2 2 5 2 4" xfId="20696" xr:uid="{A45879D2-FF83-4045-9929-59B671511E16}"/>
    <cellStyle name="Normal 4 2 2 5 2 4 2" xfId="20697" xr:uid="{9AA5B5B3-CF75-4689-86BD-4E6B0F48A3EF}"/>
    <cellStyle name="Normal 4 2 2 5 2 4 2 2" xfId="20698" xr:uid="{38F4968C-53D6-4E38-9699-8C3221995DAB}"/>
    <cellStyle name="Normal 4 2 2 5 2 4 3" xfId="20699" xr:uid="{C0ACBFCD-896A-443A-9D7F-82CDC1179675}"/>
    <cellStyle name="Normal 4 2 2 5 2 4 3 2" xfId="20700" xr:uid="{F11FB5E9-6C80-42B8-AF13-605D8F625373}"/>
    <cellStyle name="Normal 4 2 2 5 2 4 4" xfId="20701" xr:uid="{8CE98927-619D-4CD1-A6E1-5756CCB09AD2}"/>
    <cellStyle name="Normal 4 2 2 5 2 5" xfId="20702" xr:uid="{3E56FCC8-07AF-4BA6-B885-253C08523414}"/>
    <cellStyle name="Normal 4 2 2 5 2 5 2" xfId="20703" xr:uid="{BA37FAAB-E708-417C-8D3D-85D7747F0D97}"/>
    <cellStyle name="Normal 4 2 2 5 2 5 2 2" xfId="20704" xr:uid="{799F356A-6CB7-4BC9-BF39-5BA031536B66}"/>
    <cellStyle name="Normal 4 2 2 5 2 5 3" xfId="20705" xr:uid="{B6A8D882-F508-4D2D-9421-6F0ACA1229FD}"/>
    <cellStyle name="Normal 4 2 2 5 2 5 3 2" xfId="20706" xr:uid="{74ED3EB2-2FDB-4376-AC40-3342F2E732A2}"/>
    <cellStyle name="Normal 4 2 2 5 2 5 4" xfId="20707" xr:uid="{C8377311-DA0F-45E6-A8F1-F22DDA045E0D}"/>
    <cellStyle name="Normal 4 2 2 5 2 6" xfId="20708" xr:uid="{5455DB8A-E0D4-4D47-890F-905BDF329822}"/>
    <cellStyle name="Normal 4 2 2 5 2 6 2" xfId="20709" xr:uid="{46ECDFB3-8899-453F-B466-14F7E42991EA}"/>
    <cellStyle name="Normal 4 2 2 5 2 7" xfId="20710" xr:uid="{09963438-ED3C-4635-95B1-40001B99F034}"/>
    <cellStyle name="Normal 4 2 2 5 2 7 2" xfId="20711" xr:uid="{96547A5B-8C07-4861-9732-74A08724C68D}"/>
    <cellStyle name="Normal 4 2 2 5 2 8" xfId="20712" xr:uid="{58630CF4-0178-4695-81B3-31C62C213BEB}"/>
    <cellStyle name="Normal 4 2 2 5 2 9" xfId="20713" xr:uid="{9E973BF8-CEC3-4612-A6E2-13BBEA216163}"/>
    <cellStyle name="Normal 4 2 2 5 3" xfId="20714" xr:uid="{8F7F1B71-A8CE-42A6-9BC9-B2AD84CD0829}"/>
    <cellStyle name="Normal 4 2 2 5 3 2" xfId="20715" xr:uid="{433B0090-614E-4E4D-9CEB-A4A76B4417CD}"/>
    <cellStyle name="Normal 4 2 2 5 3 2 2" xfId="20716" xr:uid="{C62241E6-6472-4C58-B0CB-D546CFE83DBF}"/>
    <cellStyle name="Normal 4 2 2 5 3 2 2 2" xfId="20717" xr:uid="{B0A5377C-62AA-40BA-AA73-9EACDBA4BBEC}"/>
    <cellStyle name="Normal 4 2 2 5 3 2 3" xfId="20718" xr:uid="{68AE9661-A247-44B4-A1A6-A62452DC7975}"/>
    <cellStyle name="Normal 4 2 2 5 3 2 3 2" xfId="20719" xr:uid="{3D22BB14-E37E-4E6B-B085-CA9019CF6521}"/>
    <cellStyle name="Normal 4 2 2 5 3 2 4" xfId="20720" xr:uid="{1FC3D5EA-D20E-484D-B4A6-DCDAA6C32B24}"/>
    <cellStyle name="Normal 4 2 2 5 3 3" xfId="20721" xr:uid="{8454BF72-0D3F-4189-B323-A6E601B83675}"/>
    <cellStyle name="Normal 4 2 2 5 3 3 2" xfId="20722" xr:uid="{CB929F3A-B323-4AC5-BF77-769860317F5B}"/>
    <cellStyle name="Normal 4 2 2 5 3 3 2 2" xfId="20723" xr:uid="{08769D3F-313E-40E0-9204-473EA26D9821}"/>
    <cellStyle name="Normal 4 2 2 5 3 3 3" xfId="20724" xr:uid="{1F340B10-6C47-4306-BED6-D111E56457CF}"/>
    <cellStyle name="Normal 4 2 2 5 3 3 3 2" xfId="20725" xr:uid="{F940BEB1-C1C9-4632-89B9-6B2C7DC299E8}"/>
    <cellStyle name="Normal 4 2 2 5 3 3 4" xfId="20726" xr:uid="{15DB6488-96FC-4E97-818C-1D9C45BB6C52}"/>
    <cellStyle name="Normal 4 2 2 5 3 4" xfId="20727" xr:uid="{282893AB-F9CA-4FB3-B0AB-0B17B49C3D05}"/>
    <cellStyle name="Normal 4 2 2 5 3 4 2" xfId="20728" xr:uid="{0FA1D1FC-036E-4A44-9ADF-4ECC50971805}"/>
    <cellStyle name="Normal 4 2 2 5 3 5" xfId="20729" xr:uid="{49CF4F45-D941-470A-ABF1-FE9D45235FC7}"/>
    <cellStyle name="Normal 4 2 2 5 3 5 2" xfId="20730" xr:uid="{485F0B03-368B-4FA3-8FD1-A2E84BC9DE97}"/>
    <cellStyle name="Normal 4 2 2 5 3 6" xfId="20731" xr:uid="{0315FABC-D124-4785-BF96-104EB9397EEA}"/>
    <cellStyle name="Normal 4 2 2 5 3 7" xfId="20732" xr:uid="{33E5A177-67F2-46CC-ACD7-95E602DB9646}"/>
    <cellStyle name="Normal 4 2 2 5 4" xfId="20733" xr:uid="{6A57B68C-2FAD-4C3C-87D7-A82BC7E315C8}"/>
    <cellStyle name="Normal 4 2 2 5 4 2" xfId="20734" xr:uid="{76D90DE5-D583-4E7A-9CF6-EDACFCC6C040}"/>
    <cellStyle name="Normal 4 2 2 5 4 2 2" xfId="20735" xr:uid="{67F6892A-D2C3-47C8-86E3-4A36163D7BAB}"/>
    <cellStyle name="Normal 4 2 2 5 4 2 2 2" xfId="20736" xr:uid="{16B27599-A277-4CC4-97BC-3BF63067FE55}"/>
    <cellStyle name="Normal 4 2 2 5 4 2 3" xfId="20737" xr:uid="{66CF10DC-41F5-4FF3-9DD4-B82BEBB74C4E}"/>
    <cellStyle name="Normal 4 2 2 5 4 2 3 2" xfId="20738" xr:uid="{298FA509-1C83-4805-ACB1-E762D8A0B9A0}"/>
    <cellStyle name="Normal 4 2 2 5 4 2 4" xfId="20739" xr:uid="{A42B5A65-84CD-4A8B-9C9C-58F7E75E95CA}"/>
    <cellStyle name="Normal 4 2 2 5 4 3" xfId="20740" xr:uid="{314134DD-E67E-49BA-9198-818B136E6632}"/>
    <cellStyle name="Normal 4 2 2 5 4 3 2" xfId="20741" xr:uid="{5F1758C9-3AA6-4346-8F36-C13FA40B075C}"/>
    <cellStyle name="Normal 4 2 2 5 4 3 2 2" xfId="20742" xr:uid="{85EC8FB5-983C-41AD-BAA1-69FE5BFBAE3E}"/>
    <cellStyle name="Normal 4 2 2 5 4 3 3" xfId="20743" xr:uid="{B5FD681C-D83D-422B-B919-BAE73ECF7F49}"/>
    <cellStyle name="Normal 4 2 2 5 4 3 3 2" xfId="20744" xr:uid="{838B2F3A-A30C-4ED3-876F-B538F8AF6DEB}"/>
    <cellStyle name="Normal 4 2 2 5 4 3 4" xfId="20745" xr:uid="{C4CF0A61-91AB-4087-9AE7-ADD853C8F630}"/>
    <cellStyle name="Normal 4 2 2 5 4 4" xfId="20746" xr:uid="{74A5E764-1394-428E-87A8-9CB3FA63D2C6}"/>
    <cellStyle name="Normal 4 2 2 5 4 4 2" xfId="20747" xr:uid="{3155C14B-D955-4B80-B799-C763C95B88AD}"/>
    <cellStyle name="Normal 4 2 2 5 4 5" xfId="20748" xr:uid="{93AB3380-AEF9-4B90-AAA1-3F5B3219E85E}"/>
    <cellStyle name="Normal 4 2 2 5 4 5 2" xfId="20749" xr:uid="{DDCD481F-EB49-43B2-B80A-CEA91226725F}"/>
    <cellStyle name="Normal 4 2 2 5 4 6" xfId="20750" xr:uid="{628D7747-C2A2-421F-B3CB-81A2A93933B8}"/>
    <cellStyle name="Normal 4 2 2 5 4 7" xfId="20751" xr:uid="{5F013DEC-ACDF-47E4-AA68-DB592A7B9511}"/>
    <cellStyle name="Normal 4 2 2 5 5" xfId="20752" xr:uid="{D2619DB4-3B36-473F-8E5F-AAC10B6998C8}"/>
    <cellStyle name="Normal 4 2 2 5 5 2" xfId="20753" xr:uid="{FD4EEA5A-BC37-4EE5-8B0B-2E4286E051C8}"/>
    <cellStyle name="Normal 4 2 2 5 5 2 2" xfId="20754" xr:uid="{ED0A1091-6699-4AF5-971F-D732950C5040}"/>
    <cellStyle name="Normal 4 2 2 5 5 2 2 2" xfId="20755" xr:uid="{4B971B54-4339-4330-9279-20B36E4CB74F}"/>
    <cellStyle name="Normal 4 2 2 5 5 2 3" xfId="20756" xr:uid="{A7D89C66-EF93-4ABA-A2C8-7EC98BFCE9DD}"/>
    <cellStyle name="Normal 4 2 2 5 5 2 3 2" xfId="20757" xr:uid="{A3222592-1BC1-4B3B-B1F7-704EC63E91A1}"/>
    <cellStyle name="Normal 4 2 2 5 5 2 4" xfId="20758" xr:uid="{20CD1320-4E13-4AC1-8618-EEBBC8C50799}"/>
    <cellStyle name="Normal 4 2 2 5 5 3" xfId="20759" xr:uid="{FB9A8A39-96BA-4F31-A4AD-8D5238359454}"/>
    <cellStyle name="Normal 4 2 2 5 5 3 2" xfId="20760" xr:uid="{AA5E6E10-63FE-4782-9066-091A08E2C277}"/>
    <cellStyle name="Normal 4 2 2 5 5 3 2 2" xfId="20761" xr:uid="{F2B06D10-8482-4613-B360-71119D6BC7DA}"/>
    <cellStyle name="Normal 4 2 2 5 5 3 3" xfId="20762" xr:uid="{AB1750A4-0BC6-42F9-A9C2-A6E89DDAB761}"/>
    <cellStyle name="Normal 4 2 2 5 5 3 3 2" xfId="20763" xr:uid="{3234B2AB-C272-43A8-A2EF-4D943FE7AC9E}"/>
    <cellStyle name="Normal 4 2 2 5 5 3 4" xfId="20764" xr:uid="{BE695D02-26D7-415F-A082-D5241B9D941D}"/>
    <cellStyle name="Normal 4 2 2 5 5 4" xfId="20765" xr:uid="{1B3BE53B-1F7E-4E43-B28E-3B3160BDA22D}"/>
    <cellStyle name="Normal 4 2 2 5 5 4 2" xfId="20766" xr:uid="{421A83D5-9444-4724-8903-0E6FCF5A2AEB}"/>
    <cellStyle name="Normal 4 2 2 5 5 5" xfId="20767" xr:uid="{2B9E0562-65E9-424B-B0CC-ADADA3929C1D}"/>
    <cellStyle name="Normal 4 2 2 5 5 5 2" xfId="20768" xr:uid="{286FC094-6698-4AC2-9CC5-9C99313EFBA3}"/>
    <cellStyle name="Normal 4 2 2 5 5 6" xfId="20769" xr:uid="{CC31C67E-10CD-494E-8164-F77200731282}"/>
    <cellStyle name="Normal 4 2 2 5 5 7" xfId="20770" xr:uid="{DA89CD76-2E37-414B-B07A-70D6F2D7F401}"/>
    <cellStyle name="Normal 4 2 2 5 6" xfId="20771" xr:uid="{62C24AAD-EA21-46FF-87DD-E66FCBFFF7C4}"/>
    <cellStyle name="Normal 4 2 2 5 6 2" xfId="20772" xr:uid="{9CFB56D9-9EDD-47A8-97DD-AACA233BEFF7}"/>
    <cellStyle name="Normal 4 2 2 5 6 2 2" xfId="20773" xr:uid="{957BE81A-EEA3-475B-B0BC-8EE1ADA982F5}"/>
    <cellStyle name="Normal 4 2 2 5 6 3" xfId="20774" xr:uid="{81B804DA-1912-46DC-9786-926ED252F746}"/>
    <cellStyle name="Normal 4 2 2 5 6 3 2" xfId="20775" xr:uid="{E28D8C6D-55C2-4315-8D89-FA45503A370E}"/>
    <cellStyle name="Normal 4 2 2 5 6 4" xfId="20776" xr:uid="{BB2097FE-DF4B-4A21-AC7C-3E8D226EDB31}"/>
    <cellStyle name="Normal 4 2 2 5 7" xfId="20777" xr:uid="{915164B0-F246-4D9B-AE7B-85D5CD06DE53}"/>
    <cellStyle name="Normal 4 2 2 5 7 2" xfId="20778" xr:uid="{3F9C729F-53F0-4419-B076-34CB9A053DC5}"/>
    <cellStyle name="Normal 4 2 2 5 7 2 2" xfId="20779" xr:uid="{6D763EA6-2A22-4824-AC92-F24F58E89725}"/>
    <cellStyle name="Normal 4 2 2 5 7 3" xfId="20780" xr:uid="{9237DB4C-B84D-4B32-A6BE-A29C5FEAA23E}"/>
    <cellStyle name="Normal 4 2 2 5 7 3 2" xfId="20781" xr:uid="{4C13A88A-6659-4E3E-AC3F-97952256EA88}"/>
    <cellStyle name="Normal 4 2 2 5 7 4" xfId="20782" xr:uid="{36095D7C-8948-47C9-BEBB-49399DBF263F}"/>
    <cellStyle name="Normal 4 2 2 5 8" xfId="20783" xr:uid="{7F8ADB7D-A855-42DB-BA41-96BB7A5D38B1}"/>
    <cellStyle name="Normal 4 2 2 5 8 2" xfId="20784" xr:uid="{B14A157B-03F4-42CB-B6FE-B25FF833742B}"/>
    <cellStyle name="Normal 4 2 2 5 9" xfId="20785" xr:uid="{5EB1A030-83E0-4318-A28F-37A2D708DCE7}"/>
    <cellStyle name="Normal 4 2 2 5 9 2" xfId="20786" xr:uid="{3C2833E8-CD94-426A-83AF-57BFD16516C6}"/>
    <cellStyle name="Normal 4 2 2 6" xfId="20787" xr:uid="{213681E4-DD66-4ACA-868F-D776AC1FD337}"/>
    <cellStyle name="Normal 4 2 2 6 10" xfId="20788" xr:uid="{D03C9ECB-154E-4C39-AE33-C540F7859E9D}"/>
    <cellStyle name="Normal 4 2 2 6 11" xfId="20789" xr:uid="{DE43E759-E1E6-4F8D-A760-4B39CF1F2D86}"/>
    <cellStyle name="Normal 4 2 2 6 2" xfId="20790" xr:uid="{4E040079-CF98-4F5F-B916-8E70B60E8FA0}"/>
    <cellStyle name="Normal 4 2 2 6 2 2" xfId="20791" xr:uid="{8270F237-37EF-4945-A969-F7C89EA6021F}"/>
    <cellStyle name="Normal 4 2 2 6 2 2 2" xfId="20792" xr:uid="{C3CBA5CB-7E1F-48A7-9E27-F31CCBC0BAC1}"/>
    <cellStyle name="Normal 4 2 2 6 2 2 2 2" xfId="20793" xr:uid="{3CEB00DB-5E25-40B2-9D11-8AE1D08DB124}"/>
    <cellStyle name="Normal 4 2 2 6 2 2 2 2 2" xfId="20794" xr:uid="{C568349E-5BF5-4139-837B-AE394B6C65E0}"/>
    <cellStyle name="Normal 4 2 2 6 2 2 2 3" xfId="20795" xr:uid="{53527C5C-C3DA-4389-B7EC-EDAC3B7CEB7A}"/>
    <cellStyle name="Normal 4 2 2 6 2 2 2 3 2" xfId="20796" xr:uid="{78131770-409F-459F-8430-31F149ABEE5B}"/>
    <cellStyle name="Normal 4 2 2 6 2 2 2 4" xfId="20797" xr:uid="{08D633C6-8DD9-475E-84CE-7F7DDE43A830}"/>
    <cellStyle name="Normal 4 2 2 6 2 2 3" xfId="20798" xr:uid="{D0876CA3-49E6-4FDC-B273-A8F830CF1C89}"/>
    <cellStyle name="Normal 4 2 2 6 2 2 3 2" xfId="20799" xr:uid="{EFCEE288-B2D1-4441-8333-EA13B4168974}"/>
    <cellStyle name="Normal 4 2 2 6 2 2 3 2 2" xfId="20800" xr:uid="{9877B35B-FF03-4426-B860-7A176CFAFE09}"/>
    <cellStyle name="Normal 4 2 2 6 2 2 3 3" xfId="20801" xr:uid="{88A64DED-88DD-4519-96F3-DC1BF8FD7893}"/>
    <cellStyle name="Normal 4 2 2 6 2 2 3 3 2" xfId="20802" xr:uid="{77174AEA-5704-47E8-8F4B-BFCD981E02B5}"/>
    <cellStyle name="Normal 4 2 2 6 2 2 3 4" xfId="20803" xr:uid="{C51D3CE0-0DFC-483A-894F-BCCEC28B6715}"/>
    <cellStyle name="Normal 4 2 2 6 2 2 4" xfId="20804" xr:uid="{6AB3FCA9-220E-4315-A336-091152E504B1}"/>
    <cellStyle name="Normal 4 2 2 6 2 2 4 2" xfId="20805" xr:uid="{668C4B92-B5CA-4B1F-BD34-3024048E055F}"/>
    <cellStyle name="Normal 4 2 2 6 2 2 5" xfId="20806" xr:uid="{868234D6-FC27-4BD8-863D-028E830B253E}"/>
    <cellStyle name="Normal 4 2 2 6 2 2 5 2" xfId="20807" xr:uid="{61DF9D65-A986-480B-A0FB-425AA405441F}"/>
    <cellStyle name="Normal 4 2 2 6 2 2 6" xfId="20808" xr:uid="{BFD5152F-C737-48FA-9384-43D60027D5C2}"/>
    <cellStyle name="Normal 4 2 2 6 2 2 7" xfId="20809" xr:uid="{F1025292-BB06-47EC-B3EF-E6E35F12177B}"/>
    <cellStyle name="Normal 4 2 2 6 2 3" xfId="20810" xr:uid="{E33C7651-EBD6-4677-A479-21252FD6B3EA}"/>
    <cellStyle name="Normal 4 2 2 6 2 3 2" xfId="20811" xr:uid="{9528C08F-1305-4080-A96D-20A0FC80C580}"/>
    <cellStyle name="Normal 4 2 2 6 2 3 2 2" xfId="20812" xr:uid="{FFE8C996-7CA5-4ED3-A466-6961DC6230E6}"/>
    <cellStyle name="Normal 4 2 2 6 2 3 2 2 2" xfId="20813" xr:uid="{03508DBD-5AA5-4663-BD55-F597CC4F15B6}"/>
    <cellStyle name="Normal 4 2 2 6 2 3 2 3" xfId="20814" xr:uid="{C4ECA0FE-3D32-4F77-B59F-914409410772}"/>
    <cellStyle name="Normal 4 2 2 6 2 3 2 3 2" xfId="20815" xr:uid="{9C591014-2B21-49A1-ACD0-F3AFCC8D99B9}"/>
    <cellStyle name="Normal 4 2 2 6 2 3 2 4" xfId="20816" xr:uid="{E911FCA9-BE03-4A43-8079-70D8ECCA5B94}"/>
    <cellStyle name="Normal 4 2 2 6 2 3 3" xfId="20817" xr:uid="{FEFF09C4-3F16-4537-AF41-3BB426154E12}"/>
    <cellStyle name="Normal 4 2 2 6 2 3 3 2" xfId="20818" xr:uid="{916D74B8-9616-4015-A3FC-0238A7C5B0F6}"/>
    <cellStyle name="Normal 4 2 2 6 2 3 3 2 2" xfId="20819" xr:uid="{AE196992-6E85-45D1-9280-3FB9CC04FF11}"/>
    <cellStyle name="Normal 4 2 2 6 2 3 3 3" xfId="20820" xr:uid="{081BA1B2-790F-4C5C-B422-5BBE6058CAA4}"/>
    <cellStyle name="Normal 4 2 2 6 2 3 3 3 2" xfId="20821" xr:uid="{EA5502A0-428F-4B88-8557-FF3C9E9FFE3B}"/>
    <cellStyle name="Normal 4 2 2 6 2 3 3 4" xfId="20822" xr:uid="{C4662133-AA2D-459C-B6AF-85C8AEBC1587}"/>
    <cellStyle name="Normal 4 2 2 6 2 3 4" xfId="20823" xr:uid="{FD4C622D-6F87-4D73-B0EE-76249D15991A}"/>
    <cellStyle name="Normal 4 2 2 6 2 3 4 2" xfId="20824" xr:uid="{FCA57C48-8B6A-4B9E-904D-77EAA33C3874}"/>
    <cellStyle name="Normal 4 2 2 6 2 3 5" xfId="20825" xr:uid="{54D1774E-72D4-4DEC-8804-486BB0FD4DC6}"/>
    <cellStyle name="Normal 4 2 2 6 2 3 5 2" xfId="20826" xr:uid="{A690330B-24D2-419E-9CFD-2BC603C3DBF0}"/>
    <cellStyle name="Normal 4 2 2 6 2 3 6" xfId="20827" xr:uid="{8070B6EC-7D1D-4D77-9411-12CB9525CB4C}"/>
    <cellStyle name="Normal 4 2 2 6 2 3 7" xfId="20828" xr:uid="{6F1FA18C-85D9-4763-AD94-4755066C47B6}"/>
    <cellStyle name="Normal 4 2 2 6 2 4" xfId="20829" xr:uid="{30820DD1-FDA6-4593-9C17-BD7AF4E4D14C}"/>
    <cellStyle name="Normal 4 2 2 6 2 4 2" xfId="20830" xr:uid="{4EB8393C-2CDA-44F5-A00F-0EB9D5FCBA31}"/>
    <cellStyle name="Normal 4 2 2 6 2 4 2 2" xfId="20831" xr:uid="{BDBBB316-862D-472B-BFA3-CB606D2E1238}"/>
    <cellStyle name="Normal 4 2 2 6 2 4 3" xfId="20832" xr:uid="{44F585CF-DF11-4AC0-9FBD-5BF7DF649289}"/>
    <cellStyle name="Normal 4 2 2 6 2 4 3 2" xfId="20833" xr:uid="{2E19767E-3BAA-4415-9843-506C52525BEB}"/>
    <cellStyle name="Normal 4 2 2 6 2 4 4" xfId="20834" xr:uid="{B8E73C86-CA50-4677-BAE2-B23A30D30486}"/>
    <cellStyle name="Normal 4 2 2 6 2 5" xfId="20835" xr:uid="{EBBAD05B-3C91-4FA5-8814-4FA3BC6960F8}"/>
    <cellStyle name="Normal 4 2 2 6 2 5 2" xfId="20836" xr:uid="{80838E03-2062-4202-A399-B9560BF7DC50}"/>
    <cellStyle name="Normal 4 2 2 6 2 5 2 2" xfId="20837" xr:uid="{8D095F11-20D8-4DD4-BF4A-C6F6B48B9B32}"/>
    <cellStyle name="Normal 4 2 2 6 2 5 3" xfId="20838" xr:uid="{3A5F5684-7C8A-46E0-BAA1-935E9E21AD69}"/>
    <cellStyle name="Normal 4 2 2 6 2 5 3 2" xfId="20839" xr:uid="{7EB423B3-B836-4D88-B9B0-49BA1BC3B61C}"/>
    <cellStyle name="Normal 4 2 2 6 2 5 4" xfId="20840" xr:uid="{825A0538-9B6B-486A-A752-93E1F7B78228}"/>
    <cellStyle name="Normal 4 2 2 6 2 6" xfId="20841" xr:uid="{2CC6EA8E-B4D6-4021-8D5F-9B2C498B04A1}"/>
    <cellStyle name="Normal 4 2 2 6 2 6 2" xfId="20842" xr:uid="{67B4C19E-51BA-4A8E-A921-99BD8182DA31}"/>
    <cellStyle name="Normal 4 2 2 6 2 7" xfId="20843" xr:uid="{781C3094-DA30-402E-B8AC-C1B817A4C348}"/>
    <cellStyle name="Normal 4 2 2 6 2 7 2" xfId="20844" xr:uid="{6EB77965-080D-4F6E-B0B4-F8D2EFC6D438}"/>
    <cellStyle name="Normal 4 2 2 6 2 8" xfId="20845" xr:uid="{D94ADE64-E23E-4F9E-B745-4B7C4BED1BFD}"/>
    <cellStyle name="Normal 4 2 2 6 2 9" xfId="20846" xr:uid="{65BC25BC-9D46-4D23-8131-680CE86804F3}"/>
    <cellStyle name="Normal 4 2 2 6 3" xfId="20847" xr:uid="{43F7FC76-CC98-4207-99D0-5EAEDF52A907}"/>
    <cellStyle name="Normal 4 2 2 6 3 2" xfId="20848" xr:uid="{852447A9-34AF-400E-AD6E-D7754DF5449F}"/>
    <cellStyle name="Normal 4 2 2 6 3 2 2" xfId="20849" xr:uid="{A376F2B4-8201-4475-96B7-92DCE0B372F6}"/>
    <cellStyle name="Normal 4 2 2 6 3 2 2 2" xfId="20850" xr:uid="{A677FABC-0966-4BD8-BC55-33B76FAE4B9C}"/>
    <cellStyle name="Normal 4 2 2 6 3 2 3" xfId="20851" xr:uid="{BB43B014-33F3-446D-A18B-74E359D28F5B}"/>
    <cellStyle name="Normal 4 2 2 6 3 2 3 2" xfId="20852" xr:uid="{C1796DBD-46AF-4F86-B779-4E800BBADA51}"/>
    <cellStyle name="Normal 4 2 2 6 3 2 4" xfId="20853" xr:uid="{1EB87476-95C5-42D0-B7FD-EADBE74A461A}"/>
    <cellStyle name="Normal 4 2 2 6 3 3" xfId="20854" xr:uid="{9ED64E65-29CB-4A78-A54F-17C8006CDBDF}"/>
    <cellStyle name="Normal 4 2 2 6 3 3 2" xfId="20855" xr:uid="{A0188AD8-6C9C-49A9-8B0B-AB66E13853C3}"/>
    <cellStyle name="Normal 4 2 2 6 3 3 2 2" xfId="20856" xr:uid="{F097D62B-0C9C-4489-97EB-1E7C481AC61A}"/>
    <cellStyle name="Normal 4 2 2 6 3 3 3" xfId="20857" xr:uid="{5D19E79D-34BA-40AF-A6D4-15959B839AE1}"/>
    <cellStyle name="Normal 4 2 2 6 3 3 3 2" xfId="20858" xr:uid="{FEE8E351-F108-47E0-A2DD-5F45015131FC}"/>
    <cellStyle name="Normal 4 2 2 6 3 3 4" xfId="20859" xr:uid="{7DDA2136-471C-4E60-A024-F6A2B431222D}"/>
    <cellStyle name="Normal 4 2 2 6 3 4" xfId="20860" xr:uid="{6607B276-58EC-430F-81D2-8037F0E80F78}"/>
    <cellStyle name="Normal 4 2 2 6 3 4 2" xfId="20861" xr:uid="{CDA8149E-5A8D-4F5B-B928-5615CD80043D}"/>
    <cellStyle name="Normal 4 2 2 6 3 5" xfId="20862" xr:uid="{354C4D5E-BD9F-47DE-857C-ABA31DF9C6F4}"/>
    <cellStyle name="Normal 4 2 2 6 3 5 2" xfId="20863" xr:uid="{4AC32ADC-68C1-4F68-88EF-1C00810A8982}"/>
    <cellStyle name="Normal 4 2 2 6 3 6" xfId="20864" xr:uid="{5407ABA9-9801-4F89-8898-E1ACF042946C}"/>
    <cellStyle name="Normal 4 2 2 6 3 7" xfId="20865" xr:uid="{48E346E8-871F-48AE-9DD6-30B36C91AB62}"/>
    <cellStyle name="Normal 4 2 2 6 4" xfId="20866" xr:uid="{B0D9DC25-CB19-47C9-A3C5-D4E19009F72A}"/>
    <cellStyle name="Normal 4 2 2 6 4 2" xfId="20867" xr:uid="{C3E67258-5196-4C8F-9A66-1ACC2DFB82C9}"/>
    <cellStyle name="Normal 4 2 2 6 4 2 2" xfId="20868" xr:uid="{0A3CF244-1B9B-4749-ACE8-0DAFB477AB4D}"/>
    <cellStyle name="Normal 4 2 2 6 4 2 2 2" xfId="20869" xr:uid="{4E82C202-C179-4B13-A213-4ADA816146A2}"/>
    <cellStyle name="Normal 4 2 2 6 4 2 3" xfId="20870" xr:uid="{A0326E33-5F1A-4086-8BB5-0DE200953FDF}"/>
    <cellStyle name="Normal 4 2 2 6 4 2 3 2" xfId="20871" xr:uid="{C8D8D531-970C-4610-A7E4-EB65BD8E0A87}"/>
    <cellStyle name="Normal 4 2 2 6 4 2 4" xfId="20872" xr:uid="{D494027D-95D2-4A34-9751-1C03688C1737}"/>
    <cellStyle name="Normal 4 2 2 6 4 3" xfId="20873" xr:uid="{FC378007-0973-4109-A4BF-BE19048A8729}"/>
    <cellStyle name="Normal 4 2 2 6 4 3 2" xfId="20874" xr:uid="{627A1DDE-6275-43B0-A07B-0E65ACCA8142}"/>
    <cellStyle name="Normal 4 2 2 6 4 3 2 2" xfId="20875" xr:uid="{9228F4EC-9D18-45B0-B654-299A3A1214A7}"/>
    <cellStyle name="Normal 4 2 2 6 4 3 3" xfId="20876" xr:uid="{F0E48633-97C4-4480-8631-69C4590BFF4B}"/>
    <cellStyle name="Normal 4 2 2 6 4 3 3 2" xfId="20877" xr:uid="{45AA9561-A5B0-4AB8-A74A-16BA647E6E72}"/>
    <cellStyle name="Normal 4 2 2 6 4 3 4" xfId="20878" xr:uid="{79F96673-1994-43D9-A85F-BBDCAE38E1E4}"/>
    <cellStyle name="Normal 4 2 2 6 4 4" xfId="20879" xr:uid="{E1974804-9E29-4959-99B3-7917AD6974F1}"/>
    <cellStyle name="Normal 4 2 2 6 4 4 2" xfId="20880" xr:uid="{3D85308B-8757-4ED9-9EAE-B50587625F51}"/>
    <cellStyle name="Normal 4 2 2 6 4 5" xfId="20881" xr:uid="{6FF28B1C-8A84-4BDC-8A8A-D880FE3239C9}"/>
    <cellStyle name="Normal 4 2 2 6 4 5 2" xfId="20882" xr:uid="{76F0C975-D839-4227-BBF2-654102C4A129}"/>
    <cellStyle name="Normal 4 2 2 6 4 6" xfId="20883" xr:uid="{5E91918E-F5CB-4C52-843E-6E3FFABA0346}"/>
    <cellStyle name="Normal 4 2 2 6 4 7" xfId="20884" xr:uid="{9AEC419F-F142-4E49-84A5-424FF0A429A7}"/>
    <cellStyle name="Normal 4 2 2 6 5" xfId="20885" xr:uid="{9F005274-8615-4C3B-BE79-5789ECB4DE3F}"/>
    <cellStyle name="Normal 4 2 2 6 5 2" xfId="20886" xr:uid="{131BF129-2544-45EB-8113-DC29B4D9E3CF}"/>
    <cellStyle name="Normal 4 2 2 6 5 2 2" xfId="20887" xr:uid="{27FF6EA4-A8E7-412E-B165-2B4ED8DF1DA0}"/>
    <cellStyle name="Normal 4 2 2 6 5 2 2 2" xfId="20888" xr:uid="{A29D85F3-9D61-4E73-ACCD-72A0DF3D15F0}"/>
    <cellStyle name="Normal 4 2 2 6 5 2 3" xfId="20889" xr:uid="{D8752931-2765-4F10-8397-00EDC9A7310A}"/>
    <cellStyle name="Normal 4 2 2 6 5 2 3 2" xfId="20890" xr:uid="{27BB447A-4599-49FF-8BF8-2426CB284A97}"/>
    <cellStyle name="Normal 4 2 2 6 5 2 4" xfId="20891" xr:uid="{525E5C30-54EB-444A-827F-BA919F4B2AED}"/>
    <cellStyle name="Normal 4 2 2 6 5 3" xfId="20892" xr:uid="{577B2F0C-1825-4D66-BF63-FE3A5242E00B}"/>
    <cellStyle name="Normal 4 2 2 6 5 3 2" xfId="20893" xr:uid="{3AA81085-96C9-4DE5-B2A6-C1FFC25B7E7E}"/>
    <cellStyle name="Normal 4 2 2 6 5 3 2 2" xfId="20894" xr:uid="{493E7D79-CBB7-49CC-A0A0-C8468C0F4BC4}"/>
    <cellStyle name="Normal 4 2 2 6 5 3 3" xfId="20895" xr:uid="{46B78222-92DD-4BA2-8AAE-C35207D8DC1F}"/>
    <cellStyle name="Normal 4 2 2 6 5 3 3 2" xfId="20896" xr:uid="{8F15AC92-7C6F-4F5F-88A6-609B0C1E78E9}"/>
    <cellStyle name="Normal 4 2 2 6 5 3 4" xfId="20897" xr:uid="{4A6B0E7F-7DB5-44A4-B1E0-6A3C3229E367}"/>
    <cellStyle name="Normal 4 2 2 6 5 4" xfId="20898" xr:uid="{E82FD101-6F6E-41E4-99B5-12F746C0B7F1}"/>
    <cellStyle name="Normal 4 2 2 6 5 4 2" xfId="20899" xr:uid="{7056EAD8-4202-40EC-83FB-F90DBFAB4D3E}"/>
    <cellStyle name="Normal 4 2 2 6 5 5" xfId="20900" xr:uid="{18B6B1DF-9972-4D63-B6DC-54A6368850F1}"/>
    <cellStyle name="Normal 4 2 2 6 5 5 2" xfId="20901" xr:uid="{8E62E062-6687-4A84-B76D-D3C76368B8C4}"/>
    <cellStyle name="Normal 4 2 2 6 5 6" xfId="20902" xr:uid="{93E3575D-2104-4FD5-B02B-AD26C614AF6D}"/>
    <cellStyle name="Normal 4 2 2 6 5 7" xfId="20903" xr:uid="{B88AB135-F1E2-463E-BFA9-4A78B3BFD0F5}"/>
    <cellStyle name="Normal 4 2 2 6 6" xfId="20904" xr:uid="{42C479E2-5EF2-43E3-9766-560C3A07DAFA}"/>
    <cellStyle name="Normal 4 2 2 6 6 2" xfId="20905" xr:uid="{8D834DDB-EE68-4F52-B7BE-58C4B9E42F44}"/>
    <cellStyle name="Normal 4 2 2 6 6 2 2" xfId="20906" xr:uid="{3F839C4A-80CA-44C2-9420-70E9D9CB7FF5}"/>
    <cellStyle name="Normal 4 2 2 6 6 3" xfId="20907" xr:uid="{1D10D417-774C-431D-925F-65C6B7415AD8}"/>
    <cellStyle name="Normal 4 2 2 6 6 3 2" xfId="20908" xr:uid="{48EB3638-159A-4409-A4BD-B0F2B4AA3FEE}"/>
    <cellStyle name="Normal 4 2 2 6 6 4" xfId="20909" xr:uid="{25B858D9-57EC-4FCF-A2BE-A545959CBDC9}"/>
    <cellStyle name="Normal 4 2 2 6 7" xfId="20910" xr:uid="{5B775AA3-CE21-469B-8118-67A225E64F25}"/>
    <cellStyle name="Normal 4 2 2 6 7 2" xfId="20911" xr:uid="{C0B28814-0EC4-4CB1-AFBC-94CB9B3B8F9A}"/>
    <cellStyle name="Normal 4 2 2 6 7 2 2" xfId="20912" xr:uid="{BD017899-F3DE-43B7-94BF-2D34687A388B}"/>
    <cellStyle name="Normal 4 2 2 6 7 3" xfId="20913" xr:uid="{2D7506F1-9465-4068-BF8A-0614FAD6A47F}"/>
    <cellStyle name="Normal 4 2 2 6 7 3 2" xfId="20914" xr:uid="{46E1231E-9C33-4AF8-8C34-E1BA26D35367}"/>
    <cellStyle name="Normal 4 2 2 6 7 4" xfId="20915" xr:uid="{B5BCBA4E-9AAA-414E-AE89-2C6D8E7957FA}"/>
    <cellStyle name="Normal 4 2 2 6 8" xfId="20916" xr:uid="{B1F85060-8CE1-498E-AB30-C68B2F04337E}"/>
    <cellStyle name="Normal 4 2 2 6 8 2" xfId="20917" xr:uid="{9632441E-313A-482D-AF70-C8261B5EA4B7}"/>
    <cellStyle name="Normal 4 2 2 6 9" xfId="20918" xr:uid="{96DF28FF-3818-4D05-9AA0-FEE36A8D1F89}"/>
    <cellStyle name="Normal 4 2 2 6 9 2" xfId="20919" xr:uid="{C86BFE7A-9905-467D-A8A6-887520B2367E}"/>
    <cellStyle name="Normal 4 2 2 7" xfId="20920" xr:uid="{20495D20-853C-4A36-8FAA-9DC8DD0B069B}"/>
    <cellStyle name="Normal 4 2 2 7 2" xfId="20921" xr:uid="{13AD51B3-0BF3-4256-845D-191B4BDB5D4B}"/>
    <cellStyle name="Normal 4 2 2 7 2 2" xfId="20922" xr:uid="{78B58C82-FD60-4176-89E1-BB76E032F644}"/>
    <cellStyle name="Normal 4 2 2 7 2 2 2" xfId="20923" xr:uid="{88F643B1-462D-4DD7-B727-55F3FF7629BD}"/>
    <cellStyle name="Normal 4 2 2 7 2 2 2 2" xfId="20924" xr:uid="{06F6A7BC-E251-469A-80B6-C25DC4F0BA79}"/>
    <cellStyle name="Normal 4 2 2 7 2 2 3" xfId="20925" xr:uid="{B9F47995-9684-4E21-9997-209F091C154E}"/>
    <cellStyle name="Normal 4 2 2 7 2 2 3 2" xfId="20926" xr:uid="{F30793D2-8AF1-4D79-8CBB-E075AEA6EC55}"/>
    <cellStyle name="Normal 4 2 2 7 2 2 4" xfId="20927" xr:uid="{B6969725-4C1A-4993-874F-A694383C2EDD}"/>
    <cellStyle name="Normal 4 2 2 7 2 3" xfId="20928" xr:uid="{21991F13-09E3-4711-A26A-7C03A7596473}"/>
    <cellStyle name="Normal 4 2 2 7 2 3 2" xfId="20929" xr:uid="{2DB99C9B-E487-4E5C-AB06-4FE2B1B4F6D8}"/>
    <cellStyle name="Normal 4 2 2 7 2 3 2 2" xfId="20930" xr:uid="{B7218C3A-CF20-412E-BF2E-84877351DC51}"/>
    <cellStyle name="Normal 4 2 2 7 2 3 3" xfId="20931" xr:uid="{639B0777-7968-4779-BA09-44B8F7D627AB}"/>
    <cellStyle name="Normal 4 2 2 7 2 3 3 2" xfId="20932" xr:uid="{A3A8CB4E-BA67-4E14-A819-357B6393C5F1}"/>
    <cellStyle name="Normal 4 2 2 7 2 3 4" xfId="20933" xr:uid="{62C83D2D-1244-4400-A029-7189FD1B83C7}"/>
    <cellStyle name="Normal 4 2 2 7 2 4" xfId="20934" xr:uid="{AB210588-09CE-498B-89E5-64277CAFF603}"/>
    <cellStyle name="Normal 4 2 2 7 2 4 2" xfId="20935" xr:uid="{6273A0EE-6F5A-4133-A54A-FB00786BF8A8}"/>
    <cellStyle name="Normal 4 2 2 7 2 5" xfId="20936" xr:uid="{433567F2-35D2-48FD-9515-B0D57EAC1E1A}"/>
    <cellStyle name="Normal 4 2 2 7 2 5 2" xfId="20937" xr:uid="{348AB33B-A0F6-459D-8813-B6F9B630F85B}"/>
    <cellStyle name="Normal 4 2 2 7 2 6" xfId="20938" xr:uid="{12CDE895-9353-44A1-B291-3AE78E21453A}"/>
    <cellStyle name="Normal 4 2 2 7 2 7" xfId="20939" xr:uid="{C2004AC4-FE61-4340-8141-56B92E9990D9}"/>
    <cellStyle name="Normal 4 2 2 7 3" xfId="20940" xr:uid="{CAFB2556-936C-436E-BA28-30E28D0FC107}"/>
    <cellStyle name="Normal 4 2 2 7 3 2" xfId="20941" xr:uid="{FB2187BC-91DA-421A-A55E-A49B2DFFAA9B}"/>
    <cellStyle name="Normal 4 2 2 7 3 2 2" xfId="20942" xr:uid="{CE62F843-BBC4-4E6F-AD4E-3E1F74962D75}"/>
    <cellStyle name="Normal 4 2 2 7 3 2 2 2" xfId="20943" xr:uid="{669B9B8F-B5AB-4D37-82D1-2F721B861B7B}"/>
    <cellStyle name="Normal 4 2 2 7 3 2 3" xfId="20944" xr:uid="{79666DD0-AE22-4A98-AD5A-31034E8D9279}"/>
    <cellStyle name="Normal 4 2 2 7 3 2 3 2" xfId="20945" xr:uid="{4E863E2F-5CB4-497A-8148-85A822A263A4}"/>
    <cellStyle name="Normal 4 2 2 7 3 2 4" xfId="20946" xr:uid="{8C7A49CA-B161-4B2C-A9FB-031059E3AFA7}"/>
    <cellStyle name="Normal 4 2 2 7 3 3" xfId="20947" xr:uid="{F3FD9F1B-FC95-4F49-A9CD-0418223E0820}"/>
    <cellStyle name="Normal 4 2 2 7 3 3 2" xfId="20948" xr:uid="{875137C4-B989-4742-B484-C4BA9D1F2C5C}"/>
    <cellStyle name="Normal 4 2 2 7 3 3 2 2" xfId="20949" xr:uid="{39EDF1BA-A269-4130-86F0-385BAE78E7A1}"/>
    <cellStyle name="Normal 4 2 2 7 3 3 3" xfId="20950" xr:uid="{4BB4FEF6-B11B-48D6-887C-4D6CF7CF5332}"/>
    <cellStyle name="Normal 4 2 2 7 3 3 3 2" xfId="20951" xr:uid="{80ABB108-9BA5-4161-A3F2-060034FD417C}"/>
    <cellStyle name="Normal 4 2 2 7 3 3 4" xfId="20952" xr:uid="{7DDFF298-3E0A-4EC7-8BDC-FAA99CFF483A}"/>
    <cellStyle name="Normal 4 2 2 7 3 4" xfId="20953" xr:uid="{0E84911F-CD74-4C25-8C89-CED52D6D826F}"/>
    <cellStyle name="Normal 4 2 2 7 3 4 2" xfId="20954" xr:uid="{28BE4177-071E-4434-AF8A-D243EFCAE83C}"/>
    <cellStyle name="Normal 4 2 2 7 3 5" xfId="20955" xr:uid="{774836DA-65D1-4141-AEB7-367917C4F5DF}"/>
    <cellStyle name="Normal 4 2 2 7 3 5 2" xfId="20956" xr:uid="{21EC65F3-17A8-4BDF-A558-D8941E2C86C9}"/>
    <cellStyle name="Normal 4 2 2 7 3 6" xfId="20957" xr:uid="{DBF326AD-605C-401E-A56C-3DEF69091FE5}"/>
    <cellStyle name="Normal 4 2 2 7 3 7" xfId="20958" xr:uid="{608488AC-7A6E-47BD-A2C1-487606563FFC}"/>
    <cellStyle name="Normal 4 2 2 7 4" xfId="20959" xr:uid="{879045C1-E627-49CE-B1F0-B35886303BB5}"/>
    <cellStyle name="Normal 4 2 2 7 4 2" xfId="20960" xr:uid="{0F75FBB6-E211-4391-A0E5-4B39C7EE9397}"/>
    <cellStyle name="Normal 4 2 2 7 4 2 2" xfId="20961" xr:uid="{280C34F3-8306-410C-8774-1712895D859A}"/>
    <cellStyle name="Normal 4 2 2 7 4 3" xfId="20962" xr:uid="{A42EEFA1-7EEA-475F-99BB-838781CF4C5A}"/>
    <cellStyle name="Normal 4 2 2 7 4 3 2" xfId="20963" xr:uid="{5F645660-13DF-4D11-B851-D5865EBF4BC2}"/>
    <cellStyle name="Normal 4 2 2 7 4 4" xfId="20964" xr:uid="{D8CCF7CD-489C-49D9-A47C-F4AB44688074}"/>
    <cellStyle name="Normal 4 2 2 7 5" xfId="20965" xr:uid="{0DA3A1C2-2821-4BC3-8D8E-6B10DC66A66A}"/>
    <cellStyle name="Normal 4 2 2 7 5 2" xfId="20966" xr:uid="{EF1DE370-7463-4F83-A7A7-7CB7BC8A5C31}"/>
    <cellStyle name="Normal 4 2 2 7 5 2 2" xfId="20967" xr:uid="{F4854BBE-879B-47FE-8CFD-B38A4A266BD7}"/>
    <cellStyle name="Normal 4 2 2 7 5 3" xfId="20968" xr:uid="{F8B9EF7F-05AD-483D-9707-C1C78ED526F4}"/>
    <cellStyle name="Normal 4 2 2 7 5 3 2" xfId="20969" xr:uid="{49977B0C-2713-4B9C-B3EB-7149123AE7B3}"/>
    <cellStyle name="Normal 4 2 2 7 5 4" xfId="20970" xr:uid="{7FB747A3-2E5B-4C02-AC88-9F21C614DB95}"/>
    <cellStyle name="Normal 4 2 2 7 6" xfId="20971" xr:uid="{3725AB97-ED9F-449B-B61F-D2055B90EF25}"/>
    <cellStyle name="Normal 4 2 2 7 6 2" xfId="20972" xr:uid="{67116004-3526-4ADB-B96F-0D6B6494DFB9}"/>
    <cellStyle name="Normal 4 2 2 7 7" xfId="20973" xr:uid="{1F97E03C-7C5A-4CA3-B235-822E29D1F5AF}"/>
    <cellStyle name="Normal 4 2 2 7 7 2" xfId="20974" xr:uid="{757F3C85-DE78-4F3D-BF90-7179D88C0ED2}"/>
    <cellStyle name="Normal 4 2 2 7 8" xfId="20975" xr:uid="{D6D84DEB-EA26-4D0B-A04E-0616C58EB9C2}"/>
    <cellStyle name="Normal 4 2 2 7 9" xfId="20976" xr:uid="{C8E396BC-5DEA-4A25-98B6-1B7DDCA018EC}"/>
    <cellStyle name="Normal 4 2 2 8" xfId="20977" xr:uid="{A2F51A3F-0A9C-4A95-8AEC-64E6DAD76FE0}"/>
    <cellStyle name="Normal 4 2 2 8 2" xfId="20978" xr:uid="{4DE9DB7F-A5A8-472F-811D-A075F0F14C85}"/>
    <cellStyle name="Normal 4 2 2 8 2 2" xfId="20979" xr:uid="{956311F2-A280-47D9-8A0B-5EDBC0E3AA61}"/>
    <cellStyle name="Normal 4 2 2 8 2 2 2" xfId="20980" xr:uid="{C3392706-7743-470C-9C44-226B77922E27}"/>
    <cellStyle name="Normal 4 2 2 8 2 2 2 2" xfId="20981" xr:uid="{5342C7B3-DCF8-49B6-BAD7-6CC5DEA7B08D}"/>
    <cellStyle name="Normal 4 2 2 8 2 2 3" xfId="20982" xr:uid="{27D17C88-852D-4F1C-9A2A-41A84BC4BE8C}"/>
    <cellStyle name="Normal 4 2 2 8 2 2 3 2" xfId="20983" xr:uid="{CF4287D1-7545-43FA-95CA-2CA056C751D4}"/>
    <cellStyle name="Normal 4 2 2 8 2 2 4" xfId="20984" xr:uid="{37488FB4-4911-446F-AF42-E6C81CB2A761}"/>
    <cellStyle name="Normal 4 2 2 8 2 3" xfId="20985" xr:uid="{9F461E33-EA70-43EE-9E30-66D25F3122F5}"/>
    <cellStyle name="Normal 4 2 2 8 2 3 2" xfId="20986" xr:uid="{7FF78DF5-1FDE-40B1-BAFE-7A11D36700F0}"/>
    <cellStyle name="Normal 4 2 2 8 2 3 2 2" xfId="20987" xr:uid="{1303EA8C-25B7-4FE9-B4D5-2902C8F57A57}"/>
    <cellStyle name="Normal 4 2 2 8 2 3 3" xfId="20988" xr:uid="{75A227CF-2D0C-4112-91D1-786789CE6D95}"/>
    <cellStyle name="Normal 4 2 2 8 2 3 3 2" xfId="20989" xr:uid="{23C5A94E-387D-47C0-9529-FE5554DE8D98}"/>
    <cellStyle name="Normal 4 2 2 8 2 3 4" xfId="20990" xr:uid="{E80998CE-5F54-4CE3-9863-F626AC466E2B}"/>
    <cellStyle name="Normal 4 2 2 8 2 4" xfId="20991" xr:uid="{909EE8D0-C772-4CC2-9BFD-7E0A4740EE11}"/>
    <cellStyle name="Normal 4 2 2 8 2 4 2" xfId="20992" xr:uid="{AA2D6885-58AC-4C16-8ACD-A7CAFC6C7DEA}"/>
    <cellStyle name="Normal 4 2 2 8 2 5" xfId="20993" xr:uid="{83FFF94E-8AA5-488E-839D-DB8262CF4A6E}"/>
    <cellStyle name="Normal 4 2 2 8 2 5 2" xfId="20994" xr:uid="{2BD46424-C1B0-402A-808E-1FD85BA594EE}"/>
    <cellStyle name="Normal 4 2 2 8 2 6" xfId="20995" xr:uid="{C2C44CFC-5D21-409E-82DA-DB63D0B16F7C}"/>
    <cellStyle name="Normal 4 2 2 8 2 7" xfId="20996" xr:uid="{20C2B59B-821C-44BB-9E95-52AB3C01410E}"/>
    <cellStyle name="Normal 4 2 2 8 3" xfId="20997" xr:uid="{12034994-463F-4427-8AB7-7485E7CA0831}"/>
    <cellStyle name="Normal 4 2 2 8 3 2" xfId="20998" xr:uid="{9C9F0430-8B52-4F3C-86E0-900B28F46E78}"/>
    <cellStyle name="Normal 4 2 2 8 3 2 2" xfId="20999" xr:uid="{83C9D1D2-80F8-4A0E-AF39-DFAE5B5F3E3E}"/>
    <cellStyle name="Normal 4 2 2 8 3 2 2 2" xfId="21000" xr:uid="{6E7A8CED-7C96-4207-83EA-898F84940EB8}"/>
    <cellStyle name="Normal 4 2 2 8 3 2 3" xfId="21001" xr:uid="{F1507EFA-9C74-4659-B392-F3364CC97C18}"/>
    <cellStyle name="Normal 4 2 2 8 3 2 3 2" xfId="21002" xr:uid="{6E4B24CE-CF9B-452E-A111-8D6DE420F74A}"/>
    <cellStyle name="Normal 4 2 2 8 3 2 4" xfId="21003" xr:uid="{D8C13054-8FE4-4E23-B577-E3821B91C046}"/>
    <cellStyle name="Normal 4 2 2 8 3 3" xfId="21004" xr:uid="{D83FA650-9395-48E5-A0AA-08C4E7F745FF}"/>
    <cellStyle name="Normal 4 2 2 8 3 3 2" xfId="21005" xr:uid="{FE060E2F-1A79-42A5-B669-0C86C7C435AA}"/>
    <cellStyle name="Normal 4 2 2 8 3 3 2 2" xfId="21006" xr:uid="{C29D8787-43B7-4D3B-8748-6954503562DF}"/>
    <cellStyle name="Normal 4 2 2 8 3 3 3" xfId="21007" xr:uid="{CFADED2F-958F-4BD1-9CF6-894CEB4F8450}"/>
    <cellStyle name="Normal 4 2 2 8 3 3 3 2" xfId="21008" xr:uid="{43A897B0-34FC-47FD-B351-5F78DEFDB092}"/>
    <cellStyle name="Normal 4 2 2 8 3 3 4" xfId="21009" xr:uid="{2064CE29-2E0D-4BD1-BBB0-AC6DBF405E4B}"/>
    <cellStyle name="Normal 4 2 2 8 3 4" xfId="21010" xr:uid="{111368F3-E642-4989-B4D1-12F676223146}"/>
    <cellStyle name="Normal 4 2 2 8 3 4 2" xfId="21011" xr:uid="{DFC6B015-1947-4493-9FBD-2BCF2ABC3334}"/>
    <cellStyle name="Normal 4 2 2 8 3 5" xfId="21012" xr:uid="{7620B093-6F4D-4A9D-829B-B4619BBBE4DE}"/>
    <cellStyle name="Normal 4 2 2 8 3 5 2" xfId="21013" xr:uid="{761B64B0-5E6D-45D5-AA09-77CCE759B59D}"/>
    <cellStyle name="Normal 4 2 2 8 3 6" xfId="21014" xr:uid="{9F41E921-CE4B-4A1D-B02F-52839EBFF69F}"/>
    <cellStyle name="Normal 4 2 2 8 3 7" xfId="21015" xr:uid="{3D2C9E35-EAC4-43E3-B6BE-D00ADA2F1DFB}"/>
    <cellStyle name="Normal 4 2 2 8 4" xfId="21016" xr:uid="{39F485A9-7189-4FC0-9281-EADEF8B1387D}"/>
    <cellStyle name="Normal 4 2 2 8 4 2" xfId="21017" xr:uid="{DCFBC651-9A56-4B4F-B2E3-ADA8B25F1403}"/>
    <cellStyle name="Normal 4 2 2 8 4 2 2" xfId="21018" xr:uid="{0BCE8F2A-4B20-4F29-9E5D-26CBEFA1A140}"/>
    <cellStyle name="Normal 4 2 2 8 4 3" xfId="21019" xr:uid="{1C53820C-1A83-4FC7-902E-6060DC744EA8}"/>
    <cellStyle name="Normal 4 2 2 8 4 3 2" xfId="21020" xr:uid="{32501775-F658-468A-BA9E-F4A6D10CA082}"/>
    <cellStyle name="Normal 4 2 2 8 4 4" xfId="21021" xr:uid="{F3784C4B-5799-4E79-B6DA-95162DCD955E}"/>
    <cellStyle name="Normal 4 2 2 8 5" xfId="21022" xr:uid="{25BDA3FE-08E8-4789-9ADF-DCCB9CD9CFE7}"/>
    <cellStyle name="Normal 4 2 2 8 5 2" xfId="21023" xr:uid="{C3446784-D322-4237-BC0C-F0C39AC9EF9F}"/>
    <cellStyle name="Normal 4 2 2 8 5 2 2" xfId="21024" xr:uid="{58B00B20-563D-4619-A89F-C1B8B4BC2D64}"/>
    <cellStyle name="Normal 4 2 2 8 5 3" xfId="21025" xr:uid="{3C3C1A41-DF5A-46C0-B8CA-E4FBAB3423E0}"/>
    <cellStyle name="Normal 4 2 2 8 5 3 2" xfId="21026" xr:uid="{846390D5-E97D-4174-A408-04197F9FCF89}"/>
    <cellStyle name="Normal 4 2 2 8 5 4" xfId="21027" xr:uid="{6C1C7D15-606D-403D-AB0F-68FFC2106CA4}"/>
    <cellStyle name="Normal 4 2 2 8 6" xfId="21028" xr:uid="{E940489C-858A-4F62-B1E0-B9535DDF455E}"/>
    <cellStyle name="Normal 4 2 2 8 6 2" xfId="21029" xr:uid="{A77CCB92-5EFD-4531-914A-D2A78B7524FF}"/>
    <cellStyle name="Normal 4 2 2 8 7" xfId="21030" xr:uid="{D485BC3B-C1D1-4C6A-9421-4052F72613A9}"/>
    <cellStyle name="Normal 4 2 2 8 7 2" xfId="21031" xr:uid="{51A51AC2-72CD-48AD-AF59-92E8872CC63B}"/>
    <cellStyle name="Normal 4 2 2 8 8" xfId="21032" xr:uid="{414568D1-20D4-4608-A4F9-D2B0D801323F}"/>
    <cellStyle name="Normal 4 2 2 8 9" xfId="21033" xr:uid="{27FFAC10-B2FC-47B7-9E88-9801551F1D95}"/>
    <cellStyle name="Normal 4 2 2 9" xfId="21034" xr:uid="{2483B4B8-56AC-491D-A38D-065EDFE6F98D}"/>
    <cellStyle name="Normal 4 2 2 9 2" xfId="21035" xr:uid="{BCAC2068-F5C6-478D-80DA-C80BB9C910F2}"/>
    <cellStyle name="Normal 4 2 2 9 2 2" xfId="21036" xr:uid="{53A857A7-503D-4D68-9514-4E114B6A7156}"/>
    <cellStyle name="Normal 4 2 2 9 2 2 2" xfId="21037" xr:uid="{152AFD01-BD3B-466B-9401-F9D051F41946}"/>
    <cellStyle name="Normal 4 2 2 9 2 3" xfId="21038" xr:uid="{C7B5F204-05B3-4FB1-A268-CBA512DE5229}"/>
    <cellStyle name="Normal 4 2 2 9 2 3 2" xfId="21039" xr:uid="{B6E3F4DD-B28F-4633-B449-B06BA976F5A5}"/>
    <cellStyle name="Normal 4 2 2 9 2 4" xfId="21040" xr:uid="{25E3030A-05BD-4A39-87AA-CFB3C2957D6A}"/>
    <cellStyle name="Normal 4 2 2 9 3" xfId="21041" xr:uid="{3D412EAB-B55E-4941-9D23-730083538152}"/>
    <cellStyle name="Normal 4 2 2 9 3 2" xfId="21042" xr:uid="{C963A9DD-B43B-4C2F-A020-0C6622F069D8}"/>
    <cellStyle name="Normal 4 2 2 9 3 2 2" xfId="21043" xr:uid="{DF268577-4424-43D6-A3FA-C8AFCDC4BD56}"/>
    <cellStyle name="Normal 4 2 2 9 3 3" xfId="21044" xr:uid="{0C7FCC10-D1A5-441F-8919-F5112FC44193}"/>
    <cellStyle name="Normal 4 2 2 9 3 3 2" xfId="21045" xr:uid="{F1AB39C6-FB2C-43C4-A36E-E38BC118E130}"/>
    <cellStyle name="Normal 4 2 2 9 3 4" xfId="21046" xr:uid="{DCE5BA8B-76CF-420F-9BED-412CCA40C905}"/>
    <cellStyle name="Normal 4 2 2 9 4" xfId="21047" xr:uid="{59AF9843-4C6D-4704-A663-DCC61F0BA11E}"/>
    <cellStyle name="Normal 4 2 2 9 4 2" xfId="21048" xr:uid="{9EEDB3CA-5219-4C17-9C37-98FBBC1290E7}"/>
    <cellStyle name="Normal 4 2 2 9 5" xfId="21049" xr:uid="{203D115F-28A9-4BA9-9BD6-97B0A18747E8}"/>
    <cellStyle name="Normal 4 2 2 9 5 2" xfId="21050" xr:uid="{1A9B4105-CF74-4932-8744-D36922DEBD83}"/>
    <cellStyle name="Normal 4 2 2 9 6" xfId="21051" xr:uid="{F7F46641-29D2-4A26-AF07-2A70127C0875}"/>
    <cellStyle name="Normal 4 2 2 9 7" xfId="21052" xr:uid="{5496A5DF-9A9A-41E7-ABAB-709BE72F98E0}"/>
    <cellStyle name="Normal 4 2 3" xfId="21053" xr:uid="{B251C139-176B-4994-986D-EBB939B44CE2}"/>
    <cellStyle name="Normal 4 2 3 10" xfId="21054" xr:uid="{1BF11C18-A92A-469E-A1B0-CEB638401760}"/>
    <cellStyle name="Normal 4 2 3 10 2" xfId="21055" xr:uid="{6FE9C875-2C18-4C79-B928-37812AFD500C}"/>
    <cellStyle name="Normal 4 2 3 10 2 2" xfId="21056" xr:uid="{2EB9AD63-640C-4377-B3D2-B4FC938A5BD2}"/>
    <cellStyle name="Normal 4 2 3 10 3" xfId="21057" xr:uid="{72A7721C-A923-4173-A0F3-A4E3BAEDFAE1}"/>
    <cellStyle name="Normal 4 2 3 10 3 2" xfId="21058" xr:uid="{9A0A366B-C160-4806-BABE-459214D7FBC0}"/>
    <cellStyle name="Normal 4 2 3 10 4" xfId="21059" xr:uid="{D922ED98-480A-4B90-9E01-50D4DE26D446}"/>
    <cellStyle name="Normal 4 2 3 10 5" xfId="21060" xr:uid="{1A16C702-5310-449C-8035-2AE19ED8BB0A}"/>
    <cellStyle name="Normal 4 2 3 11" xfId="21061" xr:uid="{3000F312-BABC-41CE-B072-CE7F955ED34A}"/>
    <cellStyle name="Normal 4 2 3 11 2" xfId="21062" xr:uid="{7F1CCB18-CB88-4731-A6B9-3DEF1875B96B}"/>
    <cellStyle name="Normal 4 2 3 11 2 2" xfId="21063" xr:uid="{D22F542C-A529-4D00-97F4-C1E05325BEC4}"/>
    <cellStyle name="Normal 4 2 3 11 3" xfId="21064" xr:uid="{1D8C0154-6C5D-4F5D-82F5-A26AD594E99B}"/>
    <cellStyle name="Normal 4 2 3 11 3 2" xfId="21065" xr:uid="{726B5ECE-37C4-4F16-8E67-6C6DBD9C689E}"/>
    <cellStyle name="Normal 4 2 3 11 4" xfId="21066" xr:uid="{B15F8DAE-B6B4-4E3E-B163-85B380F9965E}"/>
    <cellStyle name="Normal 4 2 3 12" xfId="21067" xr:uid="{34880EE7-8DB9-4512-82C0-5A8B5F169FA0}"/>
    <cellStyle name="Normal 4 2 3 12 2" xfId="21068" xr:uid="{8BEA68C2-86DF-4FF0-BBC5-ADD0B7327FF3}"/>
    <cellStyle name="Normal 4 2 3 13" xfId="21069" xr:uid="{C29D0729-C45D-46C1-8740-3638B09D034A}"/>
    <cellStyle name="Normal 4 2 3 13 2" xfId="21070" xr:uid="{D22F7CB1-87A6-4C62-83EB-4C66EFC43AE7}"/>
    <cellStyle name="Normal 4 2 3 14" xfId="21071" xr:uid="{9CED6703-96D9-4CEF-AE68-B1D21BD52D87}"/>
    <cellStyle name="Normal 4 2 3 15" xfId="21072" xr:uid="{2BD18382-D088-418E-8A72-C763ACA5284D}"/>
    <cellStyle name="Normal 4 2 3 2" xfId="21073" xr:uid="{71FB80B2-6CC6-45BC-8DFD-92E8B65F7FD3}"/>
    <cellStyle name="Normal 4 2 3 2 10" xfId="21074" xr:uid="{B920830C-C426-4257-8129-8DEF631D3144}"/>
    <cellStyle name="Normal 4 2 3 2 10 2" xfId="21075" xr:uid="{D986F143-0AE5-449C-B528-FC3CA8EEAB30}"/>
    <cellStyle name="Normal 4 2 3 2 11" xfId="21076" xr:uid="{BEA8BFFB-335F-406E-9569-C926725E74AD}"/>
    <cellStyle name="Normal 4 2 3 2 11 2" xfId="21077" xr:uid="{770CD9BF-A9F7-4AEA-9356-94D3A1640C9D}"/>
    <cellStyle name="Normal 4 2 3 2 12" xfId="21078" xr:uid="{47D29171-024B-4E92-9F08-78167BCC83BA}"/>
    <cellStyle name="Normal 4 2 3 2 13" xfId="21079" xr:uid="{7F6D77C1-EF9D-4E6A-8C5A-E1B2E22E77AC}"/>
    <cellStyle name="Normal 4 2 3 2 2" xfId="21080" xr:uid="{AB98A4D2-3667-41E4-8FDA-C4D67977594D}"/>
    <cellStyle name="Normal 4 2 3 2 2 10" xfId="21081" xr:uid="{E16B1416-111D-4826-A13E-9EC09FB4E263}"/>
    <cellStyle name="Normal 4 2 3 2 2 11" xfId="21082" xr:uid="{6CDAD058-1190-4E73-874A-78DE44C4C4C8}"/>
    <cellStyle name="Normal 4 2 3 2 2 2" xfId="21083" xr:uid="{BE4681C6-7847-427B-8EA9-E347516E881E}"/>
    <cellStyle name="Normal 4 2 3 2 2 2 2" xfId="21084" xr:uid="{7ED13E22-B540-4E13-9E96-ED7712A8A505}"/>
    <cellStyle name="Normal 4 2 3 2 2 2 2 2" xfId="21085" xr:uid="{FF640278-7CAA-404D-AF0A-A32972FEF82B}"/>
    <cellStyle name="Normal 4 2 3 2 2 2 2 2 2" xfId="21086" xr:uid="{283F95CB-8E64-48EF-99F9-EC15E2BA5C01}"/>
    <cellStyle name="Normal 4 2 3 2 2 2 2 2 2 2" xfId="21087" xr:uid="{9F66985A-7157-4014-8D74-95A60E6ED246}"/>
    <cellStyle name="Normal 4 2 3 2 2 2 2 2 3" xfId="21088" xr:uid="{4393953D-D1BC-4943-A16D-F7DC3CE74E91}"/>
    <cellStyle name="Normal 4 2 3 2 2 2 2 2 3 2" xfId="21089" xr:uid="{184ECFDE-7737-4667-86AD-0A8180FF5500}"/>
    <cellStyle name="Normal 4 2 3 2 2 2 2 2 4" xfId="21090" xr:uid="{18CA0437-133D-4E33-ADD0-FEF4E4A7CEE1}"/>
    <cellStyle name="Normal 4 2 3 2 2 2 2 3" xfId="21091" xr:uid="{58D52C21-8FF2-4BBD-A797-2BE6A7A806FC}"/>
    <cellStyle name="Normal 4 2 3 2 2 2 2 3 2" xfId="21092" xr:uid="{7B1388AE-2F71-4F71-A6C6-0B23F67103F8}"/>
    <cellStyle name="Normal 4 2 3 2 2 2 2 3 2 2" xfId="21093" xr:uid="{82BF2AD4-88CA-4AB2-A6D9-BDBF3DC4F44F}"/>
    <cellStyle name="Normal 4 2 3 2 2 2 2 3 3" xfId="21094" xr:uid="{FCC42A32-B248-4B30-A1EF-BEE72CF4CB45}"/>
    <cellStyle name="Normal 4 2 3 2 2 2 2 3 3 2" xfId="21095" xr:uid="{6331D75A-1DB8-4EF5-8339-B998BEE6E0F2}"/>
    <cellStyle name="Normal 4 2 3 2 2 2 2 3 4" xfId="21096" xr:uid="{9063911A-CE63-4B87-BE11-E751563EE395}"/>
    <cellStyle name="Normal 4 2 3 2 2 2 2 4" xfId="21097" xr:uid="{41E10EC4-22FC-4C1B-96A4-39E50D446F41}"/>
    <cellStyle name="Normal 4 2 3 2 2 2 2 4 2" xfId="21098" xr:uid="{F2F9BDC1-7819-4B7A-B6C8-5DEB636BA2E0}"/>
    <cellStyle name="Normal 4 2 3 2 2 2 2 5" xfId="21099" xr:uid="{8F8F4484-5B20-474F-B439-0E86317757AB}"/>
    <cellStyle name="Normal 4 2 3 2 2 2 2 5 2" xfId="21100" xr:uid="{B8467577-91D5-41A0-85E2-6A2D0547D391}"/>
    <cellStyle name="Normal 4 2 3 2 2 2 2 6" xfId="21101" xr:uid="{E06BBDC7-E029-48E7-B5F6-5794B40F4CD8}"/>
    <cellStyle name="Normal 4 2 3 2 2 2 2 7" xfId="21102" xr:uid="{E39F66E8-4BC8-4651-96E3-B6ED18E7130E}"/>
    <cellStyle name="Normal 4 2 3 2 2 2 3" xfId="21103" xr:uid="{401029B6-5C87-4F96-AB3D-3C72DA0CA15B}"/>
    <cellStyle name="Normal 4 2 3 2 2 2 3 2" xfId="21104" xr:uid="{5C30AB9C-08EF-4973-9DA4-B0A2991E994D}"/>
    <cellStyle name="Normal 4 2 3 2 2 2 3 2 2" xfId="21105" xr:uid="{A65B89AA-2EC7-442E-BE83-A55771E61C9C}"/>
    <cellStyle name="Normal 4 2 3 2 2 2 3 2 2 2" xfId="21106" xr:uid="{0084B278-FC41-4156-A51A-A909F86097A9}"/>
    <cellStyle name="Normal 4 2 3 2 2 2 3 2 3" xfId="21107" xr:uid="{A982B9E1-3812-4740-991C-52C321E2F8B3}"/>
    <cellStyle name="Normal 4 2 3 2 2 2 3 2 3 2" xfId="21108" xr:uid="{B828C3BD-369D-4F4E-9913-EDB358C4F567}"/>
    <cellStyle name="Normal 4 2 3 2 2 2 3 2 4" xfId="21109" xr:uid="{F1CD9224-DC5D-4894-93FE-35EA664ADE30}"/>
    <cellStyle name="Normal 4 2 3 2 2 2 3 3" xfId="21110" xr:uid="{2F1CE97A-17C4-4D1D-9B18-D3DE49010EAA}"/>
    <cellStyle name="Normal 4 2 3 2 2 2 3 3 2" xfId="21111" xr:uid="{60D623C4-1935-4F02-9264-F43DA547C650}"/>
    <cellStyle name="Normal 4 2 3 2 2 2 3 3 2 2" xfId="21112" xr:uid="{BE1DA8FE-C8FC-4287-B8A9-85B14B1E86F0}"/>
    <cellStyle name="Normal 4 2 3 2 2 2 3 3 3" xfId="21113" xr:uid="{172AC184-C182-4258-90B1-4F5891072EFE}"/>
    <cellStyle name="Normal 4 2 3 2 2 2 3 3 3 2" xfId="21114" xr:uid="{711EEB78-CDC8-4118-A95C-D1AF89884B35}"/>
    <cellStyle name="Normal 4 2 3 2 2 2 3 3 4" xfId="21115" xr:uid="{2C4F705A-F31F-4575-B95B-DA8DD3D09CA7}"/>
    <cellStyle name="Normal 4 2 3 2 2 2 3 4" xfId="21116" xr:uid="{9A86D35A-0559-46D3-9945-5564308F8161}"/>
    <cellStyle name="Normal 4 2 3 2 2 2 3 4 2" xfId="21117" xr:uid="{B4B66C9C-F2E6-46BF-9EA1-ADA1418CFF22}"/>
    <cellStyle name="Normal 4 2 3 2 2 2 3 5" xfId="21118" xr:uid="{DD62C691-E5B9-49A6-9065-077262698804}"/>
    <cellStyle name="Normal 4 2 3 2 2 2 3 5 2" xfId="21119" xr:uid="{AA7860C4-E687-4639-A059-87F2C4FEDEE7}"/>
    <cellStyle name="Normal 4 2 3 2 2 2 3 6" xfId="21120" xr:uid="{0DF1CD54-6434-4008-9E1E-F358E20281B3}"/>
    <cellStyle name="Normal 4 2 3 2 2 2 3 7" xfId="21121" xr:uid="{0FF70B13-403B-4A18-B0A6-C4E4C45D6521}"/>
    <cellStyle name="Normal 4 2 3 2 2 2 4" xfId="21122" xr:uid="{BE36C0F4-691F-4814-9A6C-CE6846AE54DE}"/>
    <cellStyle name="Normal 4 2 3 2 2 2 4 2" xfId="21123" xr:uid="{1FE3D19A-AE71-44AA-A23E-DAA9371683A0}"/>
    <cellStyle name="Normal 4 2 3 2 2 2 4 2 2" xfId="21124" xr:uid="{82E604A5-8848-4C6B-8A62-B4D8F1CEE37D}"/>
    <cellStyle name="Normal 4 2 3 2 2 2 4 3" xfId="21125" xr:uid="{E1A4B0E5-58EA-4645-85F5-130304BDAD0A}"/>
    <cellStyle name="Normal 4 2 3 2 2 2 4 3 2" xfId="21126" xr:uid="{3302D3E9-9FE4-48D2-9AB1-35C06ED7F08C}"/>
    <cellStyle name="Normal 4 2 3 2 2 2 4 4" xfId="21127" xr:uid="{576A6752-4BEB-40CE-940E-62D3DBD9030C}"/>
    <cellStyle name="Normal 4 2 3 2 2 2 5" xfId="21128" xr:uid="{588EA085-1E5D-41D8-B3A9-D0FBA405CD52}"/>
    <cellStyle name="Normal 4 2 3 2 2 2 5 2" xfId="21129" xr:uid="{D17002E4-076E-4CBF-9BB9-A163629A7BCB}"/>
    <cellStyle name="Normal 4 2 3 2 2 2 5 2 2" xfId="21130" xr:uid="{5B9FE211-0F37-4824-A76E-4DC2C5B83CD8}"/>
    <cellStyle name="Normal 4 2 3 2 2 2 5 3" xfId="21131" xr:uid="{AF9AB569-970B-41ED-A16C-B70158D4440F}"/>
    <cellStyle name="Normal 4 2 3 2 2 2 5 3 2" xfId="21132" xr:uid="{3E86DA1F-2BF7-4C01-94DF-D6EC11F1439B}"/>
    <cellStyle name="Normal 4 2 3 2 2 2 5 4" xfId="21133" xr:uid="{CEC0F782-D705-4115-B97A-68E87E624796}"/>
    <cellStyle name="Normal 4 2 3 2 2 2 6" xfId="21134" xr:uid="{E2A4966B-B7FD-48C1-A6B1-075F5045EFAE}"/>
    <cellStyle name="Normal 4 2 3 2 2 2 6 2" xfId="21135" xr:uid="{E9D5273E-17E5-4CC5-9B77-E20698F6C23D}"/>
    <cellStyle name="Normal 4 2 3 2 2 2 7" xfId="21136" xr:uid="{63915533-4430-4DD0-BB9A-1CE7E2C65C3C}"/>
    <cellStyle name="Normal 4 2 3 2 2 2 7 2" xfId="21137" xr:uid="{174C05B1-1510-4C46-A0C0-400B86A50769}"/>
    <cellStyle name="Normal 4 2 3 2 2 2 8" xfId="21138" xr:uid="{8D262EB5-3BE1-4826-B5E1-922C20848A92}"/>
    <cellStyle name="Normal 4 2 3 2 2 2 9" xfId="21139" xr:uid="{61BC6BA7-BF11-434C-9DF1-A3866A78F556}"/>
    <cellStyle name="Normal 4 2 3 2 2 3" xfId="21140" xr:uid="{4071A832-E31B-4425-867F-DEBA590A8341}"/>
    <cellStyle name="Normal 4 2 3 2 2 3 2" xfId="21141" xr:uid="{ACD0852E-2100-41AC-8585-D6E246E23F5B}"/>
    <cellStyle name="Normal 4 2 3 2 2 3 2 2" xfId="21142" xr:uid="{55745CD7-81D3-4AC6-8BF9-921E1F26DA89}"/>
    <cellStyle name="Normal 4 2 3 2 2 3 2 2 2" xfId="21143" xr:uid="{D8E2A1B5-E867-4D39-A85F-0563BB4CB1E1}"/>
    <cellStyle name="Normal 4 2 3 2 2 3 2 3" xfId="21144" xr:uid="{8FC5E365-6CD9-4C81-8ED2-78EB1F500578}"/>
    <cellStyle name="Normal 4 2 3 2 2 3 2 3 2" xfId="21145" xr:uid="{13BF0B9E-7A94-4643-9C8A-B62A581A2B1E}"/>
    <cellStyle name="Normal 4 2 3 2 2 3 2 4" xfId="21146" xr:uid="{1466B888-E14E-489F-A201-61912915903C}"/>
    <cellStyle name="Normal 4 2 3 2 2 3 3" xfId="21147" xr:uid="{1F004D0C-2DE7-4D96-B807-47AB703A5601}"/>
    <cellStyle name="Normal 4 2 3 2 2 3 3 2" xfId="21148" xr:uid="{C3B1C443-256A-4532-A817-4CE565B51F4A}"/>
    <cellStyle name="Normal 4 2 3 2 2 3 3 2 2" xfId="21149" xr:uid="{DD9314C8-727C-4434-B4AC-1DA6170F18FF}"/>
    <cellStyle name="Normal 4 2 3 2 2 3 3 3" xfId="21150" xr:uid="{61DAEC87-8525-4B3C-993F-5055A2C9AB1F}"/>
    <cellStyle name="Normal 4 2 3 2 2 3 3 3 2" xfId="21151" xr:uid="{060D7061-5D44-42C8-9DD8-784DE012ACF0}"/>
    <cellStyle name="Normal 4 2 3 2 2 3 3 4" xfId="21152" xr:uid="{719A746A-3611-4035-A51A-DAF3F549CF02}"/>
    <cellStyle name="Normal 4 2 3 2 2 3 4" xfId="21153" xr:uid="{F43834AC-1E4F-43E8-861B-468A954A58D9}"/>
    <cellStyle name="Normal 4 2 3 2 2 3 4 2" xfId="21154" xr:uid="{06EC6BAE-94F0-4FD4-9EEE-C83593C890F1}"/>
    <cellStyle name="Normal 4 2 3 2 2 3 5" xfId="21155" xr:uid="{0D23BDBC-7492-4CC7-8257-37C5FEA6044F}"/>
    <cellStyle name="Normal 4 2 3 2 2 3 5 2" xfId="21156" xr:uid="{B282BF65-DD14-4BB2-95C4-7F9DFAE53131}"/>
    <cellStyle name="Normal 4 2 3 2 2 3 6" xfId="21157" xr:uid="{C6B0E859-D215-44D4-BC97-D26789BE599F}"/>
    <cellStyle name="Normal 4 2 3 2 2 3 7" xfId="21158" xr:uid="{70969304-36D7-47D4-B2C9-4ED792D38817}"/>
    <cellStyle name="Normal 4 2 3 2 2 4" xfId="21159" xr:uid="{90542DE0-B083-446C-9D67-3F0F7357DBF1}"/>
    <cellStyle name="Normal 4 2 3 2 2 4 2" xfId="21160" xr:uid="{5389A979-FDD6-4A66-98D4-4396E66A7310}"/>
    <cellStyle name="Normal 4 2 3 2 2 4 2 2" xfId="21161" xr:uid="{79652008-F018-4F03-BD51-0E398F682834}"/>
    <cellStyle name="Normal 4 2 3 2 2 4 2 2 2" xfId="21162" xr:uid="{68C716A6-2BE9-4295-B00D-A87CCDEB6718}"/>
    <cellStyle name="Normal 4 2 3 2 2 4 2 3" xfId="21163" xr:uid="{E11DA525-4A53-44FF-B1CC-3726135EDFB9}"/>
    <cellStyle name="Normal 4 2 3 2 2 4 2 3 2" xfId="21164" xr:uid="{AAB2ADE6-5FAC-4CE1-AE5B-4E104D16AFA2}"/>
    <cellStyle name="Normal 4 2 3 2 2 4 2 4" xfId="21165" xr:uid="{8979C20A-A197-4256-9C17-47D64D4968C7}"/>
    <cellStyle name="Normal 4 2 3 2 2 4 3" xfId="21166" xr:uid="{E1F27648-508C-48D4-AB35-2A2F5414BA3E}"/>
    <cellStyle name="Normal 4 2 3 2 2 4 3 2" xfId="21167" xr:uid="{98F3AA3C-2A32-4797-95C3-7802AEACF9D2}"/>
    <cellStyle name="Normal 4 2 3 2 2 4 3 2 2" xfId="21168" xr:uid="{EF9554C7-C3D1-4E82-8511-782BBB4FA1DA}"/>
    <cellStyle name="Normal 4 2 3 2 2 4 3 3" xfId="21169" xr:uid="{0F0D293E-8A64-47EB-9032-E6FDCBD4DE85}"/>
    <cellStyle name="Normal 4 2 3 2 2 4 3 3 2" xfId="21170" xr:uid="{C4B1BD9F-F26A-4863-964F-B5C404F7E8DE}"/>
    <cellStyle name="Normal 4 2 3 2 2 4 3 4" xfId="21171" xr:uid="{CDFA6A68-658C-4F0B-9607-468BDBAE9B2E}"/>
    <cellStyle name="Normal 4 2 3 2 2 4 4" xfId="21172" xr:uid="{05A5390C-65D9-49D6-8C60-DE77D3160850}"/>
    <cellStyle name="Normal 4 2 3 2 2 4 4 2" xfId="21173" xr:uid="{565E4B64-DE31-4DAE-B4A1-1948C109675D}"/>
    <cellStyle name="Normal 4 2 3 2 2 4 5" xfId="21174" xr:uid="{D2636373-05FD-4833-B34B-27E27BB6E5F3}"/>
    <cellStyle name="Normal 4 2 3 2 2 4 5 2" xfId="21175" xr:uid="{A77EEF99-48F9-4592-9D3D-1AA2CD7C98CD}"/>
    <cellStyle name="Normal 4 2 3 2 2 4 6" xfId="21176" xr:uid="{5396F112-7E86-4A3C-85DB-9C4F062B07D5}"/>
    <cellStyle name="Normal 4 2 3 2 2 4 7" xfId="21177" xr:uid="{9E52358F-D6AC-4BC3-ACB2-CCD72ED947F0}"/>
    <cellStyle name="Normal 4 2 3 2 2 5" xfId="21178" xr:uid="{FD0529C6-4971-4321-874D-87A097A011BE}"/>
    <cellStyle name="Normal 4 2 3 2 2 5 2" xfId="21179" xr:uid="{6C36A073-3632-4EF0-90EF-A0DCE65E3907}"/>
    <cellStyle name="Normal 4 2 3 2 2 5 2 2" xfId="21180" xr:uid="{D58C4F1D-345F-44F5-9E13-261E234AFB8C}"/>
    <cellStyle name="Normal 4 2 3 2 2 5 2 2 2" xfId="21181" xr:uid="{9C37605B-0D07-4FB5-84C6-05084750EA8D}"/>
    <cellStyle name="Normal 4 2 3 2 2 5 2 3" xfId="21182" xr:uid="{D5173E3B-8AFA-4679-914B-14C1BFC873B6}"/>
    <cellStyle name="Normal 4 2 3 2 2 5 2 3 2" xfId="21183" xr:uid="{EC902BA9-E6ED-4214-AB45-E175B65F89E7}"/>
    <cellStyle name="Normal 4 2 3 2 2 5 2 4" xfId="21184" xr:uid="{C4630D36-5133-42DA-ADE0-1A768FAD5E75}"/>
    <cellStyle name="Normal 4 2 3 2 2 5 3" xfId="21185" xr:uid="{0DBC8541-40FE-497E-9CE3-0E72581553F9}"/>
    <cellStyle name="Normal 4 2 3 2 2 5 3 2" xfId="21186" xr:uid="{2EA1A921-7049-4983-AA20-3A29AC5A6051}"/>
    <cellStyle name="Normal 4 2 3 2 2 5 3 2 2" xfId="21187" xr:uid="{68F98E79-B070-4DE6-8313-5B16D89F9F61}"/>
    <cellStyle name="Normal 4 2 3 2 2 5 3 3" xfId="21188" xr:uid="{A2A98DE5-7658-4B94-AE67-C4417FAB7F1A}"/>
    <cellStyle name="Normal 4 2 3 2 2 5 3 3 2" xfId="21189" xr:uid="{1AF5C661-2B2F-4E94-B15F-DC4F25273D67}"/>
    <cellStyle name="Normal 4 2 3 2 2 5 3 4" xfId="21190" xr:uid="{568F72A9-129F-4651-AFF3-E146A8BD828E}"/>
    <cellStyle name="Normal 4 2 3 2 2 5 4" xfId="21191" xr:uid="{929AB4F3-5D35-4BD3-9175-62E3C4501DD0}"/>
    <cellStyle name="Normal 4 2 3 2 2 5 4 2" xfId="21192" xr:uid="{5BCBF36D-4C9E-4681-A2FD-EA515A4C5707}"/>
    <cellStyle name="Normal 4 2 3 2 2 5 5" xfId="21193" xr:uid="{C8650E08-3A8E-492E-91AB-D3FA955C80EF}"/>
    <cellStyle name="Normal 4 2 3 2 2 5 5 2" xfId="21194" xr:uid="{FF52E1C7-BFF5-4B55-8610-97ECAA332D48}"/>
    <cellStyle name="Normal 4 2 3 2 2 5 6" xfId="21195" xr:uid="{EB4EFC72-50CE-4C9D-A800-338271F8DB82}"/>
    <cellStyle name="Normal 4 2 3 2 2 5 7" xfId="21196" xr:uid="{A8981373-E827-43F4-A845-A7F8F8256CB7}"/>
    <cellStyle name="Normal 4 2 3 2 2 6" xfId="21197" xr:uid="{F7E5C24B-717C-4221-9DE6-A25ABFAB582B}"/>
    <cellStyle name="Normal 4 2 3 2 2 6 2" xfId="21198" xr:uid="{179FDF86-B1AB-4353-B658-6A3B089193FE}"/>
    <cellStyle name="Normal 4 2 3 2 2 6 2 2" xfId="21199" xr:uid="{C63844EB-CAA7-4E7A-8D69-DF23FD1A1B72}"/>
    <cellStyle name="Normal 4 2 3 2 2 6 3" xfId="21200" xr:uid="{EB7E2D12-4B55-40E7-B701-03928305EF45}"/>
    <cellStyle name="Normal 4 2 3 2 2 6 3 2" xfId="21201" xr:uid="{53D1F5D1-AE6A-4465-A49A-D41098AC6A71}"/>
    <cellStyle name="Normal 4 2 3 2 2 6 4" xfId="21202" xr:uid="{70F9E943-7B18-48E9-82A7-EFEC8FF719C8}"/>
    <cellStyle name="Normal 4 2 3 2 2 7" xfId="21203" xr:uid="{1B3FE90C-681A-4580-AC6E-B44E58447EA2}"/>
    <cellStyle name="Normal 4 2 3 2 2 7 2" xfId="21204" xr:uid="{3D77EEF5-093E-414F-892C-6CC49C733AC1}"/>
    <cellStyle name="Normal 4 2 3 2 2 7 2 2" xfId="21205" xr:uid="{40751BA7-1FE7-4AB3-8413-1AD6B690EC00}"/>
    <cellStyle name="Normal 4 2 3 2 2 7 3" xfId="21206" xr:uid="{3201BD51-52AE-4247-99A4-45B553BD810B}"/>
    <cellStyle name="Normal 4 2 3 2 2 7 3 2" xfId="21207" xr:uid="{259CE57F-175E-42AA-8F38-1E1F3531EFA6}"/>
    <cellStyle name="Normal 4 2 3 2 2 7 4" xfId="21208" xr:uid="{19435626-8D9E-4D21-94F7-379E71ED9996}"/>
    <cellStyle name="Normal 4 2 3 2 2 8" xfId="21209" xr:uid="{CC4A3DBB-590F-4168-AE98-55EDE3B35F12}"/>
    <cellStyle name="Normal 4 2 3 2 2 8 2" xfId="21210" xr:uid="{3A676D82-257C-4AE8-9B17-41E8E3C6AB73}"/>
    <cellStyle name="Normal 4 2 3 2 2 9" xfId="21211" xr:uid="{569D1524-16C9-4B4E-8BB7-2B52F283163A}"/>
    <cellStyle name="Normal 4 2 3 2 2 9 2" xfId="21212" xr:uid="{17467B89-B89C-4E97-83D6-EF9A3441A3D1}"/>
    <cellStyle name="Normal 4 2 3 2 3" xfId="21213" xr:uid="{7FDECB2B-7FCF-4A36-8A6F-C15C583A5090}"/>
    <cellStyle name="Normal 4 2 3 2 3 2" xfId="21214" xr:uid="{189A606C-4066-48D2-B8F1-0462C44172A7}"/>
    <cellStyle name="Normal 4 2 3 2 3 2 2" xfId="21215" xr:uid="{2C2A0DF5-D9E5-40F5-B094-2A8ABA080647}"/>
    <cellStyle name="Normal 4 2 3 2 3 2 2 2" xfId="21216" xr:uid="{62313A15-1B9F-45CA-9456-98850D0415A0}"/>
    <cellStyle name="Normal 4 2 3 2 3 2 2 2 2" xfId="21217" xr:uid="{9A869E90-4431-4D1A-A45C-20D85ED85067}"/>
    <cellStyle name="Normal 4 2 3 2 3 2 2 3" xfId="21218" xr:uid="{5B10E0F7-5096-41FA-BB19-DE7A8927D6B6}"/>
    <cellStyle name="Normal 4 2 3 2 3 2 2 3 2" xfId="21219" xr:uid="{567F8577-5B2A-48BD-B7D6-BA8A4FFA3A2C}"/>
    <cellStyle name="Normal 4 2 3 2 3 2 2 4" xfId="21220" xr:uid="{19E03807-4112-4F6D-9351-5A8A0CB7F12A}"/>
    <cellStyle name="Normal 4 2 3 2 3 2 3" xfId="21221" xr:uid="{45B81B3E-534B-4F69-9F1C-29FD6AF00AC2}"/>
    <cellStyle name="Normal 4 2 3 2 3 2 3 2" xfId="21222" xr:uid="{2EE3381C-E532-4ABE-9A33-384C958ED5ED}"/>
    <cellStyle name="Normal 4 2 3 2 3 2 3 2 2" xfId="21223" xr:uid="{079901A7-1578-4EBD-A492-C16071394CDD}"/>
    <cellStyle name="Normal 4 2 3 2 3 2 3 3" xfId="21224" xr:uid="{C2D3CBAE-1CFC-423C-B945-DC33BC63BC8F}"/>
    <cellStyle name="Normal 4 2 3 2 3 2 3 3 2" xfId="21225" xr:uid="{510AC1DF-54A7-4069-BFA8-7600F3D1100F}"/>
    <cellStyle name="Normal 4 2 3 2 3 2 3 4" xfId="21226" xr:uid="{B0653D17-7EB1-4582-B142-51597A331CBC}"/>
    <cellStyle name="Normal 4 2 3 2 3 2 4" xfId="21227" xr:uid="{AAC94E98-8852-4C39-9CBF-945A9613ABA7}"/>
    <cellStyle name="Normal 4 2 3 2 3 2 4 2" xfId="21228" xr:uid="{A9201A27-1937-4FD3-BA9B-2646E422FF2A}"/>
    <cellStyle name="Normal 4 2 3 2 3 2 5" xfId="21229" xr:uid="{540E04BE-4D55-4089-B230-FFF5AAEA6DE7}"/>
    <cellStyle name="Normal 4 2 3 2 3 2 5 2" xfId="21230" xr:uid="{FFF3E272-D0E0-4934-A298-62A702A4C8EE}"/>
    <cellStyle name="Normal 4 2 3 2 3 2 6" xfId="21231" xr:uid="{2E8F404A-DF5F-4607-A417-9D289D90B2D8}"/>
    <cellStyle name="Normal 4 2 3 2 3 2 7" xfId="21232" xr:uid="{1CB0AC00-55DF-4506-A00F-7A580354D2E2}"/>
    <cellStyle name="Normal 4 2 3 2 3 3" xfId="21233" xr:uid="{B2A72189-4402-435E-8BF3-C52BAD427F92}"/>
    <cellStyle name="Normal 4 2 3 2 3 3 2" xfId="21234" xr:uid="{F623F9FA-B46F-49F3-951B-0E9100710737}"/>
    <cellStyle name="Normal 4 2 3 2 3 3 2 2" xfId="21235" xr:uid="{0D84564C-8CF9-4C03-866F-013B7F4172BE}"/>
    <cellStyle name="Normal 4 2 3 2 3 3 2 2 2" xfId="21236" xr:uid="{8EDDC735-3486-48FC-8C69-80114250644C}"/>
    <cellStyle name="Normal 4 2 3 2 3 3 2 3" xfId="21237" xr:uid="{72FF92A6-784D-4E73-94C3-287D8EE77090}"/>
    <cellStyle name="Normal 4 2 3 2 3 3 2 3 2" xfId="21238" xr:uid="{DB9A977D-ACB2-4AB2-900B-820411C34D9E}"/>
    <cellStyle name="Normal 4 2 3 2 3 3 2 4" xfId="21239" xr:uid="{5269748A-8A86-438E-B841-1E57428A27A5}"/>
    <cellStyle name="Normal 4 2 3 2 3 3 3" xfId="21240" xr:uid="{8C6CBF18-86B1-4A38-83D7-ED137746C28A}"/>
    <cellStyle name="Normal 4 2 3 2 3 3 3 2" xfId="21241" xr:uid="{8F7F30A8-35E0-4677-A762-27A566B11BFB}"/>
    <cellStyle name="Normal 4 2 3 2 3 3 3 2 2" xfId="21242" xr:uid="{542B51FF-DE93-46B1-9004-3436BA5F7F0E}"/>
    <cellStyle name="Normal 4 2 3 2 3 3 3 3" xfId="21243" xr:uid="{C2D9A06B-8C1D-4715-A151-43336D8CF20B}"/>
    <cellStyle name="Normal 4 2 3 2 3 3 3 3 2" xfId="21244" xr:uid="{3EFB3198-FAC1-475D-B1CB-232CAE43A8E0}"/>
    <cellStyle name="Normal 4 2 3 2 3 3 3 4" xfId="21245" xr:uid="{75CA8249-F04B-490F-9ED4-7DDCFCAE8BB0}"/>
    <cellStyle name="Normal 4 2 3 2 3 3 4" xfId="21246" xr:uid="{1A8E0D37-D0C9-4917-B249-D0FADF6897C3}"/>
    <cellStyle name="Normal 4 2 3 2 3 3 4 2" xfId="21247" xr:uid="{FCB8BAB6-3219-438E-B48D-557EF69EAD43}"/>
    <cellStyle name="Normal 4 2 3 2 3 3 5" xfId="21248" xr:uid="{5DC2DA47-A9BE-46AB-BEDA-AEC52986D1E9}"/>
    <cellStyle name="Normal 4 2 3 2 3 3 5 2" xfId="21249" xr:uid="{5CEA7F82-73D5-47D2-8D95-26D10B9C84BC}"/>
    <cellStyle name="Normal 4 2 3 2 3 3 6" xfId="21250" xr:uid="{4C6ED6BF-CD43-4821-8A1D-151BA83D9C5A}"/>
    <cellStyle name="Normal 4 2 3 2 3 3 7" xfId="21251" xr:uid="{0E6398DC-99BA-4E8F-843F-C3B2B23B6B51}"/>
    <cellStyle name="Normal 4 2 3 2 3 4" xfId="21252" xr:uid="{95EB0944-B99C-4DBF-996E-F53D0A51610C}"/>
    <cellStyle name="Normal 4 2 3 2 3 4 2" xfId="21253" xr:uid="{9705B0F3-002A-4AFB-9BB6-0F70F7F9EBFA}"/>
    <cellStyle name="Normal 4 2 3 2 3 4 2 2" xfId="21254" xr:uid="{E510BAD9-4259-4668-A234-877116076CE9}"/>
    <cellStyle name="Normal 4 2 3 2 3 4 3" xfId="21255" xr:uid="{151E1AA9-CEA0-42DB-9118-A1C8D3A5283D}"/>
    <cellStyle name="Normal 4 2 3 2 3 4 3 2" xfId="21256" xr:uid="{6292D363-A07C-45E3-9679-C96FFC4188FB}"/>
    <cellStyle name="Normal 4 2 3 2 3 4 4" xfId="21257" xr:uid="{745A6A1E-6507-453C-9419-D1F2F9AE707A}"/>
    <cellStyle name="Normal 4 2 3 2 3 5" xfId="21258" xr:uid="{6F212385-B379-4F88-AC80-D3605D0E3FDC}"/>
    <cellStyle name="Normal 4 2 3 2 3 5 2" xfId="21259" xr:uid="{673E33E0-FFE5-4BFC-8116-BAE89657AD42}"/>
    <cellStyle name="Normal 4 2 3 2 3 5 2 2" xfId="21260" xr:uid="{2215CB68-9C79-445C-8437-AFDD69F86E7D}"/>
    <cellStyle name="Normal 4 2 3 2 3 5 3" xfId="21261" xr:uid="{5BAAD074-091E-4B92-931D-7DFA0F5066D2}"/>
    <cellStyle name="Normal 4 2 3 2 3 5 3 2" xfId="21262" xr:uid="{CF5E7B90-2C77-46D3-8F43-D072A9A3DDAF}"/>
    <cellStyle name="Normal 4 2 3 2 3 5 4" xfId="21263" xr:uid="{91C8FAAD-9E1F-41F1-B557-C89C17CACADF}"/>
    <cellStyle name="Normal 4 2 3 2 3 6" xfId="21264" xr:uid="{7B05152D-4C11-473A-8356-374807A19C04}"/>
    <cellStyle name="Normal 4 2 3 2 3 6 2" xfId="21265" xr:uid="{398DB2C5-B936-46A7-A121-0306310EC0F8}"/>
    <cellStyle name="Normal 4 2 3 2 3 7" xfId="21266" xr:uid="{298D58C1-9EB0-4AD1-848F-5E6DEAD17A38}"/>
    <cellStyle name="Normal 4 2 3 2 3 7 2" xfId="21267" xr:uid="{607D3DE0-9889-4B12-81AE-A9BE9DDF354B}"/>
    <cellStyle name="Normal 4 2 3 2 3 8" xfId="21268" xr:uid="{D6A8D871-6EDB-4026-A779-9F58C2CCB06E}"/>
    <cellStyle name="Normal 4 2 3 2 3 9" xfId="21269" xr:uid="{FC287FDB-B4F9-42E8-8689-96399CC6A51A}"/>
    <cellStyle name="Normal 4 2 3 2 4" xfId="21270" xr:uid="{366167FE-EB04-42A7-8B2C-26CDBEA1DBB0}"/>
    <cellStyle name="Normal 4 2 3 2 4 2" xfId="21271" xr:uid="{EFCFCA2C-180C-460C-9968-B261A1AF9091}"/>
    <cellStyle name="Normal 4 2 3 2 4 2 2" xfId="21272" xr:uid="{60F9967B-63E2-4F96-869D-826F618B181F}"/>
    <cellStyle name="Normal 4 2 3 2 4 2 2 2" xfId="21273" xr:uid="{F5F54175-66A0-4FD8-9071-A2E305091832}"/>
    <cellStyle name="Normal 4 2 3 2 4 2 2 2 2" xfId="21274" xr:uid="{3768984D-15F3-4C1A-AD7F-CB8A36BDDA2A}"/>
    <cellStyle name="Normal 4 2 3 2 4 2 2 3" xfId="21275" xr:uid="{901E5272-B6B0-4303-9933-7DDD1957F96F}"/>
    <cellStyle name="Normal 4 2 3 2 4 2 2 3 2" xfId="21276" xr:uid="{28739B49-1C92-4D0A-A84C-686640731C82}"/>
    <cellStyle name="Normal 4 2 3 2 4 2 2 4" xfId="21277" xr:uid="{15C202CA-0D76-4718-9BFC-ADC1C5763A8A}"/>
    <cellStyle name="Normal 4 2 3 2 4 2 3" xfId="21278" xr:uid="{7592B4B9-3381-4CCF-914F-20703FCD0C5D}"/>
    <cellStyle name="Normal 4 2 3 2 4 2 3 2" xfId="21279" xr:uid="{E3C59F5A-A2CD-4546-B1F8-4D2ABA1FFF37}"/>
    <cellStyle name="Normal 4 2 3 2 4 2 3 2 2" xfId="21280" xr:uid="{DC6D3626-FFFB-47CB-A42C-5A68E719BAA1}"/>
    <cellStyle name="Normal 4 2 3 2 4 2 3 3" xfId="21281" xr:uid="{3C6F9EC0-0D17-46A6-839B-422CA972E0F9}"/>
    <cellStyle name="Normal 4 2 3 2 4 2 3 3 2" xfId="21282" xr:uid="{38AEB25D-6D75-4263-B6A1-64A8C17C6FB0}"/>
    <cellStyle name="Normal 4 2 3 2 4 2 3 4" xfId="21283" xr:uid="{056D1A5B-0444-47E6-9B8F-A096BE824465}"/>
    <cellStyle name="Normal 4 2 3 2 4 2 4" xfId="21284" xr:uid="{9AA23C85-185A-4D87-85F5-62E658CEE16C}"/>
    <cellStyle name="Normal 4 2 3 2 4 2 4 2" xfId="21285" xr:uid="{DA03731A-B674-4C27-AF77-1ECBC44020BF}"/>
    <cellStyle name="Normal 4 2 3 2 4 2 5" xfId="21286" xr:uid="{C585511D-5C0B-4262-A82B-AA169B818F20}"/>
    <cellStyle name="Normal 4 2 3 2 4 2 5 2" xfId="21287" xr:uid="{2F6FC2C4-496C-4E54-8B87-06050E3884F7}"/>
    <cellStyle name="Normal 4 2 3 2 4 2 6" xfId="21288" xr:uid="{FF78734C-F8CC-461A-BCD4-9337E6DB9694}"/>
    <cellStyle name="Normal 4 2 3 2 4 2 7" xfId="21289" xr:uid="{5D031EDB-4175-4B05-B434-23C6A0D315E2}"/>
    <cellStyle name="Normal 4 2 3 2 4 3" xfId="21290" xr:uid="{906DCB3C-5F85-4680-BC7C-F00C53E0A5F6}"/>
    <cellStyle name="Normal 4 2 3 2 4 3 2" xfId="21291" xr:uid="{62408FB6-1226-40C0-9805-4661878D6FE4}"/>
    <cellStyle name="Normal 4 2 3 2 4 3 2 2" xfId="21292" xr:uid="{80DD167B-A8E1-473C-820B-451FD047B120}"/>
    <cellStyle name="Normal 4 2 3 2 4 3 2 2 2" xfId="21293" xr:uid="{7594F912-A77A-41CF-8F7B-02C69E3A99F5}"/>
    <cellStyle name="Normal 4 2 3 2 4 3 2 3" xfId="21294" xr:uid="{FD99B4CE-EED9-4EE8-9116-00ABFED6A157}"/>
    <cellStyle name="Normal 4 2 3 2 4 3 2 3 2" xfId="21295" xr:uid="{5D59CE9C-B3AB-4107-8794-61B2AD2487ED}"/>
    <cellStyle name="Normal 4 2 3 2 4 3 2 4" xfId="21296" xr:uid="{BC55FB55-459B-4D76-AEC2-2BDC4AA8EFDB}"/>
    <cellStyle name="Normal 4 2 3 2 4 3 3" xfId="21297" xr:uid="{F6D7D336-967E-4969-AEC1-3038C3C020BE}"/>
    <cellStyle name="Normal 4 2 3 2 4 3 3 2" xfId="21298" xr:uid="{5EEA2514-00EC-467C-94B7-47F346BAD975}"/>
    <cellStyle name="Normal 4 2 3 2 4 3 3 2 2" xfId="21299" xr:uid="{42DB4D81-5A2D-45F1-9A1E-002BB3302AEE}"/>
    <cellStyle name="Normal 4 2 3 2 4 3 3 3" xfId="21300" xr:uid="{303DF5AD-2958-4626-A8AB-57D843E2EA35}"/>
    <cellStyle name="Normal 4 2 3 2 4 3 3 3 2" xfId="21301" xr:uid="{7F77E87A-34D6-4724-9D18-375C9EDBE0D4}"/>
    <cellStyle name="Normal 4 2 3 2 4 3 3 4" xfId="21302" xr:uid="{1AFCA336-6F00-46E2-978F-25FB04AFDB17}"/>
    <cellStyle name="Normal 4 2 3 2 4 3 4" xfId="21303" xr:uid="{53BB638E-03B6-4308-A0FA-30360C16C657}"/>
    <cellStyle name="Normal 4 2 3 2 4 3 4 2" xfId="21304" xr:uid="{F2058BAE-988C-4697-A67F-3F1D24E68196}"/>
    <cellStyle name="Normal 4 2 3 2 4 3 5" xfId="21305" xr:uid="{96BEF800-F7A9-4623-AF6E-66DB9D484E02}"/>
    <cellStyle name="Normal 4 2 3 2 4 3 5 2" xfId="21306" xr:uid="{B06561E0-CADE-4E09-9C50-0D498A9FB135}"/>
    <cellStyle name="Normal 4 2 3 2 4 3 6" xfId="21307" xr:uid="{63AB0BE7-E1EF-461B-A6A3-F6C85A645F03}"/>
    <cellStyle name="Normal 4 2 3 2 4 3 7" xfId="21308" xr:uid="{908D6C9A-6ED4-4F16-A7E3-8D913AF01EA4}"/>
    <cellStyle name="Normal 4 2 3 2 4 4" xfId="21309" xr:uid="{D8FCD437-7E89-46DD-A2EB-CB258C28E255}"/>
    <cellStyle name="Normal 4 2 3 2 4 4 2" xfId="21310" xr:uid="{4E79C22A-EB7F-4ED8-B604-9966588EDE7C}"/>
    <cellStyle name="Normal 4 2 3 2 4 4 2 2" xfId="21311" xr:uid="{A54C9E6E-208F-4F41-B3E1-B9943222C0FF}"/>
    <cellStyle name="Normal 4 2 3 2 4 4 3" xfId="21312" xr:uid="{BB561BE0-EFA3-4A44-AFA6-9D64F02107D7}"/>
    <cellStyle name="Normal 4 2 3 2 4 4 3 2" xfId="21313" xr:uid="{B4BFCA3E-3D77-4D5F-85C5-10087A638DFC}"/>
    <cellStyle name="Normal 4 2 3 2 4 4 4" xfId="21314" xr:uid="{FCF8E07B-57CD-45F3-B713-260061B0352E}"/>
    <cellStyle name="Normal 4 2 3 2 4 5" xfId="21315" xr:uid="{A5D8A67E-DE0D-4E9A-BF4B-5CC249F1CDD3}"/>
    <cellStyle name="Normal 4 2 3 2 4 5 2" xfId="21316" xr:uid="{6691EF7D-2F97-41D1-AB87-4F98A266B135}"/>
    <cellStyle name="Normal 4 2 3 2 4 5 2 2" xfId="21317" xr:uid="{FDD320B9-A434-4662-9E89-3202ACDCCAD6}"/>
    <cellStyle name="Normal 4 2 3 2 4 5 3" xfId="21318" xr:uid="{A45AA085-5557-4799-9CE4-9BC67439C26A}"/>
    <cellStyle name="Normal 4 2 3 2 4 5 3 2" xfId="21319" xr:uid="{AC319153-5B70-476A-8F19-19E4A898C770}"/>
    <cellStyle name="Normal 4 2 3 2 4 5 4" xfId="21320" xr:uid="{1EE9CBB5-3147-4822-89C8-FB1324C1C44C}"/>
    <cellStyle name="Normal 4 2 3 2 4 6" xfId="21321" xr:uid="{0869B3F5-8674-454D-B082-9219F2C672C4}"/>
    <cellStyle name="Normal 4 2 3 2 4 6 2" xfId="21322" xr:uid="{74143701-54F8-496B-AC02-9D5397C8BE40}"/>
    <cellStyle name="Normal 4 2 3 2 4 7" xfId="21323" xr:uid="{411221E7-D3F7-45A5-BF06-C1A018E9B59C}"/>
    <cellStyle name="Normal 4 2 3 2 4 7 2" xfId="21324" xr:uid="{FDED8256-1733-449F-98BC-4786D0DB6357}"/>
    <cellStyle name="Normal 4 2 3 2 4 8" xfId="21325" xr:uid="{630DA916-5542-4BCA-A93A-49C18D6428DB}"/>
    <cellStyle name="Normal 4 2 3 2 4 9" xfId="21326" xr:uid="{5CBA8558-5335-4FE3-AA13-14A889A00F0A}"/>
    <cellStyle name="Normal 4 2 3 2 5" xfId="21327" xr:uid="{024D4930-AB94-48A5-B87C-B133480C06ED}"/>
    <cellStyle name="Normal 4 2 3 2 5 2" xfId="21328" xr:uid="{1E2D5C24-415C-49E0-8B17-A9C6275FFE73}"/>
    <cellStyle name="Normal 4 2 3 2 5 2 2" xfId="21329" xr:uid="{67AB05DF-81CE-4FEB-A6DD-0975623D2AF5}"/>
    <cellStyle name="Normal 4 2 3 2 5 2 2 2" xfId="21330" xr:uid="{85E00D67-7514-4B70-85EB-F528CC161E73}"/>
    <cellStyle name="Normal 4 2 3 2 5 2 3" xfId="21331" xr:uid="{85C7EC6D-E21F-4B7A-A0C1-CB16A708082B}"/>
    <cellStyle name="Normal 4 2 3 2 5 2 3 2" xfId="21332" xr:uid="{B8666490-F144-46AE-8B3F-FA3558F7617D}"/>
    <cellStyle name="Normal 4 2 3 2 5 2 4" xfId="21333" xr:uid="{D5219457-C6FF-4885-A3E3-DFD305A8AD3D}"/>
    <cellStyle name="Normal 4 2 3 2 5 3" xfId="21334" xr:uid="{850D5AED-ADAD-48A8-97D3-6C8DB5A3C052}"/>
    <cellStyle name="Normal 4 2 3 2 5 3 2" xfId="21335" xr:uid="{B2B221C7-1342-4798-AB56-EC2EE2A0452F}"/>
    <cellStyle name="Normal 4 2 3 2 5 3 2 2" xfId="21336" xr:uid="{9B34E66A-2165-4FCD-B244-3F1AC299CE7F}"/>
    <cellStyle name="Normal 4 2 3 2 5 3 3" xfId="21337" xr:uid="{AC3DE983-7E9E-4DDC-8A79-4B45E145DE6F}"/>
    <cellStyle name="Normal 4 2 3 2 5 3 3 2" xfId="21338" xr:uid="{2CCEC3E7-D957-4430-B42F-097D9A113602}"/>
    <cellStyle name="Normal 4 2 3 2 5 3 4" xfId="21339" xr:uid="{46F74B78-F9E7-46A0-A1CD-F00A92ADA9DB}"/>
    <cellStyle name="Normal 4 2 3 2 5 4" xfId="21340" xr:uid="{2CD0E000-0653-4F4C-957A-EF450AE56B0C}"/>
    <cellStyle name="Normal 4 2 3 2 5 4 2" xfId="21341" xr:uid="{7E457374-E314-4382-AEF4-DF47D3C96763}"/>
    <cellStyle name="Normal 4 2 3 2 5 5" xfId="21342" xr:uid="{52E0888E-D9AB-4E08-AB1D-D323B742387A}"/>
    <cellStyle name="Normal 4 2 3 2 5 5 2" xfId="21343" xr:uid="{B733C77D-BA02-4125-BC34-8AB26E5302B6}"/>
    <cellStyle name="Normal 4 2 3 2 5 6" xfId="21344" xr:uid="{B149304F-514C-4945-B581-F1B10AB3E484}"/>
    <cellStyle name="Normal 4 2 3 2 5 7" xfId="21345" xr:uid="{73F6C714-0CFC-4C08-B5EF-4AD34891C01C}"/>
    <cellStyle name="Normal 4 2 3 2 6" xfId="21346" xr:uid="{6CC86200-F32F-4719-821A-8F2950B1095F}"/>
    <cellStyle name="Normal 4 2 3 2 6 2" xfId="21347" xr:uid="{173F5466-D9A0-44D2-98C7-D93DB15A56AA}"/>
    <cellStyle name="Normal 4 2 3 2 6 2 2" xfId="21348" xr:uid="{0A01EF46-49D4-4099-AA03-9E0A8A3ED88E}"/>
    <cellStyle name="Normal 4 2 3 2 6 2 2 2" xfId="21349" xr:uid="{3D52A5FF-678E-411B-B373-F96E8C60ABFF}"/>
    <cellStyle name="Normal 4 2 3 2 6 2 3" xfId="21350" xr:uid="{8120BE2C-C208-4C41-A2BE-4B8B47D64A4B}"/>
    <cellStyle name="Normal 4 2 3 2 6 2 3 2" xfId="21351" xr:uid="{47134EB4-F502-490D-80BF-A86E45A153A8}"/>
    <cellStyle name="Normal 4 2 3 2 6 2 4" xfId="21352" xr:uid="{512F799B-B3D3-45BB-A102-B204BCE84F9C}"/>
    <cellStyle name="Normal 4 2 3 2 6 3" xfId="21353" xr:uid="{EE2D0B8F-DE6D-41F4-B888-408A885C5D85}"/>
    <cellStyle name="Normal 4 2 3 2 6 3 2" xfId="21354" xr:uid="{0E03BD6C-2F5D-421B-85E3-D153B1980673}"/>
    <cellStyle name="Normal 4 2 3 2 6 3 2 2" xfId="21355" xr:uid="{3EADC797-25A6-4F65-BE1A-F28D84857E03}"/>
    <cellStyle name="Normal 4 2 3 2 6 3 3" xfId="21356" xr:uid="{AB055155-8A4C-4FDC-8F7C-09158140EC12}"/>
    <cellStyle name="Normal 4 2 3 2 6 3 3 2" xfId="21357" xr:uid="{F3D76C27-CBE1-48FA-AF5C-76806D37CD56}"/>
    <cellStyle name="Normal 4 2 3 2 6 3 4" xfId="21358" xr:uid="{180FE2C3-B0FA-4E34-8A1C-837ACC376D3A}"/>
    <cellStyle name="Normal 4 2 3 2 6 4" xfId="21359" xr:uid="{A773994E-7617-471B-8DDD-5B40CCC01228}"/>
    <cellStyle name="Normal 4 2 3 2 6 4 2" xfId="21360" xr:uid="{E14B24ED-6DAB-423C-9133-9FA2A507C110}"/>
    <cellStyle name="Normal 4 2 3 2 6 5" xfId="21361" xr:uid="{3D007510-C802-40BC-83D4-ABE091773C7A}"/>
    <cellStyle name="Normal 4 2 3 2 6 5 2" xfId="21362" xr:uid="{81A7A23E-7A66-4EEC-9497-26AB6BB1491E}"/>
    <cellStyle name="Normal 4 2 3 2 6 6" xfId="21363" xr:uid="{5282E386-F2DC-443C-9968-39609F6CFCA3}"/>
    <cellStyle name="Normal 4 2 3 2 6 7" xfId="21364" xr:uid="{BF58B799-EF08-46F1-874E-F0CFA3A66679}"/>
    <cellStyle name="Normal 4 2 3 2 7" xfId="21365" xr:uid="{15BD1BF4-13E3-492A-AEFA-518686A51B51}"/>
    <cellStyle name="Normal 4 2 3 2 7 2" xfId="21366" xr:uid="{0FB48CB8-0359-4594-9219-5797DCF7A9D7}"/>
    <cellStyle name="Normal 4 2 3 2 7 2 2" xfId="21367" xr:uid="{6C50D972-CCD3-4358-AA55-EB236AA3C328}"/>
    <cellStyle name="Normal 4 2 3 2 7 2 2 2" xfId="21368" xr:uid="{A68668FB-48DE-4C9F-87DC-6CA8B7B29DED}"/>
    <cellStyle name="Normal 4 2 3 2 7 2 3" xfId="21369" xr:uid="{EF1CDF87-303D-4D0F-B2E8-763D7AE21FEA}"/>
    <cellStyle name="Normal 4 2 3 2 7 2 3 2" xfId="21370" xr:uid="{E15D7185-0077-40CE-BE42-E0DAC0AC8B48}"/>
    <cellStyle name="Normal 4 2 3 2 7 2 4" xfId="21371" xr:uid="{4335C2CE-DD06-4B11-8952-F6E7C43A5608}"/>
    <cellStyle name="Normal 4 2 3 2 7 3" xfId="21372" xr:uid="{55CA690D-547C-4109-B6CB-304A233EBB85}"/>
    <cellStyle name="Normal 4 2 3 2 7 3 2" xfId="21373" xr:uid="{E17AD900-E3F2-46E4-BCC0-666F9BFD683B}"/>
    <cellStyle name="Normal 4 2 3 2 7 3 2 2" xfId="21374" xr:uid="{1D34C096-6BF8-4A9E-97E5-408A1D2B167F}"/>
    <cellStyle name="Normal 4 2 3 2 7 3 3" xfId="21375" xr:uid="{7A002F86-E79F-44DA-9818-07D0A10BCA6C}"/>
    <cellStyle name="Normal 4 2 3 2 7 3 3 2" xfId="21376" xr:uid="{CD35B00F-2BBC-4B9B-832B-134E506C1589}"/>
    <cellStyle name="Normal 4 2 3 2 7 3 4" xfId="21377" xr:uid="{3EA40B19-4092-4399-81EC-528720E83BB2}"/>
    <cellStyle name="Normal 4 2 3 2 7 4" xfId="21378" xr:uid="{30497D3F-F87E-48C5-A8CA-0BC818C80AA4}"/>
    <cellStyle name="Normal 4 2 3 2 7 4 2" xfId="21379" xr:uid="{3A702037-92ED-49AA-837E-3196DE158C9A}"/>
    <cellStyle name="Normal 4 2 3 2 7 5" xfId="21380" xr:uid="{0E459DC8-97ED-42C0-A7EF-B71A1AAB1DF7}"/>
    <cellStyle name="Normal 4 2 3 2 7 5 2" xfId="21381" xr:uid="{17FD52BB-5102-49B2-AF38-6E8D34E11270}"/>
    <cellStyle name="Normal 4 2 3 2 7 6" xfId="21382" xr:uid="{CB842475-0B23-420F-B00B-F6FA186D0479}"/>
    <cellStyle name="Normal 4 2 3 2 7 7" xfId="21383" xr:uid="{055F9E6F-5AF9-4304-9EAC-03A804C4A164}"/>
    <cellStyle name="Normal 4 2 3 2 8" xfId="21384" xr:uid="{4767AF2F-B388-4A31-A7C9-1DB17A31F253}"/>
    <cellStyle name="Normal 4 2 3 2 8 2" xfId="21385" xr:uid="{964FA298-A5D5-4214-8962-B84F72524B90}"/>
    <cellStyle name="Normal 4 2 3 2 8 2 2" xfId="21386" xr:uid="{6B69A3B2-62BC-4675-8211-72C654F3E1E4}"/>
    <cellStyle name="Normal 4 2 3 2 8 3" xfId="21387" xr:uid="{96014080-0AE0-49E3-A764-45A00345951D}"/>
    <cellStyle name="Normal 4 2 3 2 8 3 2" xfId="21388" xr:uid="{AD4D21C6-C236-4657-A376-DF757DE45A98}"/>
    <cellStyle name="Normal 4 2 3 2 8 4" xfId="21389" xr:uid="{913F21FA-6829-4EA6-9E02-8844DB4BE558}"/>
    <cellStyle name="Normal 4 2 3 2 9" xfId="21390" xr:uid="{15BF9A46-7253-4313-B528-FC453647D0E3}"/>
    <cellStyle name="Normal 4 2 3 2 9 2" xfId="21391" xr:uid="{50ACC985-0362-4F69-8EB6-1DB49849BC5E}"/>
    <cellStyle name="Normal 4 2 3 2 9 2 2" xfId="21392" xr:uid="{50314B99-FCC9-4064-899F-4FB277FF01FE}"/>
    <cellStyle name="Normal 4 2 3 2 9 3" xfId="21393" xr:uid="{BDA58E29-884D-4074-BD2A-02FCB51D3721}"/>
    <cellStyle name="Normal 4 2 3 2 9 3 2" xfId="21394" xr:uid="{A481F422-67D3-4FD4-B578-E3575AA65F8B}"/>
    <cellStyle name="Normal 4 2 3 2 9 4" xfId="21395" xr:uid="{38A0CA97-97D1-4FB6-A337-733B464E2D0D}"/>
    <cellStyle name="Normal 4 2 3 3" xfId="21396" xr:uid="{4A731BEB-CEE0-47B9-A7E7-029EF11D0C22}"/>
    <cellStyle name="Normal 4 2 3 3 10" xfId="21397" xr:uid="{07E4E479-EF3F-4CBE-9EDC-E6E25C137C9C}"/>
    <cellStyle name="Normal 4 2 3 3 11" xfId="21398" xr:uid="{9F64ACD8-8103-4C46-8F22-D0DCF4F0EECA}"/>
    <cellStyle name="Normal 4 2 3 3 2" xfId="21399" xr:uid="{3882B6C7-65B1-4919-8E3F-BB440FDD3311}"/>
    <cellStyle name="Normal 4 2 3 3 2 2" xfId="21400" xr:uid="{DF40A599-D1CE-4ECF-BED2-C0BCDF80DE54}"/>
    <cellStyle name="Normal 4 2 3 3 2 2 2" xfId="21401" xr:uid="{26BEFDBD-7E84-41D9-8E38-DEC1827E60C7}"/>
    <cellStyle name="Normal 4 2 3 3 2 2 2 2" xfId="21402" xr:uid="{9788E48B-0E7A-4694-B968-BB810AD46358}"/>
    <cellStyle name="Normal 4 2 3 3 2 2 2 2 2" xfId="21403" xr:uid="{E74B15AE-B59E-4995-BFB0-E42A0C92C661}"/>
    <cellStyle name="Normal 4 2 3 3 2 2 2 3" xfId="21404" xr:uid="{769A3FD6-D411-4240-83EC-3F9EEAC1921D}"/>
    <cellStyle name="Normal 4 2 3 3 2 2 2 3 2" xfId="21405" xr:uid="{CD5BB90D-A617-4A16-99BE-0D1FE6169163}"/>
    <cellStyle name="Normal 4 2 3 3 2 2 2 4" xfId="21406" xr:uid="{7F90DA78-4CD7-4343-BA75-E3BFFAE67241}"/>
    <cellStyle name="Normal 4 2 3 3 2 2 3" xfId="21407" xr:uid="{1719D993-77D6-4395-94ED-EF51D15B8ED3}"/>
    <cellStyle name="Normal 4 2 3 3 2 2 3 2" xfId="21408" xr:uid="{855B6C5F-3159-4279-A84F-DB22BD1ADFF8}"/>
    <cellStyle name="Normal 4 2 3 3 2 2 3 2 2" xfId="21409" xr:uid="{AED9E222-9277-419C-8632-64F7A74C1654}"/>
    <cellStyle name="Normal 4 2 3 3 2 2 3 3" xfId="21410" xr:uid="{6E072F3D-3A23-4746-9F77-E9842E8E6210}"/>
    <cellStyle name="Normal 4 2 3 3 2 2 3 3 2" xfId="21411" xr:uid="{2746BA12-93D2-4F86-9AB8-D944562ED381}"/>
    <cellStyle name="Normal 4 2 3 3 2 2 3 4" xfId="21412" xr:uid="{04C658FC-B1FD-451A-8FEF-ADCDFA2089D1}"/>
    <cellStyle name="Normal 4 2 3 3 2 2 4" xfId="21413" xr:uid="{CDF57EE4-E898-4CF0-8DD2-69092B34D546}"/>
    <cellStyle name="Normal 4 2 3 3 2 2 4 2" xfId="21414" xr:uid="{445F5A05-0A9C-4EC6-A288-9B2C6F4F4734}"/>
    <cellStyle name="Normal 4 2 3 3 2 2 5" xfId="21415" xr:uid="{6D8D18E2-2CC3-40E5-B483-F81778D65028}"/>
    <cellStyle name="Normal 4 2 3 3 2 2 5 2" xfId="21416" xr:uid="{EF4F6BE1-7F4D-4E57-A122-5B4C220DC410}"/>
    <cellStyle name="Normal 4 2 3 3 2 2 6" xfId="21417" xr:uid="{118EAE4F-30DB-4867-9EF3-D4F434FC52DA}"/>
    <cellStyle name="Normal 4 2 3 3 2 2 7" xfId="21418" xr:uid="{6A3D2CC6-C7DA-479E-A30F-A77FB548DE78}"/>
    <cellStyle name="Normal 4 2 3 3 2 3" xfId="21419" xr:uid="{FCD42D51-4819-435C-8AFC-8AD69AB91BF4}"/>
    <cellStyle name="Normal 4 2 3 3 2 3 2" xfId="21420" xr:uid="{22812321-CAC3-4555-AA90-47901A7AD9D0}"/>
    <cellStyle name="Normal 4 2 3 3 2 3 2 2" xfId="21421" xr:uid="{60CFA777-7EC5-41EC-986C-B802953C58B9}"/>
    <cellStyle name="Normal 4 2 3 3 2 3 2 2 2" xfId="21422" xr:uid="{6A062B22-71D6-4EC9-8C82-CEF7BBE7FB7E}"/>
    <cellStyle name="Normal 4 2 3 3 2 3 2 3" xfId="21423" xr:uid="{C0ABE770-CE05-498D-A324-920430377632}"/>
    <cellStyle name="Normal 4 2 3 3 2 3 2 3 2" xfId="21424" xr:uid="{3735EA51-9D67-42D3-9812-886BC9F49285}"/>
    <cellStyle name="Normal 4 2 3 3 2 3 2 4" xfId="21425" xr:uid="{6C8BB905-40EF-4C6C-BB4F-C9FFC27E6E75}"/>
    <cellStyle name="Normal 4 2 3 3 2 3 3" xfId="21426" xr:uid="{B2186D70-9D00-4234-9323-13328621952D}"/>
    <cellStyle name="Normal 4 2 3 3 2 3 3 2" xfId="21427" xr:uid="{977363DD-9C49-4E58-BACC-F816F8102CFF}"/>
    <cellStyle name="Normal 4 2 3 3 2 3 3 2 2" xfId="21428" xr:uid="{68C44074-4665-4C78-B554-9AC906D868DD}"/>
    <cellStyle name="Normal 4 2 3 3 2 3 3 3" xfId="21429" xr:uid="{9A6A00B5-C52B-4C62-8474-A905E2BD458E}"/>
    <cellStyle name="Normal 4 2 3 3 2 3 3 3 2" xfId="21430" xr:uid="{49162216-6BE2-4E7C-9BF9-34EE86F95F93}"/>
    <cellStyle name="Normal 4 2 3 3 2 3 3 4" xfId="21431" xr:uid="{502AA0F3-099E-4113-A0AA-57640A54CCD8}"/>
    <cellStyle name="Normal 4 2 3 3 2 3 4" xfId="21432" xr:uid="{4583B272-47BB-414B-BC24-017DD431917B}"/>
    <cellStyle name="Normal 4 2 3 3 2 3 4 2" xfId="21433" xr:uid="{0EEB6A44-D323-4261-A7D8-830507773DD6}"/>
    <cellStyle name="Normal 4 2 3 3 2 3 5" xfId="21434" xr:uid="{FE34BD2E-BC32-46B4-A0BE-589CC55EAAB8}"/>
    <cellStyle name="Normal 4 2 3 3 2 3 5 2" xfId="21435" xr:uid="{03800670-3C44-489F-8FEF-16C2062730EB}"/>
    <cellStyle name="Normal 4 2 3 3 2 3 6" xfId="21436" xr:uid="{D2835189-FC8F-4572-B9AF-E9731789A175}"/>
    <cellStyle name="Normal 4 2 3 3 2 3 7" xfId="21437" xr:uid="{7AC7FBC3-1AB1-47D5-9CF2-D99C4BCA2AAD}"/>
    <cellStyle name="Normal 4 2 3 3 2 4" xfId="21438" xr:uid="{6D379D77-9480-43CF-8613-0FEF54292D94}"/>
    <cellStyle name="Normal 4 2 3 3 2 4 2" xfId="21439" xr:uid="{368B3C62-D6A0-4905-A7BD-85CE3133B3FF}"/>
    <cellStyle name="Normal 4 2 3 3 2 4 2 2" xfId="21440" xr:uid="{4B5E104F-CCCA-4499-A967-9C47A185AB2D}"/>
    <cellStyle name="Normal 4 2 3 3 2 4 3" xfId="21441" xr:uid="{A8375809-E868-4054-8A51-ED4DDAFA1B30}"/>
    <cellStyle name="Normal 4 2 3 3 2 4 3 2" xfId="21442" xr:uid="{C3F1B13C-5E2B-4679-9D38-DBAA1B6228F0}"/>
    <cellStyle name="Normal 4 2 3 3 2 4 4" xfId="21443" xr:uid="{6E361BDF-7FEA-4F30-90DD-64ED0612348E}"/>
    <cellStyle name="Normal 4 2 3 3 2 5" xfId="21444" xr:uid="{A0996CB6-665D-4AFA-8207-985E879655DA}"/>
    <cellStyle name="Normal 4 2 3 3 2 5 2" xfId="21445" xr:uid="{8DC02E63-C8DE-4EAB-B5D6-68E04B012AEE}"/>
    <cellStyle name="Normal 4 2 3 3 2 5 2 2" xfId="21446" xr:uid="{09F327E1-44F0-4318-B749-EF1869E5CDAD}"/>
    <cellStyle name="Normal 4 2 3 3 2 5 3" xfId="21447" xr:uid="{EFC7D0E4-0498-41C5-B767-68748E9F939A}"/>
    <cellStyle name="Normal 4 2 3 3 2 5 3 2" xfId="21448" xr:uid="{3F55926B-41A1-4C60-A8D7-1C09588CDF48}"/>
    <cellStyle name="Normal 4 2 3 3 2 5 4" xfId="21449" xr:uid="{2F2E9F6D-C23F-46A6-82CF-E10220C5F3F4}"/>
    <cellStyle name="Normal 4 2 3 3 2 6" xfId="21450" xr:uid="{74175E9F-1ACD-4D8E-BE37-FC23D8778DFA}"/>
    <cellStyle name="Normal 4 2 3 3 2 6 2" xfId="21451" xr:uid="{BB26CE71-326A-4B13-8DBF-71638FB777C0}"/>
    <cellStyle name="Normal 4 2 3 3 2 7" xfId="21452" xr:uid="{64517C91-43DB-4522-A8C6-278DE4F42EC8}"/>
    <cellStyle name="Normal 4 2 3 3 2 7 2" xfId="21453" xr:uid="{34FB72D6-6A31-47E0-B2D8-CB08D975DFFD}"/>
    <cellStyle name="Normal 4 2 3 3 2 8" xfId="21454" xr:uid="{0378530E-AF73-447E-8DBE-2401649C0771}"/>
    <cellStyle name="Normal 4 2 3 3 2 9" xfId="21455" xr:uid="{1E9974B0-494F-4635-B5D9-C0FAE4989A24}"/>
    <cellStyle name="Normal 4 2 3 3 3" xfId="21456" xr:uid="{547399E6-4DE6-4293-9A1E-5493B4FAAAC4}"/>
    <cellStyle name="Normal 4 2 3 3 3 2" xfId="21457" xr:uid="{B94CC225-FB7B-41D4-A4FE-654517DC0666}"/>
    <cellStyle name="Normal 4 2 3 3 3 2 2" xfId="21458" xr:uid="{A3E9CFD9-0367-41CC-945A-B0DF6AD27F10}"/>
    <cellStyle name="Normal 4 2 3 3 3 2 2 2" xfId="21459" xr:uid="{9CBCF716-0CD0-4ADD-BDCA-0CD69BDD2128}"/>
    <cellStyle name="Normal 4 2 3 3 3 2 3" xfId="21460" xr:uid="{BB8EA97B-647E-4228-9DC7-DA6DD880FED1}"/>
    <cellStyle name="Normal 4 2 3 3 3 2 3 2" xfId="21461" xr:uid="{C8BF928B-2F59-4398-9466-B949EEABDFDF}"/>
    <cellStyle name="Normal 4 2 3 3 3 2 4" xfId="21462" xr:uid="{021F1F04-DDD4-4E8D-B0E4-BCFDD6D2538C}"/>
    <cellStyle name="Normal 4 2 3 3 3 3" xfId="21463" xr:uid="{00FBC6A4-9B1A-44B6-A5E6-F24D1397A3CD}"/>
    <cellStyle name="Normal 4 2 3 3 3 3 2" xfId="21464" xr:uid="{E1B2D15C-863A-46B8-99AC-FDFA1FC7124A}"/>
    <cellStyle name="Normal 4 2 3 3 3 3 2 2" xfId="21465" xr:uid="{F56CEE7E-DDBA-4D09-BF26-859AEFBA4092}"/>
    <cellStyle name="Normal 4 2 3 3 3 3 3" xfId="21466" xr:uid="{04646B9A-71D8-4A25-B157-07FFB1ABBCD9}"/>
    <cellStyle name="Normal 4 2 3 3 3 3 3 2" xfId="21467" xr:uid="{D83AB743-5C13-42A2-8F66-F5079B3A4070}"/>
    <cellStyle name="Normal 4 2 3 3 3 3 4" xfId="21468" xr:uid="{425A014A-CB1F-4A4D-9CE5-7E4FC9CB1348}"/>
    <cellStyle name="Normal 4 2 3 3 3 4" xfId="21469" xr:uid="{8E436DA7-4D0A-4408-B514-67FBBBA52120}"/>
    <cellStyle name="Normal 4 2 3 3 3 4 2" xfId="21470" xr:uid="{E61F8853-B52A-4B81-8116-F1A80126DB67}"/>
    <cellStyle name="Normal 4 2 3 3 3 5" xfId="21471" xr:uid="{0292153B-7B48-43F8-A347-251A9C5FC549}"/>
    <cellStyle name="Normal 4 2 3 3 3 5 2" xfId="21472" xr:uid="{53BCBBBC-CC9E-4C8C-BDBA-30D68254CED9}"/>
    <cellStyle name="Normal 4 2 3 3 3 6" xfId="21473" xr:uid="{EF450B18-FBC0-41F2-9392-6866F2C8A68E}"/>
    <cellStyle name="Normal 4 2 3 3 3 7" xfId="21474" xr:uid="{042B4369-C920-41F9-BC6D-E60FC5C88967}"/>
    <cellStyle name="Normal 4 2 3 3 4" xfId="21475" xr:uid="{E6D90456-3C9A-4ECE-9971-D5EC16469022}"/>
    <cellStyle name="Normal 4 2 3 3 4 2" xfId="21476" xr:uid="{6183FA0B-0006-4A31-84E0-814D81452358}"/>
    <cellStyle name="Normal 4 2 3 3 4 2 2" xfId="21477" xr:uid="{EB16C4E5-C245-48A0-B855-E5505A653AFB}"/>
    <cellStyle name="Normal 4 2 3 3 4 2 2 2" xfId="21478" xr:uid="{F9B1A22B-478A-47DC-9476-4A72CFCF697D}"/>
    <cellStyle name="Normal 4 2 3 3 4 2 3" xfId="21479" xr:uid="{7B43364C-FEC1-4B58-90A6-BD1FAA57084F}"/>
    <cellStyle name="Normal 4 2 3 3 4 2 3 2" xfId="21480" xr:uid="{67A62DAA-0BB7-4BDA-B137-66BBCE395CC1}"/>
    <cellStyle name="Normal 4 2 3 3 4 2 4" xfId="21481" xr:uid="{945BDB08-E766-49D8-89F3-2E8CEE8C5527}"/>
    <cellStyle name="Normal 4 2 3 3 4 3" xfId="21482" xr:uid="{8AF899FE-7C0A-47DD-B11C-3A759DDCF9CA}"/>
    <cellStyle name="Normal 4 2 3 3 4 3 2" xfId="21483" xr:uid="{BC32BD8E-FBEE-497A-AC5B-4414292B0FF5}"/>
    <cellStyle name="Normal 4 2 3 3 4 3 2 2" xfId="21484" xr:uid="{4D6D9C1A-F365-445B-BC6D-E403785C57AA}"/>
    <cellStyle name="Normal 4 2 3 3 4 3 3" xfId="21485" xr:uid="{BFBA23E5-A0CB-446D-8EAF-B2FD83B5685F}"/>
    <cellStyle name="Normal 4 2 3 3 4 3 3 2" xfId="21486" xr:uid="{AFA34E94-A840-488D-BCB4-A7F60E15BC3E}"/>
    <cellStyle name="Normal 4 2 3 3 4 3 4" xfId="21487" xr:uid="{07C05BED-DE8A-4F9C-8AF5-406B6F8333F9}"/>
    <cellStyle name="Normal 4 2 3 3 4 4" xfId="21488" xr:uid="{72597D95-EB2E-434B-9A01-DD0D86561DE2}"/>
    <cellStyle name="Normal 4 2 3 3 4 4 2" xfId="21489" xr:uid="{42E8D619-64F6-40B3-8E38-A8ECF8B54207}"/>
    <cellStyle name="Normal 4 2 3 3 4 5" xfId="21490" xr:uid="{2A36C5CE-0A4E-408B-904F-60532FACB9A1}"/>
    <cellStyle name="Normal 4 2 3 3 4 5 2" xfId="21491" xr:uid="{1818914D-08A3-4547-A295-869923D7D981}"/>
    <cellStyle name="Normal 4 2 3 3 4 6" xfId="21492" xr:uid="{8729A4CA-F48D-4A43-B33C-EAED4B0F28D1}"/>
    <cellStyle name="Normal 4 2 3 3 4 7" xfId="21493" xr:uid="{B66F3EAB-869D-4CE4-B888-1505E5AE5D93}"/>
    <cellStyle name="Normal 4 2 3 3 5" xfId="21494" xr:uid="{7B854847-37E6-463E-ADA0-C441A96FB1D2}"/>
    <cellStyle name="Normal 4 2 3 3 5 2" xfId="21495" xr:uid="{E6819E3F-CAD5-43CA-9C03-C5DC289B09DE}"/>
    <cellStyle name="Normal 4 2 3 3 5 2 2" xfId="21496" xr:uid="{F4397478-AAB7-4D91-90F7-FC49DF6D781B}"/>
    <cellStyle name="Normal 4 2 3 3 5 2 2 2" xfId="21497" xr:uid="{38A4B437-FE7B-441A-B2A3-72D6EC0DF8BB}"/>
    <cellStyle name="Normal 4 2 3 3 5 2 3" xfId="21498" xr:uid="{9FCBFBFD-84D9-43F1-B8D1-1643E0E484EC}"/>
    <cellStyle name="Normal 4 2 3 3 5 2 3 2" xfId="21499" xr:uid="{932259DC-91E1-41D3-83FF-4A40F4205805}"/>
    <cellStyle name="Normal 4 2 3 3 5 2 4" xfId="21500" xr:uid="{8C194297-0A77-4E64-A9C9-1B2AD4951048}"/>
    <cellStyle name="Normal 4 2 3 3 5 3" xfId="21501" xr:uid="{FBF84B36-DAF3-4162-9F0C-B3DDFF502255}"/>
    <cellStyle name="Normal 4 2 3 3 5 3 2" xfId="21502" xr:uid="{3176100E-DA36-4800-AE57-4D4C11448378}"/>
    <cellStyle name="Normal 4 2 3 3 5 3 2 2" xfId="21503" xr:uid="{06552330-A38E-4F95-9503-BD6F2CB87511}"/>
    <cellStyle name="Normal 4 2 3 3 5 3 3" xfId="21504" xr:uid="{4FEEC76D-071F-4E1E-8581-61CF73739585}"/>
    <cellStyle name="Normal 4 2 3 3 5 3 3 2" xfId="21505" xr:uid="{A0F914CC-109B-4C69-BC31-AD8D170C8997}"/>
    <cellStyle name="Normal 4 2 3 3 5 3 4" xfId="21506" xr:uid="{6C22E947-D56B-415D-AD9D-D282CCE2D16B}"/>
    <cellStyle name="Normal 4 2 3 3 5 4" xfId="21507" xr:uid="{B3F2B771-F6DF-4B03-B386-7D289C5C9299}"/>
    <cellStyle name="Normal 4 2 3 3 5 4 2" xfId="21508" xr:uid="{212A2B25-4A1C-4D11-B1A1-06D81232D79F}"/>
    <cellStyle name="Normal 4 2 3 3 5 5" xfId="21509" xr:uid="{0017ACCD-84D3-4027-82E0-1475CD2ACCA4}"/>
    <cellStyle name="Normal 4 2 3 3 5 5 2" xfId="21510" xr:uid="{A01BBFE3-95FD-4CC3-BC62-8EFD982157CD}"/>
    <cellStyle name="Normal 4 2 3 3 5 6" xfId="21511" xr:uid="{2CD1A347-E433-46B0-A4DF-8642835A5900}"/>
    <cellStyle name="Normal 4 2 3 3 5 7" xfId="21512" xr:uid="{0384B60A-8101-479B-8CB5-F54DFF599BF6}"/>
    <cellStyle name="Normal 4 2 3 3 6" xfId="21513" xr:uid="{7C886A68-5B9F-4C81-A156-EA05125339A5}"/>
    <cellStyle name="Normal 4 2 3 3 6 2" xfId="21514" xr:uid="{409F8B18-636F-49B6-B0CD-9EF72A9021AA}"/>
    <cellStyle name="Normal 4 2 3 3 6 2 2" xfId="21515" xr:uid="{3D354B87-BF64-4CA1-B1E9-4001E0AF1D03}"/>
    <cellStyle name="Normal 4 2 3 3 6 3" xfId="21516" xr:uid="{7833343B-1EE6-429D-82E5-F3F624907374}"/>
    <cellStyle name="Normal 4 2 3 3 6 3 2" xfId="21517" xr:uid="{6ADA459D-F8B7-4023-9105-BA4D58A22978}"/>
    <cellStyle name="Normal 4 2 3 3 6 4" xfId="21518" xr:uid="{856721EE-8554-4898-91C3-94D785CF4F57}"/>
    <cellStyle name="Normal 4 2 3 3 7" xfId="21519" xr:uid="{606F580F-A204-4D5B-9FBA-F80F38A8C5A5}"/>
    <cellStyle name="Normal 4 2 3 3 7 2" xfId="21520" xr:uid="{45A7623F-454A-4249-B57D-8B28147B8A0F}"/>
    <cellStyle name="Normal 4 2 3 3 7 2 2" xfId="21521" xr:uid="{68E7E66B-4D0E-430E-8B58-BC48A830E62C}"/>
    <cellStyle name="Normal 4 2 3 3 7 3" xfId="21522" xr:uid="{1D4F6C79-DBDE-40E4-8B79-9D9B9727D2B2}"/>
    <cellStyle name="Normal 4 2 3 3 7 3 2" xfId="21523" xr:uid="{5BCA99AF-6FFD-4B7F-BE84-4DD2768D703D}"/>
    <cellStyle name="Normal 4 2 3 3 7 4" xfId="21524" xr:uid="{226B04FB-6DAF-4EE1-A09C-4401C2D5E890}"/>
    <cellStyle name="Normal 4 2 3 3 8" xfId="21525" xr:uid="{CC93F112-D0E3-4389-AAD2-EC97765CF0C6}"/>
    <cellStyle name="Normal 4 2 3 3 8 2" xfId="21526" xr:uid="{0385100D-1579-4B9B-8739-D8C92830E464}"/>
    <cellStyle name="Normal 4 2 3 3 9" xfId="21527" xr:uid="{71BFBEA7-A129-41F4-90ED-53B39B579666}"/>
    <cellStyle name="Normal 4 2 3 3 9 2" xfId="21528" xr:uid="{BC1305B3-8047-4FC5-BC3A-54F3B10B2F15}"/>
    <cellStyle name="Normal 4 2 3 4" xfId="21529" xr:uid="{5759C0AA-626F-45E5-875C-2E495CCB2446}"/>
    <cellStyle name="Normal 4 2 3 4 10" xfId="21530" xr:uid="{4FEAB6B9-190B-48FE-8B45-E342E03BF0F2}"/>
    <cellStyle name="Normal 4 2 3 4 2" xfId="21531" xr:uid="{DBBA7B0F-2E59-4509-93F3-F1B9DB7F9E7E}"/>
    <cellStyle name="Normal 4 2 3 4 2 2" xfId="21532" xr:uid="{49307B5E-55CB-4E0B-B40D-967FAF22CC7B}"/>
    <cellStyle name="Normal 4 2 3 4 2 2 2" xfId="21533" xr:uid="{2661BD14-BBE7-41B5-BA04-5107DECCBE5B}"/>
    <cellStyle name="Normal 4 2 3 4 2 2 2 2" xfId="21534" xr:uid="{6791B2B1-4166-4EDD-8B3E-2C93F746A0CF}"/>
    <cellStyle name="Normal 4 2 3 4 2 2 2 2 2" xfId="21535" xr:uid="{20F71DE0-BA2A-4A1C-BBF2-B5873331F3E6}"/>
    <cellStyle name="Normal 4 2 3 4 2 2 2 3" xfId="21536" xr:uid="{B3A2BC57-E929-4FF3-AB2B-BAF0AB6B4A45}"/>
    <cellStyle name="Normal 4 2 3 4 2 2 2 3 2" xfId="21537" xr:uid="{1789BEEA-A4F7-4CF5-A507-D3311DC967AE}"/>
    <cellStyle name="Normal 4 2 3 4 2 2 2 4" xfId="21538" xr:uid="{D3868978-DB43-4CEC-ABC8-D9C2B0B80A17}"/>
    <cellStyle name="Normal 4 2 3 4 2 2 3" xfId="21539" xr:uid="{9FD9E389-EC24-4C7B-A818-3A5EB522EB00}"/>
    <cellStyle name="Normal 4 2 3 4 2 2 3 2" xfId="21540" xr:uid="{1C42D365-A33A-4313-9D14-236D078B5EDD}"/>
    <cellStyle name="Normal 4 2 3 4 2 2 3 2 2" xfId="21541" xr:uid="{A16BD99C-7627-4985-9B34-DF1AB546DF1B}"/>
    <cellStyle name="Normal 4 2 3 4 2 2 3 3" xfId="21542" xr:uid="{F31C1991-E6A7-4191-BEAE-52016C04966F}"/>
    <cellStyle name="Normal 4 2 3 4 2 2 3 3 2" xfId="21543" xr:uid="{07FE444F-0D36-402A-8CAE-7BBDB3E8FF2E}"/>
    <cellStyle name="Normal 4 2 3 4 2 2 3 4" xfId="21544" xr:uid="{DB286000-B0E8-4F66-9498-362F3DF8B68D}"/>
    <cellStyle name="Normal 4 2 3 4 2 2 4" xfId="21545" xr:uid="{09F6288E-9D6F-4716-B2CF-FD3C91E8BAB1}"/>
    <cellStyle name="Normal 4 2 3 4 2 2 4 2" xfId="21546" xr:uid="{3FECBBAB-2292-4231-B2F1-E5F9DB6D2311}"/>
    <cellStyle name="Normal 4 2 3 4 2 2 5" xfId="21547" xr:uid="{EBB1D581-998E-4FFA-886C-82F95044451F}"/>
    <cellStyle name="Normal 4 2 3 4 2 2 5 2" xfId="21548" xr:uid="{F6E4F7E6-26BD-4847-A7CE-BE9AFF40B9DC}"/>
    <cellStyle name="Normal 4 2 3 4 2 2 6" xfId="21549" xr:uid="{6CAFA364-4159-412A-A637-B7F51C6FE193}"/>
    <cellStyle name="Normal 4 2 3 4 2 2 7" xfId="21550" xr:uid="{93FB32C9-9903-450F-9626-A86A53960B56}"/>
    <cellStyle name="Normal 4 2 3 4 2 3" xfId="21551" xr:uid="{A81CEE2E-6B83-4298-9E45-EC6323FE30DD}"/>
    <cellStyle name="Normal 4 2 3 4 2 3 2" xfId="21552" xr:uid="{92A47E1A-AF88-4350-BAF9-010181E5A752}"/>
    <cellStyle name="Normal 4 2 3 4 2 3 2 2" xfId="21553" xr:uid="{13A44F53-3462-4146-A6A0-D33FD0227AFE}"/>
    <cellStyle name="Normal 4 2 3 4 2 3 2 2 2" xfId="21554" xr:uid="{B75C372F-742B-4AB8-B297-E0C179799A1A}"/>
    <cellStyle name="Normal 4 2 3 4 2 3 2 3" xfId="21555" xr:uid="{618E5A19-0499-43A8-B414-871759DC6AA3}"/>
    <cellStyle name="Normal 4 2 3 4 2 3 2 3 2" xfId="21556" xr:uid="{1141E6D9-74D6-439F-B2DD-9CF9A6992A58}"/>
    <cellStyle name="Normal 4 2 3 4 2 3 2 4" xfId="21557" xr:uid="{4ECE73B0-7570-4E9D-9BEE-5991840A1011}"/>
    <cellStyle name="Normal 4 2 3 4 2 3 3" xfId="21558" xr:uid="{584FA175-7A4F-4743-A160-C0D662BF54D1}"/>
    <cellStyle name="Normal 4 2 3 4 2 3 3 2" xfId="21559" xr:uid="{A0B6EE90-6FB7-460D-BC4B-67CB3D1DA098}"/>
    <cellStyle name="Normal 4 2 3 4 2 3 3 2 2" xfId="21560" xr:uid="{E94346B9-6BE5-4B19-B295-FEF13BDC53F5}"/>
    <cellStyle name="Normal 4 2 3 4 2 3 3 3" xfId="21561" xr:uid="{D2B44354-6AF8-4069-A4A1-1773D90FA82D}"/>
    <cellStyle name="Normal 4 2 3 4 2 3 3 3 2" xfId="21562" xr:uid="{BD69064D-D67D-43C9-930C-B32ABB5000DA}"/>
    <cellStyle name="Normal 4 2 3 4 2 3 3 4" xfId="21563" xr:uid="{D69049B2-96A4-4DCE-879B-7AAD695B27F8}"/>
    <cellStyle name="Normal 4 2 3 4 2 3 4" xfId="21564" xr:uid="{29D4199A-3EEF-4D98-8A68-ABFD447EE787}"/>
    <cellStyle name="Normal 4 2 3 4 2 3 4 2" xfId="21565" xr:uid="{8D1B0793-851F-4B07-8A7B-64AEC93805F6}"/>
    <cellStyle name="Normal 4 2 3 4 2 3 5" xfId="21566" xr:uid="{76383DCE-E652-4FCC-8A82-64DD5455D5DC}"/>
    <cellStyle name="Normal 4 2 3 4 2 3 5 2" xfId="21567" xr:uid="{47687743-E774-4B44-A66D-13C3D7BD99F8}"/>
    <cellStyle name="Normal 4 2 3 4 2 3 6" xfId="21568" xr:uid="{38E1A7FE-966D-4D2C-AD1D-081CF3BA6FE5}"/>
    <cellStyle name="Normal 4 2 3 4 2 3 7" xfId="21569" xr:uid="{DBCFF009-4E39-4432-AF87-C45E6620BA02}"/>
    <cellStyle name="Normal 4 2 3 4 2 4" xfId="21570" xr:uid="{AC329541-5CDD-441A-BAA2-3CDEB36A7B5F}"/>
    <cellStyle name="Normal 4 2 3 4 2 4 2" xfId="21571" xr:uid="{C3CD9B45-58F3-4B69-8DC6-AA8A8DCB2AE1}"/>
    <cellStyle name="Normal 4 2 3 4 2 4 2 2" xfId="21572" xr:uid="{B9C26DA5-BA99-454C-ABDE-55EA2629FA65}"/>
    <cellStyle name="Normal 4 2 3 4 2 4 3" xfId="21573" xr:uid="{BC424D94-D60D-42A2-9765-A4F3D7A44273}"/>
    <cellStyle name="Normal 4 2 3 4 2 4 3 2" xfId="21574" xr:uid="{554B643E-CBA3-4348-B803-66A7C6350D95}"/>
    <cellStyle name="Normal 4 2 3 4 2 4 4" xfId="21575" xr:uid="{C3E39151-932E-4394-A83D-F077029D0065}"/>
    <cellStyle name="Normal 4 2 3 4 2 5" xfId="21576" xr:uid="{F5568206-6333-48BF-ACC5-C32D60BE02A8}"/>
    <cellStyle name="Normal 4 2 3 4 2 5 2" xfId="21577" xr:uid="{3180C9EB-7FA3-4FE4-9781-0B3C5CE13BCC}"/>
    <cellStyle name="Normal 4 2 3 4 2 5 2 2" xfId="21578" xr:uid="{89BC73B2-67E2-4DD9-8FB4-31EAC5C129E4}"/>
    <cellStyle name="Normal 4 2 3 4 2 5 3" xfId="21579" xr:uid="{32462DED-4BC8-4782-93D2-E6A9F38365D9}"/>
    <cellStyle name="Normal 4 2 3 4 2 5 3 2" xfId="21580" xr:uid="{3C2FA4EA-1A38-46C6-9A1D-7364DC449D02}"/>
    <cellStyle name="Normal 4 2 3 4 2 5 4" xfId="21581" xr:uid="{67F8CDCF-F875-425D-B7B2-3DD212B3C289}"/>
    <cellStyle name="Normal 4 2 3 4 2 6" xfId="21582" xr:uid="{AE7152A2-7392-44DA-AEEA-4B040987DBBB}"/>
    <cellStyle name="Normal 4 2 3 4 2 6 2" xfId="21583" xr:uid="{8335EEC9-CAE5-466E-A7A1-8FBD5C17915A}"/>
    <cellStyle name="Normal 4 2 3 4 2 7" xfId="21584" xr:uid="{A3314502-FC4F-43A6-8A5C-0F25F821C109}"/>
    <cellStyle name="Normal 4 2 3 4 2 7 2" xfId="21585" xr:uid="{4411AEEF-E8F1-42CC-90A1-94D6ACB5E0D6}"/>
    <cellStyle name="Normal 4 2 3 4 2 8" xfId="21586" xr:uid="{E53E0738-9667-443B-A510-8100DA155A52}"/>
    <cellStyle name="Normal 4 2 3 4 2 9" xfId="21587" xr:uid="{424C861F-9D69-4FE7-9552-99F2E61B0AF1}"/>
    <cellStyle name="Normal 4 2 3 4 3" xfId="21588" xr:uid="{B0BC0A59-83D4-42B3-94BD-AC89614F6020}"/>
    <cellStyle name="Normal 4 2 3 4 3 2" xfId="21589" xr:uid="{FE714110-1CB6-4BB8-B036-6B8950CC89A3}"/>
    <cellStyle name="Normal 4 2 3 4 3 2 2" xfId="21590" xr:uid="{5DC8D6DC-4C69-48A4-A65F-4D38424AE7CB}"/>
    <cellStyle name="Normal 4 2 3 4 3 2 2 2" xfId="21591" xr:uid="{6967C9F8-6DBA-41A0-AF4A-F61A23C0A4B9}"/>
    <cellStyle name="Normal 4 2 3 4 3 2 3" xfId="21592" xr:uid="{0796BF53-1D3E-4106-93A8-D0863F1B5C61}"/>
    <cellStyle name="Normal 4 2 3 4 3 2 3 2" xfId="21593" xr:uid="{F2950D00-C7CA-483B-B635-AFA4AC756640}"/>
    <cellStyle name="Normal 4 2 3 4 3 2 4" xfId="21594" xr:uid="{7FB4F7DC-58FB-4D9C-8D94-8DF427666FF6}"/>
    <cellStyle name="Normal 4 2 3 4 3 3" xfId="21595" xr:uid="{F9E2D2C0-BF6F-4F86-86A7-BF2E6A68DC3D}"/>
    <cellStyle name="Normal 4 2 3 4 3 3 2" xfId="21596" xr:uid="{3BFF6DB1-07FC-48B7-9C08-7697778929E4}"/>
    <cellStyle name="Normal 4 2 3 4 3 3 2 2" xfId="21597" xr:uid="{B48B44CB-4807-497E-8E39-2C8ED470BC28}"/>
    <cellStyle name="Normal 4 2 3 4 3 3 3" xfId="21598" xr:uid="{6FA14FCF-1C0A-42F7-9729-A53DC019A19B}"/>
    <cellStyle name="Normal 4 2 3 4 3 3 3 2" xfId="21599" xr:uid="{0FE2FAC8-B78E-4570-AFC5-FE0D1BB59791}"/>
    <cellStyle name="Normal 4 2 3 4 3 3 4" xfId="21600" xr:uid="{009799C3-9D46-4581-BD64-C16708178FBF}"/>
    <cellStyle name="Normal 4 2 3 4 3 4" xfId="21601" xr:uid="{1C0558D8-10F7-409C-A966-884CE72425BE}"/>
    <cellStyle name="Normal 4 2 3 4 3 4 2" xfId="21602" xr:uid="{FD0BB6A2-6163-4B1C-AC1D-666374AAA01A}"/>
    <cellStyle name="Normal 4 2 3 4 3 5" xfId="21603" xr:uid="{9CEE4557-C700-4157-BC06-30F1F3A84D86}"/>
    <cellStyle name="Normal 4 2 3 4 3 5 2" xfId="21604" xr:uid="{68ADFB4E-BF7F-406B-BD90-BF27AD276315}"/>
    <cellStyle name="Normal 4 2 3 4 3 6" xfId="21605" xr:uid="{D9B1FBA5-6162-4819-AD3E-FC44A2DB9D06}"/>
    <cellStyle name="Normal 4 2 3 4 3 7" xfId="21606" xr:uid="{83357D73-66D0-46B6-ACA0-32E17C3E2DA6}"/>
    <cellStyle name="Normal 4 2 3 4 4" xfId="21607" xr:uid="{238DE669-2AA0-4951-AE34-018AA5980D1C}"/>
    <cellStyle name="Normal 4 2 3 4 4 2" xfId="21608" xr:uid="{F3803B88-2245-4B3C-8088-912D8DF43B1D}"/>
    <cellStyle name="Normal 4 2 3 4 4 2 2" xfId="21609" xr:uid="{EC1819AA-5FD5-4761-9D1F-9A3C1BFC6A70}"/>
    <cellStyle name="Normal 4 2 3 4 4 2 2 2" xfId="21610" xr:uid="{4A34CE8D-DA6F-4FC9-9BCA-6570012656F2}"/>
    <cellStyle name="Normal 4 2 3 4 4 2 3" xfId="21611" xr:uid="{AE2D2B85-D4D5-464A-BF53-FF84B4C8FF26}"/>
    <cellStyle name="Normal 4 2 3 4 4 2 3 2" xfId="21612" xr:uid="{E40F13A6-6D48-425D-82DE-87D344F0355E}"/>
    <cellStyle name="Normal 4 2 3 4 4 2 4" xfId="21613" xr:uid="{BDA54B57-28B3-4CE2-970A-2323D4F9DE3C}"/>
    <cellStyle name="Normal 4 2 3 4 4 3" xfId="21614" xr:uid="{CCEA2F15-4BE6-4A9A-8D36-72B29B326049}"/>
    <cellStyle name="Normal 4 2 3 4 4 3 2" xfId="21615" xr:uid="{F1B5AD51-BD70-4651-8771-8F4FF73F6C4E}"/>
    <cellStyle name="Normal 4 2 3 4 4 3 2 2" xfId="21616" xr:uid="{77BAD49F-4618-455A-875F-7DE3E390F11C}"/>
    <cellStyle name="Normal 4 2 3 4 4 3 3" xfId="21617" xr:uid="{38D4F61F-F7F6-45E2-95B6-8142CA6B2372}"/>
    <cellStyle name="Normal 4 2 3 4 4 3 3 2" xfId="21618" xr:uid="{660ACE43-75E2-43CF-A517-A50DB5FC2DC8}"/>
    <cellStyle name="Normal 4 2 3 4 4 3 4" xfId="21619" xr:uid="{C46CDEB1-DE27-4EFF-9F22-F01A0F54A934}"/>
    <cellStyle name="Normal 4 2 3 4 4 4" xfId="21620" xr:uid="{AF49DABB-43F2-462C-AADA-4D613C77E309}"/>
    <cellStyle name="Normal 4 2 3 4 4 4 2" xfId="21621" xr:uid="{F2A20E0D-F01F-4A59-B51E-FE90B41740CA}"/>
    <cellStyle name="Normal 4 2 3 4 4 5" xfId="21622" xr:uid="{9A41848F-6F73-4CE2-8F5F-F4ED5F440F69}"/>
    <cellStyle name="Normal 4 2 3 4 4 5 2" xfId="21623" xr:uid="{A9A3F447-C3A5-4A77-ADB6-9F9D484E3C52}"/>
    <cellStyle name="Normal 4 2 3 4 4 6" xfId="21624" xr:uid="{C89F0FA2-D90B-44FC-B99E-6427FDB42BE0}"/>
    <cellStyle name="Normal 4 2 3 4 4 7" xfId="21625" xr:uid="{4FEEC428-43E8-4259-95A0-36683CF80B18}"/>
    <cellStyle name="Normal 4 2 3 4 5" xfId="21626" xr:uid="{5ADF3019-2278-41EB-B77F-1AF5D0331194}"/>
    <cellStyle name="Normal 4 2 3 4 5 2" xfId="21627" xr:uid="{9131137D-C7F2-49F6-A847-4389BD764F63}"/>
    <cellStyle name="Normal 4 2 3 4 5 2 2" xfId="21628" xr:uid="{D24EA510-13AC-449C-AC46-47D6B5BE8EE4}"/>
    <cellStyle name="Normal 4 2 3 4 5 3" xfId="21629" xr:uid="{4CADA601-1AF9-4A8C-81D0-12CB30A238B7}"/>
    <cellStyle name="Normal 4 2 3 4 5 3 2" xfId="21630" xr:uid="{942AC478-69A8-4567-A774-A9C71C0CF847}"/>
    <cellStyle name="Normal 4 2 3 4 5 4" xfId="21631" xr:uid="{D784DEE2-B87E-4736-BCB8-87D99DB3B820}"/>
    <cellStyle name="Normal 4 2 3 4 6" xfId="21632" xr:uid="{267715B8-6AD7-4BB4-A7AB-1EA7983384EB}"/>
    <cellStyle name="Normal 4 2 3 4 6 2" xfId="21633" xr:uid="{304D42CD-9DAB-42B8-ABDC-9B3B66DE64E9}"/>
    <cellStyle name="Normal 4 2 3 4 6 2 2" xfId="21634" xr:uid="{6C0733A4-D942-4A83-85AC-7E3BC16CBFA1}"/>
    <cellStyle name="Normal 4 2 3 4 6 3" xfId="21635" xr:uid="{0EFB8D8D-CB99-4F9C-BD0A-2D591D36657C}"/>
    <cellStyle name="Normal 4 2 3 4 6 3 2" xfId="21636" xr:uid="{F496C3FF-69D9-4D56-A1EE-2CD930F07F4E}"/>
    <cellStyle name="Normal 4 2 3 4 6 4" xfId="21637" xr:uid="{D3D64AE1-0ECD-4E6A-931D-890669A5D55D}"/>
    <cellStyle name="Normal 4 2 3 4 7" xfId="21638" xr:uid="{FB665513-C7B5-4F7D-B543-113C9FE8E1AD}"/>
    <cellStyle name="Normal 4 2 3 4 7 2" xfId="21639" xr:uid="{91189A3F-0919-4D9E-90ED-408DB9E73FDE}"/>
    <cellStyle name="Normal 4 2 3 4 8" xfId="21640" xr:uid="{C53E7B36-C3DA-4C8F-A674-908DBBAB3377}"/>
    <cellStyle name="Normal 4 2 3 4 8 2" xfId="21641" xr:uid="{A6C7B8B3-EF9E-4774-B101-322021E88D67}"/>
    <cellStyle name="Normal 4 2 3 4 9" xfId="21642" xr:uid="{93C6A9BD-694C-4B15-A451-F7B7D52F7E9A}"/>
    <cellStyle name="Normal 4 2 3 5" xfId="21643" xr:uid="{10CB2A6E-A32A-4E62-8018-EE4103A2A93D}"/>
    <cellStyle name="Normal 4 2 3 5 2" xfId="21644" xr:uid="{E0E62461-C320-4A19-9092-7B6A71849F4F}"/>
    <cellStyle name="Normal 4 2 3 5 2 2" xfId="21645" xr:uid="{545B778B-974C-4A22-9E0E-AF16D9F6D250}"/>
    <cellStyle name="Normal 4 2 3 5 2 2 2" xfId="21646" xr:uid="{34317FE0-3FBB-40D3-9C2E-E8AD42DFAF26}"/>
    <cellStyle name="Normal 4 2 3 5 2 2 2 2" xfId="21647" xr:uid="{0AC87367-2F16-4916-9BD3-9C25EFEEDF85}"/>
    <cellStyle name="Normal 4 2 3 5 2 2 3" xfId="21648" xr:uid="{60147C99-7226-46B2-8B04-820E42CE0E32}"/>
    <cellStyle name="Normal 4 2 3 5 2 2 3 2" xfId="21649" xr:uid="{5C0B9FF0-F3E8-474F-B03C-ED20416928F1}"/>
    <cellStyle name="Normal 4 2 3 5 2 2 4" xfId="21650" xr:uid="{9AAEDDE6-02AF-40E9-AEDA-9EC1D87206F8}"/>
    <cellStyle name="Normal 4 2 3 5 2 3" xfId="21651" xr:uid="{DE048F79-1339-4346-B787-C506316A81B0}"/>
    <cellStyle name="Normal 4 2 3 5 2 3 2" xfId="21652" xr:uid="{8D5CBA7D-BE54-4FD9-9F2F-4A0FAAFDF9F0}"/>
    <cellStyle name="Normal 4 2 3 5 2 3 2 2" xfId="21653" xr:uid="{33EDC421-CA09-4A74-9C44-5FD3E76AA524}"/>
    <cellStyle name="Normal 4 2 3 5 2 3 3" xfId="21654" xr:uid="{95DCC86D-DC86-4638-8A6F-C8B4163CC499}"/>
    <cellStyle name="Normal 4 2 3 5 2 3 3 2" xfId="21655" xr:uid="{1DDF93B4-EA65-47CF-B286-D2B4592CDB31}"/>
    <cellStyle name="Normal 4 2 3 5 2 3 4" xfId="21656" xr:uid="{566BBB53-4396-4E0C-A242-2A638E61D1F4}"/>
    <cellStyle name="Normal 4 2 3 5 2 4" xfId="21657" xr:uid="{011731DD-3BCF-469B-882B-7CE72D77A6E8}"/>
    <cellStyle name="Normal 4 2 3 5 2 4 2" xfId="21658" xr:uid="{87EEF7B6-ED57-4475-8431-9AD450F59955}"/>
    <cellStyle name="Normal 4 2 3 5 2 5" xfId="21659" xr:uid="{DE42D759-1B0A-43DC-B480-1B6CB46BDD4F}"/>
    <cellStyle name="Normal 4 2 3 5 2 5 2" xfId="21660" xr:uid="{032C9488-318B-478C-8914-7DD801DF5651}"/>
    <cellStyle name="Normal 4 2 3 5 2 6" xfId="21661" xr:uid="{387AFB28-6FFC-4FA2-A108-647800D4B6CD}"/>
    <cellStyle name="Normal 4 2 3 5 2 7" xfId="21662" xr:uid="{78B8C179-56CF-4647-8D9B-595BC366F395}"/>
    <cellStyle name="Normal 4 2 3 5 3" xfId="21663" xr:uid="{17ACFFD3-F3BA-4377-8FEA-5A69AEE5E910}"/>
    <cellStyle name="Normal 4 2 3 5 3 2" xfId="21664" xr:uid="{A5340B21-F763-42AE-9860-9715EAA03848}"/>
    <cellStyle name="Normal 4 2 3 5 3 2 2" xfId="21665" xr:uid="{397BF11C-1004-4317-BCDF-8AE9BC044BE0}"/>
    <cellStyle name="Normal 4 2 3 5 3 2 2 2" xfId="21666" xr:uid="{5D801542-CD39-45BF-886B-5F4E69DC5D6E}"/>
    <cellStyle name="Normal 4 2 3 5 3 2 3" xfId="21667" xr:uid="{A34D4C5D-BD64-4410-A05A-31ADC6F5A3E8}"/>
    <cellStyle name="Normal 4 2 3 5 3 2 3 2" xfId="21668" xr:uid="{10080325-4871-4B0E-8FB5-67F7B75CF6F5}"/>
    <cellStyle name="Normal 4 2 3 5 3 2 4" xfId="21669" xr:uid="{D436371A-7548-4700-8FFA-A63E2306BC41}"/>
    <cellStyle name="Normal 4 2 3 5 3 3" xfId="21670" xr:uid="{7C26291A-A2DB-431A-8E63-0B3C779E2A75}"/>
    <cellStyle name="Normal 4 2 3 5 3 3 2" xfId="21671" xr:uid="{DB3C1630-8ABD-4C81-B894-CA8480F182E5}"/>
    <cellStyle name="Normal 4 2 3 5 3 3 2 2" xfId="21672" xr:uid="{3C6CC15A-ACB2-4FBB-A06D-DA19DE2334EA}"/>
    <cellStyle name="Normal 4 2 3 5 3 3 3" xfId="21673" xr:uid="{89878F64-E575-4CF4-B976-3428547490B4}"/>
    <cellStyle name="Normal 4 2 3 5 3 3 3 2" xfId="21674" xr:uid="{60F20C44-39BF-46E9-A71C-75D29604EE72}"/>
    <cellStyle name="Normal 4 2 3 5 3 3 4" xfId="21675" xr:uid="{E44D4D00-7514-4FFF-BB8D-93000BDFCF9B}"/>
    <cellStyle name="Normal 4 2 3 5 3 4" xfId="21676" xr:uid="{9A3018F6-63BC-461D-A4F9-801AD26D8BF7}"/>
    <cellStyle name="Normal 4 2 3 5 3 4 2" xfId="21677" xr:uid="{BE550AAC-5519-4ED8-B7DB-1D80EEB0C269}"/>
    <cellStyle name="Normal 4 2 3 5 3 5" xfId="21678" xr:uid="{25854660-F68A-4C42-AB7E-09E4974586A3}"/>
    <cellStyle name="Normal 4 2 3 5 3 5 2" xfId="21679" xr:uid="{5651337B-6818-4657-B575-2327BE5C2FFA}"/>
    <cellStyle name="Normal 4 2 3 5 3 6" xfId="21680" xr:uid="{6576A2B3-8D31-4E21-917A-1DCDA530492B}"/>
    <cellStyle name="Normal 4 2 3 5 3 7" xfId="21681" xr:uid="{7493E064-E330-4A8E-93D0-965760CE8DD0}"/>
    <cellStyle name="Normal 4 2 3 5 4" xfId="21682" xr:uid="{9B1B9C56-57C9-449A-A810-54048DBA22E3}"/>
    <cellStyle name="Normal 4 2 3 5 4 2" xfId="21683" xr:uid="{30EF79DE-75DC-407F-8C55-C2F950AD53D3}"/>
    <cellStyle name="Normal 4 2 3 5 4 2 2" xfId="21684" xr:uid="{58A43589-3247-420A-A4BE-6A5BD3207679}"/>
    <cellStyle name="Normal 4 2 3 5 4 3" xfId="21685" xr:uid="{66B68DEC-A522-4DE9-9491-B0D45507900A}"/>
    <cellStyle name="Normal 4 2 3 5 4 3 2" xfId="21686" xr:uid="{E7D56AAD-7531-4D09-895E-BFB575978777}"/>
    <cellStyle name="Normal 4 2 3 5 4 4" xfId="21687" xr:uid="{C9C02CA7-DCF6-4A6E-9F4B-F8CB4B5DE678}"/>
    <cellStyle name="Normal 4 2 3 5 5" xfId="21688" xr:uid="{9678F108-71AD-46E2-9E0E-0934FBE4EEAE}"/>
    <cellStyle name="Normal 4 2 3 5 5 2" xfId="21689" xr:uid="{6F726FEA-A865-4EFB-B2DA-35A6D6A6E3B4}"/>
    <cellStyle name="Normal 4 2 3 5 5 2 2" xfId="21690" xr:uid="{7946D04F-F617-4E71-B519-58D4BA4FC520}"/>
    <cellStyle name="Normal 4 2 3 5 5 3" xfId="21691" xr:uid="{E30B0613-0FBC-4B66-AEFF-4BBAAF12FC4C}"/>
    <cellStyle name="Normal 4 2 3 5 5 3 2" xfId="21692" xr:uid="{289E7372-C635-4B15-A3A6-AA199516D5CD}"/>
    <cellStyle name="Normal 4 2 3 5 5 4" xfId="21693" xr:uid="{7180B0BD-75D4-42FA-B06A-7C60B54CEBB4}"/>
    <cellStyle name="Normal 4 2 3 5 6" xfId="21694" xr:uid="{FB2C9EB2-9BD5-45CC-BE5A-4146DAC9C737}"/>
    <cellStyle name="Normal 4 2 3 5 6 2" xfId="21695" xr:uid="{B000802D-5E1B-4142-B8E8-ADBC9D7E1BA2}"/>
    <cellStyle name="Normal 4 2 3 5 7" xfId="21696" xr:uid="{0C55CFD6-3242-4052-BB9E-1CEAFEC9D808}"/>
    <cellStyle name="Normal 4 2 3 5 7 2" xfId="21697" xr:uid="{2D509C57-E26D-4EB8-BE7A-099EB203E408}"/>
    <cellStyle name="Normal 4 2 3 5 8" xfId="21698" xr:uid="{7924F6F2-FD10-4E59-A2AC-D123D935E705}"/>
    <cellStyle name="Normal 4 2 3 5 9" xfId="21699" xr:uid="{868A2978-4854-4871-9EAD-CC38D87C519C}"/>
    <cellStyle name="Normal 4 2 3 6" xfId="21700" xr:uid="{44F060EB-1A8E-465A-BE87-FF426B736434}"/>
    <cellStyle name="Normal 4 2 3 6 2" xfId="21701" xr:uid="{5FC3A2A8-9C24-49B1-8A92-DBFEE58D4CFF}"/>
    <cellStyle name="Normal 4 2 3 6 2 2" xfId="21702" xr:uid="{FF0CC16C-EAD5-43D9-B729-3810EB2F5475}"/>
    <cellStyle name="Normal 4 2 3 6 2 2 2" xfId="21703" xr:uid="{B9FE2CE6-9E69-4261-B80F-0885B790D2F0}"/>
    <cellStyle name="Normal 4 2 3 6 2 2 2 2" xfId="21704" xr:uid="{D73BC3EC-0858-4D1E-8E03-0282624E8AF3}"/>
    <cellStyle name="Normal 4 2 3 6 2 2 3" xfId="21705" xr:uid="{F996EE45-A267-4658-A7FE-DCC29738E3AF}"/>
    <cellStyle name="Normal 4 2 3 6 2 2 3 2" xfId="21706" xr:uid="{0AA78D68-D515-4916-900E-0224F801ADCC}"/>
    <cellStyle name="Normal 4 2 3 6 2 2 4" xfId="21707" xr:uid="{90CE5770-D30F-45B7-BC6B-94EDF84F44FC}"/>
    <cellStyle name="Normal 4 2 3 6 2 3" xfId="21708" xr:uid="{A904203C-E272-458A-9660-6FF3275BE8E5}"/>
    <cellStyle name="Normal 4 2 3 6 2 3 2" xfId="21709" xr:uid="{646494AF-8B84-47B9-9672-9A2C7C4823DD}"/>
    <cellStyle name="Normal 4 2 3 6 2 3 2 2" xfId="21710" xr:uid="{150924E8-C569-4DDB-AAF3-004C86FDD5CF}"/>
    <cellStyle name="Normal 4 2 3 6 2 3 3" xfId="21711" xr:uid="{CC760B26-5B2C-4D56-A549-9E0144660FA8}"/>
    <cellStyle name="Normal 4 2 3 6 2 3 3 2" xfId="21712" xr:uid="{47906828-2D74-48BE-9C78-0D89571B908D}"/>
    <cellStyle name="Normal 4 2 3 6 2 3 4" xfId="21713" xr:uid="{D1E22974-BC2C-46F6-823F-A871B5F913A4}"/>
    <cellStyle name="Normal 4 2 3 6 2 4" xfId="21714" xr:uid="{200B4C04-5712-435A-AFBB-DC822D087475}"/>
    <cellStyle name="Normal 4 2 3 6 2 4 2" xfId="21715" xr:uid="{1B538A72-B72D-4E18-8D7D-29DBF6A07A4B}"/>
    <cellStyle name="Normal 4 2 3 6 2 5" xfId="21716" xr:uid="{9CB9CAB6-1CF3-472A-8A70-DE71207E9A32}"/>
    <cellStyle name="Normal 4 2 3 6 2 5 2" xfId="21717" xr:uid="{18E3B2C8-CD5D-4558-B142-0A261920483A}"/>
    <cellStyle name="Normal 4 2 3 6 2 6" xfId="21718" xr:uid="{702CAFAB-EA4B-401F-B496-3826F47010AD}"/>
    <cellStyle name="Normal 4 2 3 6 2 7" xfId="21719" xr:uid="{378D96AD-883C-408A-BAE3-0E465593B700}"/>
    <cellStyle name="Normal 4 2 3 6 3" xfId="21720" xr:uid="{264FECFB-25D9-4248-AE86-E26AB6E9A4D9}"/>
    <cellStyle name="Normal 4 2 3 6 3 2" xfId="21721" xr:uid="{16A7CA63-E017-4AEB-94D8-7A5E45A33AB2}"/>
    <cellStyle name="Normal 4 2 3 6 3 2 2" xfId="21722" xr:uid="{41D89386-9FF9-4204-A452-03DC74C496A6}"/>
    <cellStyle name="Normal 4 2 3 6 3 2 2 2" xfId="21723" xr:uid="{3564F268-E08F-4E14-BF58-161C74C5BB2C}"/>
    <cellStyle name="Normal 4 2 3 6 3 2 3" xfId="21724" xr:uid="{0B779D1A-BEEA-4785-B000-AEE739524610}"/>
    <cellStyle name="Normal 4 2 3 6 3 2 3 2" xfId="21725" xr:uid="{2EF95FAB-23A7-497E-B126-5B3A072BFBC5}"/>
    <cellStyle name="Normal 4 2 3 6 3 2 4" xfId="21726" xr:uid="{F38E9932-B0D5-47F5-9CAB-2E795E6A6496}"/>
    <cellStyle name="Normal 4 2 3 6 3 3" xfId="21727" xr:uid="{39FF0180-8146-4ABC-8354-5E900750F171}"/>
    <cellStyle name="Normal 4 2 3 6 3 3 2" xfId="21728" xr:uid="{5D9C260B-DC46-440C-92C5-52B904C1B2B2}"/>
    <cellStyle name="Normal 4 2 3 6 3 3 2 2" xfId="21729" xr:uid="{0628476C-6DE8-4D33-934F-607277C4C65F}"/>
    <cellStyle name="Normal 4 2 3 6 3 3 3" xfId="21730" xr:uid="{172E4F32-0528-45C8-B5FB-C913B0DA120A}"/>
    <cellStyle name="Normal 4 2 3 6 3 3 3 2" xfId="21731" xr:uid="{9B16F046-0836-4084-8BCF-8855618A7856}"/>
    <cellStyle name="Normal 4 2 3 6 3 3 4" xfId="21732" xr:uid="{FFE1C7BF-907A-4B57-9763-E17932BD4EC8}"/>
    <cellStyle name="Normal 4 2 3 6 3 4" xfId="21733" xr:uid="{3C282774-ADE5-408B-897C-3737706E2810}"/>
    <cellStyle name="Normal 4 2 3 6 3 4 2" xfId="21734" xr:uid="{85DB8A38-3CE1-42D5-B4C1-E11AB9561F16}"/>
    <cellStyle name="Normal 4 2 3 6 3 5" xfId="21735" xr:uid="{1A7450B7-4302-4636-88FF-E8C83EC379F1}"/>
    <cellStyle name="Normal 4 2 3 6 3 5 2" xfId="21736" xr:uid="{BD963641-D440-4BF9-BD28-5363CD86BD7E}"/>
    <cellStyle name="Normal 4 2 3 6 3 6" xfId="21737" xr:uid="{86B4F694-1D13-4D16-BA3C-9A31A263A9B4}"/>
    <cellStyle name="Normal 4 2 3 6 3 7" xfId="21738" xr:uid="{6C3E9664-1637-4C2B-B6FE-1A32393F1661}"/>
    <cellStyle name="Normal 4 2 3 6 4" xfId="21739" xr:uid="{7B0BEC5F-167A-4C12-B192-4ACDC1BDF1D7}"/>
    <cellStyle name="Normal 4 2 3 6 4 2" xfId="21740" xr:uid="{F1564A4B-9A7F-4408-BAF3-27C551D085C3}"/>
    <cellStyle name="Normal 4 2 3 6 4 2 2" xfId="21741" xr:uid="{827BB2EF-6E8A-49C5-97B5-BACB88AB408A}"/>
    <cellStyle name="Normal 4 2 3 6 4 3" xfId="21742" xr:uid="{165AF4D5-64FF-4B8A-956E-D948EFC9C2F0}"/>
    <cellStyle name="Normal 4 2 3 6 4 3 2" xfId="21743" xr:uid="{818B5103-71C5-455A-B761-BE5F8987D49B}"/>
    <cellStyle name="Normal 4 2 3 6 4 4" xfId="21744" xr:uid="{21B65B61-1F0A-4ABD-8F00-4FB8E3937F6A}"/>
    <cellStyle name="Normal 4 2 3 6 5" xfId="21745" xr:uid="{A2974547-EE10-47D8-80E2-F299271A8CB2}"/>
    <cellStyle name="Normal 4 2 3 6 5 2" xfId="21746" xr:uid="{E2DFCA6E-3DF2-4B97-B7EC-800FE84E5AAE}"/>
    <cellStyle name="Normal 4 2 3 6 5 2 2" xfId="21747" xr:uid="{3E5D3E61-A5E2-4916-9786-5A2A274B7A9F}"/>
    <cellStyle name="Normal 4 2 3 6 5 3" xfId="21748" xr:uid="{B16958A6-6F5E-46D9-8F87-A70A92E0D02C}"/>
    <cellStyle name="Normal 4 2 3 6 5 3 2" xfId="21749" xr:uid="{86F6D62D-FBB1-40F9-ABC7-D6CAAC1535FB}"/>
    <cellStyle name="Normal 4 2 3 6 5 4" xfId="21750" xr:uid="{0D4F3957-636F-41CE-9583-B0FCCD5520EE}"/>
    <cellStyle name="Normal 4 2 3 6 6" xfId="21751" xr:uid="{E24F5ADD-BB8C-4535-AA5E-398767F0EFDE}"/>
    <cellStyle name="Normal 4 2 3 6 6 2" xfId="21752" xr:uid="{0806EA7D-BF71-43DA-873E-33DD94168750}"/>
    <cellStyle name="Normal 4 2 3 6 7" xfId="21753" xr:uid="{351F340B-381A-44CC-AD7F-82BC93D3C4BA}"/>
    <cellStyle name="Normal 4 2 3 6 7 2" xfId="21754" xr:uid="{BD81AAB2-8CC4-41D2-A74D-69CD5FB7F235}"/>
    <cellStyle name="Normal 4 2 3 6 8" xfId="21755" xr:uid="{4856F4CB-BD1B-41C8-8967-E6E601C5F14C}"/>
    <cellStyle name="Normal 4 2 3 6 9" xfId="21756" xr:uid="{4200CB95-EE2F-4B98-BF63-0A65570F12A5}"/>
    <cellStyle name="Normal 4 2 3 7" xfId="21757" xr:uid="{205B20D4-A507-4508-B401-5A5795533D0E}"/>
    <cellStyle name="Normal 4 2 3 7 2" xfId="21758" xr:uid="{10729D09-B0AA-48AF-BA12-ED44F30CB297}"/>
    <cellStyle name="Normal 4 2 3 7 2 2" xfId="21759" xr:uid="{0C3A4525-314C-4B1D-A06F-4AEC2322C0B1}"/>
    <cellStyle name="Normal 4 2 3 7 2 2 2" xfId="21760" xr:uid="{61959FF6-48ED-4FCC-9BED-2B392D2166B0}"/>
    <cellStyle name="Normal 4 2 3 7 2 3" xfId="21761" xr:uid="{2F864FE6-0B8E-43EC-86BF-7D72C2968678}"/>
    <cellStyle name="Normal 4 2 3 7 2 3 2" xfId="21762" xr:uid="{7B3C782D-7CD7-4130-86E5-1A6A2F1F421F}"/>
    <cellStyle name="Normal 4 2 3 7 2 4" xfId="21763" xr:uid="{91485B01-0C91-4907-B2F5-E41C06F4D910}"/>
    <cellStyle name="Normal 4 2 3 7 3" xfId="21764" xr:uid="{8B1D9ED8-6996-4B76-B837-4C4805E5A63D}"/>
    <cellStyle name="Normal 4 2 3 7 3 2" xfId="21765" xr:uid="{0A9FC244-D1A0-45C2-B0AF-43EDD634823D}"/>
    <cellStyle name="Normal 4 2 3 7 3 2 2" xfId="21766" xr:uid="{06F00F07-AB0F-4C3F-B38E-662E834A60DC}"/>
    <cellStyle name="Normal 4 2 3 7 3 3" xfId="21767" xr:uid="{CC34C6AB-3A6E-478E-A157-F509DFB7FCA7}"/>
    <cellStyle name="Normal 4 2 3 7 3 3 2" xfId="21768" xr:uid="{CFCA0752-02E2-4ADA-B6B4-7CA6E0104DCE}"/>
    <cellStyle name="Normal 4 2 3 7 3 4" xfId="21769" xr:uid="{BB31F03C-2A97-483B-9BD3-2FF41D4AB362}"/>
    <cellStyle name="Normal 4 2 3 7 4" xfId="21770" xr:uid="{697C6967-E596-43DA-A2A8-82D24A0E3DAE}"/>
    <cellStyle name="Normal 4 2 3 7 4 2" xfId="21771" xr:uid="{A4FFA834-0808-4A44-91C7-06BC1657BAB8}"/>
    <cellStyle name="Normal 4 2 3 7 5" xfId="21772" xr:uid="{1BCD6C35-8052-44B8-9C55-A63FBA103D5B}"/>
    <cellStyle name="Normal 4 2 3 7 5 2" xfId="21773" xr:uid="{25B381BD-B871-454A-A7ED-991887A6FCBC}"/>
    <cellStyle name="Normal 4 2 3 7 6" xfId="21774" xr:uid="{133E7642-9BC6-49CC-8035-A4085DFB56C8}"/>
    <cellStyle name="Normal 4 2 3 7 7" xfId="21775" xr:uid="{59003D31-8C8F-4335-8E53-DAB7B03B8953}"/>
    <cellStyle name="Normal 4 2 3 8" xfId="21776" xr:uid="{5DEE5CA9-2EDB-4D7F-B363-A814ADD0375D}"/>
    <cellStyle name="Normal 4 2 3 8 2" xfId="21777" xr:uid="{BA6E6263-C028-4D0F-BBA6-8EA0582CC5E0}"/>
    <cellStyle name="Normal 4 2 3 8 2 2" xfId="21778" xr:uid="{328D97F1-9207-4781-B801-C8E2300755E4}"/>
    <cellStyle name="Normal 4 2 3 8 2 2 2" xfId="21779" xr:uid="{DA75A36B-5757-409E-BF90-B0026175F8B5}"/>
    <cellStyle name="Normal 4 2 3 8 2 3" xfId="21780" xr:uid="{3EA6491D-09BF-46B6-B122-5AA316F21F12}"/>
    <cellStyle name="Normal 4 2 3 8 2 3 2" xfId="21781" xr:uid="{0BDFE88E-6827-4C44-8FBE-CF598F4527C1}"/>
    <cellStyle name="Normal 4 2 3 8 2 4" xfId="21782" xr:uid="{5FFD7F78-BB8D-4339-9E48-CAA6544B9432}"/>
    <cellStyle name="Normal 4 2 3 8 3" xfId="21783" xr:uid="{567D2F96-C634-4C9E-9B3E-D643D892A501}"/>
    <cellStyle name="Normal 4 2 3 8 3 2" xfId="21784" xr:uid="{E85D961D-6D69-4083-AD69-A23D040A02D0}"/>
    <cellStyle name="Normal 4 2 3 8 3 2 2" xfId="21785" xr:uid="{483E7010-1159-447B-B30B-A93215950686}"/>
    <cellStyle name="Normal 4 2 3 8 3 3" xfId="21786" xr:uid="{A4442945-A707-4267-A517-B6278FF16EFA}"/>
    <cellStyle name="Normal 4 2 3 8 3 3 2" xfId="21787" xr:uid="{8CCA1AC1-8900-449B-9770-091B239B50DD}"/>
    <cellStyle name="Normal 4 2 3 8 3 4" xfId="21788" xr:uid="{36B1D830-4FE1-4773-A352-C75FBB627AC3}"/>
    <cellStyle name="Normal 4 2 3 8 4" xfId="21789" xr:uid="{D8144D09-5F99-42C4-9F8D-C088A0AA6315}"/>
    <cellStyle name="Normal 4 2 3 8 4 2" xfId="21790" xr:uid="{58FA2166-38AF-41E5-A4BD-97D46E07963D}"/>
    <cellStyle name="Normal 4 2 3 8 5" xfId="21791" xr:uid="{F6ED8DA7-485E-4E76-ADD5-C63978D7E839}"/>
    <cellStyle name="Normal 4 2 3 8 5 2" xfId="21792" xr:uid="{98139BFB-3BCD-4E0C-BBF6-F1ADDD8B9FC6}"/>
    <cellStyle name="Normal 4 2 3 8 6" xfId="21793" xr:uid="{86090F73-BCC8-439C-B1B0-193A2055E4C5}"/>
    <cellStyle name="Normal 4 2 3 8 7" xfId="21794" xr:uid="{4C8B2C4B-7CE6-4786-840C-F75C8FE419F2}"/>
    <cellStyle name="Normal 4 2 3 9" xfId="21795" xr:uid="{2AD06E59-E081-4BF4-B07D-2A40AACD6C8B}"/>
    <cellStyle name="Normal 4 2 3 9 2" xfId="21796" xr:uid="{E5467BE4-FF3B-439C-94B3-1E50F21E938B}"/>
    <cellStyle name="Normal 4 2 3 9 2 2" xfId="21797" xr:uid="{D30A8317-6433-4794-AA3A-DF8436E2B691}"/>
    <cellStyle name="Normal 4 2 3 9 2 2 2" xfId="21798" xr:uid="{442D4EAF-5B7D-4584-A3FA-F9FE1B29FD71}"/>
    <cellStyle name="Normal 4 2 3 9 2 3" xfId="21799" xr:uid="{9F3A7059-8826-40AD-9D92-F1D7DAA7850E}"/>
    <cellStyle name="Normal 4 2 3 9 2 3 2" xfId="21800" xr:uid="{3A4B8E74-5D87-4AC8-A058-87FA2C415798}"/>
    <cellStyle name="Normal 4 2 3 9 2 4" xfId="21801" xr:uid="{80945A2A-DE9D-44CA-B889-53A7E55A5F85}"/>
    <cellStyle name="Normal 4 2 3 9 3" xfId="21802" xr:uid="{4D9EC028-6017-48E2-BF30-B9A68FAA88FB}"/>
    <cellStyle name="Normal 4 2 3 9 3 2" xfId="21803" xr:uid="{C26FCBB7-10F8-476D-915F-8580BA9B9BF9}"/>
    <cellStyle name="Normal 4 2 3 9 3 2 2" xfId="21804" xr:uid="{B7A6F31E-1D67-40F3-8A73-E912033B7132}"/>
    <cellStyle name="Normal 4 2 3 9 3 3" xfId="21805" xr:uid="{0DD30A35-075A-4260-A720-8AF50123991E}"/>
    <cellStyle name="Normal 4 2 3 9 3 3 2" xfId="21806" xr:uid="{DFB94C89-4884-4936-B3EE-14B8842EF1B1}"/>
    <cellStyle name="Normal 4 2 3 9 3 4" xfId="21807" xr:uid="{F3414B26-8A04-474A-97FF-6351AC8C438D}"/>
    <cellStyle name="Normal 4 2 3 9 4" xfId="21808" xr:uid="{22764905-9091-456B-AE88-2BF499B0B219}"/>
    <cellStyle name="Normal 4 2 3 9 4 2" xfId="21809" xr:uid="{483F720D-B2AE-46D6-9B14-E7E214906F11}"/>
    <cellStyle name="Normal 4 2 3 9 5" xfId="21810" xr:uid="{7EB919CC-DFC6-4CD3-92CD-16AAD5B29C00}"/>
    <cellStyle name="Normal 4 2 3 9 5 2" xfId="21811" xr:uid="{26CF75F3-51E5-45D1-AC1D-01A635C7C5CB}"/>
    <cellStyle name="Normal 4 2 3 9 6" xfId="21812" xr:uid="{7282E8FE-F3DB-477A-BC59-720C54FFF0D0}"/>
    <cellStyle name="Normal 4 2 3 9 7" xfId="21813" xr:uid="{C2D0E65E-CB74-4800-BF46-0B369C43A9E6}"/>
    <cellStyle name="Normal 4 2 4" xfId="21814" xr:uid="{81E1A2E2-23E0-4AE4-B34A-68372BC28BC0}"/>
    <cellStyle name="Normal 4 2 4 10" xfId="21815" xr:uid="{25C1D6AD-B8E3-4FE2-9702-D5E5CA4C126A}"/>
    <cellStyle name="Normal 4 2 4 10 2" xfId="21816" xr:uid="{72863878-E048-4267-B98E-1E6B134B593A}"/>
    <cellStyle name="Normal 4 2 4 10 2 2" xfId="21817" xr:uid="{5F3994B2-C661-4A3D-9B72-1AAA2A6C1905}"/>
    <cellStyle name="Normal 4 2 4 10 3" xfId="21818" xr:uid="{4E0D1EB4-9E8B-4039-B590-2BD23EE8BB86}"/>
    <cellStyle name="Normal 4 2 4 10 3 2" xfId="21819" xr:uid="{408AA97F-CACE-4A4B-B464-728329135BFF}"/>
    <cellStyle name="Normal 4 2 4 10 4" xfId="21820" xr:uid="{59923BFD-82FC-47B4-978C-4C602904F3EF}"/>
    <cellStyle name="Normal 4 2 4 11" xfId="21821" xr:uid="{B910AF7F-45C0-43B9-A4C0-4025E951C1C3}"/>
    <cellStyle name="Normal 4 2 4 11 2" xfId="21822" xr:uid="{DB01EB1A-7E4E-472B-B43D-0D8D9020AE71}"/>
    <cellStyle name="Normal 4 2 4 11 2 2" xfId="21823" xr:uid="{7E5A654F-B7ED-4909-9045-8256AE5BFE17}"/>
    <cellStyle name="Normal 4 2 4 11 3" xfId="21824" xr:uid="{139642AB-DE48-4059-9295-E73613677BF4}"/>
    <cellStyle name="Normal 4 2 4 11 3 2" xfId="21825" xr:uid="{78AE505A-CEE2-48B6-BF20-1C98F7AD6D58}"/>
    <cellStyle name="Normal 4 2 4 11 4" xfId="21826" xr:uid="{38F09FF7-3F01-4DE4-AD58-F74604401085}"/>
    <cellStyle name="Normal 4 2 4 12" xfId="21827" xr:uid="{37B252CB-5414-4ADE-AC62-13121719C59B}"/>
    <cellStyle name="Normal 4 2 4 12 2" xfId="21828" xr:uid="{CD53369A-A3BC-477D-BEEF-24672F1E81EC}"/>
    <cellStyle name="Normal 4 2 4 13" xfId="21829" xr:uid="{A1F2F0C3-BBEA-4208-8032-9B4013505620}"/>
    <cellStyle name="Normal 4 2 4 13 2" xfId="21830" xr:uid="{FA6401A6-7BBF-4597-B573-F42CF16B6A53}"/>
    <cellStyle name="Normal 4 2 4 14" xfId="21831" xr:uid="{4E774F6D-D774-4177-93AA-D2D27170D564}"/>
    <cellStyle name="Normal 4 2 4 15" xfId="21832" xr:uid="{CC69FD60-9F4B-4D22-BD14-69F1907C4AA5}"/>
    <cellStyle name="Normal 4 2 4 2" xfId="21833" xr:uid="{2BF40B25-0E59-4F23-A9FF-E734E885830C}"/>
    <cellStyle name="Normal 4 2 4 2 10" xfId="21834" xr:uid="{4B64E449-D1C0-4CD3-93E7-073BF06471FD}"/>
    <cellStyle name="Normal 4 2 4 2 10 2" xfId="21835" xr:uid="{83FACB69-AD79-4B4F-9B69-9DE2A67173AB}"/>
    <cellStyle name="Normal 4 2 4 2 11" xfId="21836" xr:uid="{2A9E5477-AE3C-44F2-962F-144F72649D45}"/>
    <cellStyle name="Normal 4 2 4 2 11 2" xfId="21837" xr:uid="{8E793B9B-A3BE-4298-82D2-4B6D6B18A11D}"/>
    <cellStyle name="Normal 4 2 4 2 12" xfId="21838" xr:uid="{02D385B8-4A3C-4C9E-AE27-0F5644993232}"/>
    <cellStyle name="Normal 4 2 4 2 13" xfId="21839" xr:uid="{1D404EAE-2CD4-4F9D-BF58-3084078E55F5}"/>
    <cellStyle name="Normal 4 2 4 2 2" xfId="21840" xr:uid="{1923421F-BC2E-4281-82A7-B1C8F4310C92}"/>
    <cellStyle name="Normal 4 2 4 2 2 10" xfId="21841" xr:uid="{B4B7A28E-3D22-423F-A47B-17D25083F48A}"/>
    <cellStyle name="Normal 4 2 4 2 2 11" xfId="21842" xr:uid="{DE005CE5-384C-4297-8A97-3F7CA4C70BA2}"/>
    <cellStyle name="Normal 4 2 4 2 2 2" xfId="21843" xr:uid="{11785242-DCDA-44FE-9956-5EABE4CB21BA}"/>
    <cellStyle name="Normal 4 2 4 2 2 2 2" xfId="21844" xr:uid="{5A42ACDE-ED28-46E7-8DD8-E7197A75B1E2}"/>
    <cellStyle name="Normal 4 2 4 2 2 2 2 2" xfId="21845" xr:uid="{E7709217-089B-4EFA-B8F6-8FCEE82E58FA}"/>
    <cellStyle name="Normal 4 2 4 2 2 2 2 2 2" xfId="21846" xr:uid="{A879771E-885E-4951-84B9-66BA6AA72A50}"/>
    <cellStyle name="Normal 4 2 4 2 2 2 2 2 2 2" xfId="21847" xr:uid="{3C2EE1F7-B05E-46CE-8D07-7D8CBC14632B}"/>
    <cellStyle name="Normal 4 2 4 2 2 2 2 2 3" xfId="21848" xr:uid="{F19E1D03-4786-4323-A6AD-E680B7E7478F}"/>
    <cellStyle name="Normal 4 2 4 2 2 2 2 2 3 2" xfId="21849" xr:uid="{7A7A44B9-65B1-401A-B59D-8381DC61538E}"/>
    <cellStyle name="Normal 4 2 4 2 2 2 2 2 4" xfId="21850" xr:uid="{D750BE45-2070-4BD3-8882-EFF65935F7CC}"/>
    <cellStyle name="Normal 4 2 4 2 2 2 2 3" xfId="21851" xr:uid="{CD5E4223-D661-4524-9B62-40754C30559C}"/>
    <cellStyle name="Normal 4 2 4 2 2 2 2 3 2" xfId="21852" xr:uid="{86F737D7-C231-487E-9E08-BED256DF7E48}"/>
    <cellStyle name="Normal 4 2 4 2 2 2 2 3 2 2" xfId="21853" xr:uid="{17817E89-4CB6-41E6-B35A-3D7063BFB74A}"/>
    <cellStyle name="Normal 4 2 4 2 2 2 2 3 3" xfId="21854" xr:uid="{41235EE4-FE79-4F79-8D33-C1D8AEFE1CC6}"/>
    <cellStyle name="Normal 4 2 4 2 2 2 2 3 3 2" xfId="21855" xr:uid="{94CE813B-BF2E-4194-B08B-B78FF04DAD02}"/>
    <cellStyle name="Normal 4 2 4 2 2 2 2 3 4" xfId="21856" xr:uid="{5373B43C-9A83-4C65-891A-3EA8B0E15C14}"/>
    <cellStyle name="Normal 4 2 4 2 2 2 2 4" xfId="21857" xr:uid="{22340EF7-E3CA-4D21-A416-BEABAAC3A35F}"/>
    <cellStyle name="Normal 4 2 4 2 2 2 2 4 2" xfId="21858" xr:uid="{CC7E788C-35C1-4A8B-A67F-D6D3D3F8CA8C}"/>
    <cellStyle name="Normal 4 2 4 2 2 2 2 5" xfId="21859" xr:uid="{181E83FD-C159-49D7-81B0-7BCF48E003E3}"/>
    <cellStyle name="Normal 4 2 4 2 2 2 2 5 2" xfId="21860" xr:uid="{35468D95-C2A4-4C91-8B00-57B6F6135766}"/>
    <cellStyle name="Normal 4 2 4 2 2 2 2 6" xfId="21861" xr:uid="{22A1882E-3C1C-467F-8BFB-0EB37EEE22C3}"/>
    <cellStyle name="Normal 4 2 4 2 2 2 2 7" xfId="21862" xr:uid="{F2BF568F-ACA6-4F55-AEA2-546182A8BD0D}"/>
    <cellStyle name="Normal 4 2 4 2 2 2 3" xfId="21863" xr:uid="{91AE5F39-4D98-4B21-A99F-76F7A4940849}"/>
    <cellStyle name="Normal 4 2 4 2 2 2 3 2" xfId="21864" xr:uid="{5AB35CC9-B690-4C2F-8CE3-9B1569FBF888}"/>
    <cellStyle name="Normal 4 2 4 2 2 2 3 2 2" xfId="21865" xr:uid="{C01E39D4-00BC-4CC5-ACF9-8E9D70A35DD3}"/>
    <cellStyle name="Normal 4 2 4 2 2 2 3 2 2 2" xfId="21866" xr:uid="{E5D88F52-FA33-42F3-B5E9-93368840DA25}"/>
    <cellStyle name="Normal 4 2 4 2 2 2 3 2 3" xfId="21867" xr:uid="{D285E16E-8D9D-4804-ABFA-CE3FBDA8BC81}"/>
    <cellStyle name="Normal 4 2 4 2 2 2 3 2 3 2" xfId="21868" xr:uid="{ED6F4FB6-3F4D-44EC-A74A-6F09DB335123}"/>
    <cellStyle name="Normal 4 2 4 2 2 2 3 2 4" xfId="21869" xr:uid="{85D66015-1F46-40DB-8A6C-17F95727018B}"/>
    <cellStyle name="Normal 4 2 4 2 2 2 3 3" xfId="21870" xr:uid="{A9FCB21F-34F1-43B4-BB94-CBDB38671940}"/>
    <cellStyle name="Normal 4 2 4 2 2 2 3 3 2" xfId="21871" xr:uid="{9F2F549A-7B30-407D-9BE9-FE2FA461A39A}"/>
    <cellStyle name="Normal 4 2 4 2 2 2 3 3 2 2" xfId="21872" xr:uid="{1BD0DC80-CC3D-4B3B-A4A7-E70CE0F53FE7}"/>
    <cellStyle name="Normal 4 2 4 2 2 2 3 3 3" xfId="21873" xr:uid="{4506EA54-8665-43CF-9B07-B12EECADDDA6}"/>
    <cellStyle name="Normal 4 2 4 2 2 2 3 3 3 2" xfId="21874" xr:uid="{446FBFA8-A347-4D61-8687-A42B768F37E4}"/>
    <cellStyle name="Normal 4 2 4 2 2 2 3 3 4" xfId="21875" xr:uid="{D2E1F4A4-6773-4CA1-AD4E-B0A6C489EA5B}"/>
    <cellStyle name="Normal 4 2 4 2 2 2 3 4" xfId="21876" xr:uid="{52465E97-48D9-4285-BD7E-DB1A0EEEAEFB}"/>
    <cellStyle name="Normal 4 2 4 2 2 2 3 4 2" xfId="21877" xr:uid="{7F5439F6-346C-4725-9BD9-E8F6E05289C3}"/>
    <cellStyle name="Normal 4 2 4 2 2 2 3 5" xfId="21878" xr:uid="{2ACDB5F0-31AE-4D6E-9F67-084EFAB41736}"/>
    <cellStyle name="Normal 4 2 4 2 2 2 3 5 2" xfId="21879" xr:uid="{D338470C-415A-4B88-B077-B727A686DE95}"/>
    <cellStyle name="Normal 4 2 4 2 2 2 3 6" xfId="21880" xr:uid="{D8C1D584-747B-467D-B6DB-995F6A1D53DF}"/>
    <cellStyle name="Normal 4 2 4 2 2 2 3 7" xfId="21881" xr:uid="{3573DDE8-D6EA-4D77-980D-C1C78B3D922A}"/>
    <cellStyle name="Normal 4 2 4 2 2 2 4" xfId="21882" xr:uid="{214F0C20-D07B-4A41-B4BD-91C2D777BE33}"/>
    <cellStyle name="Normal 4 2 4 2 2 2 4 2" xfId="21883" xr:uid="{9C8D2B41-596B-46C2-A495-7C77160E9FFF}"/>
    <cellStyle name="Normal 4 2 4 2 2 2 4 2 2" xfId="21884" xr:uid="{C161C9DC-7647-40E8-89D0-042274CDB81E}"/>
    <cellStyle name="Normal 4 2 4 2 2 2 4 3" xfId="21885" xr:uid="{EF4D7009-6893-4884-BA94-31C29902A94D}"/>
    <cellStyle name="Normal 4 2 4 2 2 2 4 3 2" xfId="21886" xr:uid="{4472CFD7-F3EE-4154-91CA-38E65018C7A8}"/>
    <cellStyle name="Normal 4 2 4 2 2 2 4 4" xfId="21887" xr:uid="{B9923289-F5D5-43BB-8D30-BBBC8A72FBBA}"/>
    <cellStyle name="Normal 4 2 4 2 2 2 5" xfId="21888" xr:uid="{1088C6A3-AE6B-4148-86CD-EA9F3131E0FA}"/>
    <cellStyle name="Normal 4 2 4 2 2 2 5 2" xfId="21889" xr:uid="{45545BF3-0FE5-4857-8C6A-3BECCD839A9E}"/>
    <cellStyle name="Normal 4 2 4 2 2 2 5 2 2" xfId="21890" xr:uid="{026693E1-8DE2-42DA-A3AD-84A442A3CD72}"/>
    <cellStyle name="Normal 4 2 4 2 2 2 5 3" xfId="21891" xr:uid="{2404F162-F27B-4053-8EBE-5366346E62F4}"/>
    <cellStyle name="Normal 4 2 4 2 2 2 5 3 2" xfId="21892" xr:uid="{FCC7CE8C-ECF9-4177-94D7-DB2BDD0ADF4F}"/>
    <cellStyle name="Normal 4 2 4 2 2 2 5 4" xfId="21893" xr:uid="{E4096FA7-97EC-47E5-A4E7-1356F439FF45}"/>
    <cellStyle name="Normal 4 2 4 2 2 2 6" xfId="21894" xr:uid="{59D65AE1-F951-445F-AD21-7A0A7FDF6E6C}"/>
    <cellStyle name="Normal 4 2 4 2 2 2 6 2" xfId="21895" xr:uid="{F94F82B1-7E7C-4020-8373-7842F52C7CA2}"/>
    <cellStyle name="Normal 4 2 4 2 2 2 7" xfId="21896" xr:uid="{C5DE1A00-104A-4347-B61C-3AEBCC33EB8F}"/>
    <cellStyle name="Normal 4 2 4 2 2 2 7 2" xfId="21897" xr:uid="{1A3BB409-23FC-4D0D-94F5-1FAFE9C0246B}"/>
    <cellStyle name="Normal 4 2 4 2 2 2 8" xfId="21898" xr:uid="{0F4CE2AF-270D-4032-909A-F5F8EADE90EF}"/>
    <cellStyle name="Normal 4 2 4 2 2 2 9" xfId="21899" xr:uid="{8B4746AA-9C99-4543-AC30-3948B18F07BC}"/>
    <cellStyle name="Normal 4 2 4 2 2 3" xfId="21900" xr:uid="{B561895E-538F-4960-855A-D3813EE1E308}"/>
    <cellStyle name="Normal 4 2 4 2 2 3 2" xfId="21901" xr:uid="{A68538F8-EB33-46D9-A79E-D4F9BCEA546D}"/>
    <cellStyle name="Normal 4 2 4 2 2 3 2 2" xfId="21902" xr:uid="{17DB7685-31CF-40C5-A8FB-EE035E7D7B1A}"/>
    <cellStyle name="Normal 4 2 4 2 2 3 2 2 2" xfId="21903" xr:uid="{B279B786-B0AF-44AC-B1A3-FBD59C43DA09}"/>
    <cellStyle name="Normal 4 2 4 2 2 3 2 3" xfId="21904" xr:uid="{82F091ED-CE83-4AC6-A133-D443EBB7FAFF}"/>
    <cellStyle name="Normal 4 2 4 2 2 3 2 3 2" xfId="21905" xr:uid="{59C00EEF-1E17-4227-BC2A-3BD0623F46E8}"/>
    <cellStyle name="Normal 4 2 4 2 2 3 2 4" xfId="21906" xr:uid="{2D143C16-760B-46B8-A3DA-684DBD52BB8E}"/>
    <cellStyle name="Normal 4 2 4 2 2 3 3" xfId="21907" xr:uid="{6B6A7E4B-EF00-4272-8334-D343425CB609}"/>
    <cellStyle name="Normal 4 2 4 2 2 3 3 2" xfId="21908" xr:uid="{87E1ECAF-FB30-4110-9E68-14778C448EB1}"/>
    <cellStyle name="Normal 4 2 4 2 2 3 3 2 2" xfId="21909" xr:uid="{59C6F9AD-0F50-4202-AF8B-BA805249C343}"/>
    <cellStyle name="Normal 4 2 4 2 2 3 3 3" xfId="21910" xr:uid="{CCF35CA6-4B15-4741-A61A-D99F1F3D8A85}"/>
    <cellStyle name="Normal 4 2 4 2 2 3 3 3 2" xfId="21911" xr:uid="{7E7F906E-EB09-495C-9159-4D903FCCCFBB}"/>
    <cellStyle name="Normal 4 2 4 2 2 3 3 4" xfId="21912" xr:uid="{37E011B8-2423-4769-86BB-6ABB95397AE8}"/>
    <cellStyle name="Normal 4 2 4 2 2 3 4" xfId="21913" xr:uid="{693500B2-3D6C-4F73-BB13-C7502FA2EBAA}"/>
    <cellStyle name="Normal 4 2 4 2 2 3 4 2" xfId="21914" xr:uid="{096A0F1F-124C-401B-8242-548E7DD365B2}"/>
    <cellStyle name="Normal 4 2 4 2 2 3 5" xfId="21915" xr:uid="{8E3ABFD4-C48E-4415-A950-9D98CE494456}"/>
    <cellStyle name="Normal 4 2 4 2 2 3 5 2" xfId="21916" xr:uid="{B5B0F0EE-D96B-4F22-BE7A-0AC5C5C0EA3B}"/>
    <cellStyle name="Normal 4 2 4 2 2 3 6" xfId="21917" xr:uid="{1051F9DD-BD9D-496E-8470-53F16E8CE8FF}"/>
    <cellStyle name="Normal 4 2 4 2 2 3 7" xfId="21918" xr:uid="{E2ECB390-241E-4FD8-BD36-B8F81229E5A1}"/>
    <cellStyle name="Normal 4 2 4 2 2 4" xfId="21919" xr:uid="{47EE2606-93A0-48EB-AE22-AB5E23E44B20}"/>
    <cellStyle name="Normal 4 2 4 2 2 4 2" xfId="21920" xr:uid="{104B7665-624B-4E75-AD6A-320CC1CBFBFF}"/>
    <cellStyle name="Normal 4 2 4 2 2 4 2 2" xfId="21921" xr:uid="{73C871E9-2E12-42A4-9FFD-F75BA29DFDAC}"/>
    <cellStyle name="Normal 4 2 4 2 2 4 2 2 2" xfId="21922" xr:uid="{87209CB6-2C7F-4CB8-B58D-6C67EDAEE33E}"/>
    <cellStyle name="Normal 4 2 4 2 2 4 2 3" xfId="21923" xr:uid="{B989B148-B7B9-44D2-88DA-AF85E36CB87B}"/>
    <cellStyle name="Normal 4 2 4 2 2 4 2 3 2" xfId="21924" xr:uid="{BDAD7C5C-1A26-4B73-A957-E5DC9D5B1600}"/>
    <cellStyle name="Normal 4 2 4 2 2 4 2 4" xfId="21925" xr:uid="{B2A548BF-D5B3-4C7F-8380-C008365AB84C}"/>
    <cellStyle name="Normal 4 2 4 2 2 4 3" xfId="21926" xr:uid="{6B8156A9-FC3D-4D13-A950-703E301AA7E6}"/>
    <cellStyle name="Normal 4 2 4 2 2 4 3 2" xfId="21927" xr:uid="{569F8F1E-2D11-478D-AA47-45C8FD6944D2}"/>
    <cellStyle name="Normal 4 2 4 2 2 4 3 2 2" xfId="21928" xr:uid="{CB84D007-F6E9-441C-903B-DBD59F4F014B}"/>
    <cellStyle name="Normal 4 2 4 2 2 4 3 3" xfId="21929" xr:uid="{959C5442-B627-4809-9B08-14A6110060D3}"/>
    <cellStyle name="Normal 4 2 4 2 2 4 3 3 2" xfId="21930" xr:uid="{0DC835A9-D191-40FC-A72D-9B1D45ADD8E8}"/>
    <cellStyle name="Normal 4 2 4 2 2 4 3 4" xfId="21931" xr:uid="{5FD277BD-7E3D-436E-A36E-E1F5F83FED00}"/>
    <cellStyle name="Normal 4 2 4 2 2 4 4" xfId="21932" xr:uid="{2F76A231-E118-4D6D-8287-EB84909A54E9}"/>
    <cellStyle name="Normal 4 2 4 2 2 4 4 2" xfId="21933" xr:uid="{1A056C54-875F-4B20-BC0E-1646F21A1988}"/>
    <cellStyle name="Normal 4 2 4 2 2 4 5" xfId="21934" xr:uid="{2B4BA269-A0E1-4904-A3B2-232B6D4B6764}"/>
    <cellStyle name="Normal 4 2 4 2 2 4 5 2" xfId="21935" xr:uid="{AD34B3AB-3F6B-40F0-99F3-812BCA5D8ABC}"/>
    <cellStyle name="Normal 4 2 4 2 2 4 6" xfId="21936" xr:uid="{74ABA7EB-FCE1-402E-BEE4-F6D4CABD4EC1}"/>
    <cellStyle name="Normal 4 2 4 2 2 4 7" xfId="21937" xr:uid="{FECF9671-F549-472D-9494-F189D4F155F3}"/>
    <cellStyle name="Normal 4 2 4 2 2 5" xfId="21938" xr:uid="{EC2E5435-C3AC-4475-99FB-BB2A6B58D042}"/>
    <cellStyle name="Normal 4 2 4 2 2 5 2" xfId="21939" xr:uid="{913F8302-0021-4D04-ADBA-886633C1065E}"/>
    <cellStyle name="Normal 4 2 4 2 2 5 2 2" xfId="21940" xr:uid="{CCB68F1F-F8E5-419C-90AA-1B75E0747792}"/>
    <cellStyle name="Normal 4 2 4 2 2 5 2 2 2" xfId="21941" xr:uid="{26D748F3-3CE4-4BC0-944C-EF88FD6F2549}"/>
    <cellStyle name="Normal 4 2 4 2 2 5 2 3" xfId="21942" xr:uid="{E0A5FDCF-414F-4023-A654-9C328030A249}"/>
    <cellStyle name="Normal 4 2 4 2 2 5 2 3 2" xfId="21943" xr:uid="{F215A1F0-FFD7-4B77-9B71-371C581A68A9}"/>
    <cellStyle name="Normal 4 2 4 2 2 5 2 4" xfId="21944" xr:uid="{111F2724-C94B-4F43-845B-80AF4C21EBB5}"/>
    <cellStyle name="Normal 4 2 4 2 2 5 3" xfId="21945" xr:uid="{1745BEBB-13FB-4F40-A8F6-692A3B0835C1}"/>
    <cellStyle name="Normal 4 2 4 2 2 5 3 2" xfId="21946" xr:uid="{51E746F8-5482-487A-95C0-93F0227F8999}"/>
    <cellStyle name="Normal 4 2 4 2 2 5 3 2 2" xfId="21947" xr:uid="{98D0E4D4-28F1-44F7-A106-211088D44E41}"/>
    <cellStyle name="Normal 4 2 4 2 2 5 3 3" xfId="21948" xr:uid="{24F5AC00-1765-4B86-9D33-3D314E4595D3}"/>
    <cellStyle name="Normal 4 2 4 2 2 5 3 3 2" xfId="21949" xr:uid="{4799AA3C-BF31-47AC-9928-5DDF91CE8036}"/>
    <cellStyle name="Normal 4 2 4 2 2 5 3 4" xfId="21950" xr:uid="{91C2A88A-7DFB-4205-9F9B-FF87C45C4515}"/>
    <cellStyle name="Normal 4 2 4 2 2 5 4" xfId="21951" xr:uid="{827484B1-DEBE-47CF-B8C4-0D63B6B9963D}"/>
    <cellStyle name="Normal 4 2 4 2 2 5 4 2" xfId="21952" xr:uid="{6DA0A1AA-9C53-4D1B-9D3E-B86863FB8314}"/>
    <cellStyle name="Normal 4 2 4 2 2 5 5" xfId="21953" xr:uid="{6794FA71-54F9-4E2E-ACF5-948EBF5C3AFB}"/>
    <cellStyle name="Normal 4 2 4 2 2 5 5 2" xfId="21954" xr:uid="{1763EEFC-8CE3-4B95-84CE-CA1AB0881A27}"/>
    <cellStyle name="Normal 4 2 4 2 2 5 6" xfId="21955" xr:uid="{1CA809B1-91F0-484E-A57D-0BE542DAEE32}"/>
    <cellStyle name="Normal 4 2 4 2 2 5 7" xfId="21956" xr:uid="{5148DC63-7C97-4A26-A17D-FE5EA5F6E748}"/>
    <cellStyle name="Normal 4 2 4 2 2 6" xfId="21957" xr:uid="{FA4711C1-64A4-4BB4-B741-30611507E5B6}"/>
    <cellStyle name="Normal 4 2 4 2 2 6 2" xfId="21958" xr:uid="{7485C256-E802-435C-8FAE-D87B04C543A8}"/>
    <cellStyle name="Normal 4 2 4 2 2 6 2 2" xfId="21959" xr:uid="{47883A7E-72CD-41A9-BBDE-73DDD5B8CBF9}"/>
    <cellStyle name="Normal 4 2 4 2 2 6 3" xfId="21960" xr:uid="{E8BEEDE5-D73C-4DDD-8B1B-8E3E43B1555E}"/>
    <cellStyle name="Normal 4 2 4 2 2 6 3 2" xfId="21961" xr:uid="{5EB26FFC-F1F0-4A49-8199-1F2A7EDA4662}"/>
    <cellStyle name="Normal 4 2 4 2 2 6 4" xfId="21962" xr:uid="{96070FBB-477C-47EF-9551-D3661156E4C3}"/>
    <cellStyle name="Normal 4 2 4 2 2 7" xfId="21963" xr:uid="{CF1CD020-CF1D-4E3A-A3C1-F76317E50384}"/>
    <cellStyle name="Normal 4 2 4 2 2 7 2" xfId="21964" xr:uid="{F2A25DC7-3B44-4D5C-8B03-715DBEAE47C1}"/>
    <cellStyle name="Normal 4 2 4 2 2 7 2 2" xfId="21965" xr:uid="{90FD1F6C-CE64-4CAE-8DF9-2E651DE9C01A}"/>
    <cellStyle name="Normal 4 2 4 2 2 7 3" xfId="21966" xr:uid="{863358E0-E886-48F5-A980-3974951702F2}"/>
    <cellStyle name="Normal 4 2 4 2 2 7 3 2" xfId="21967" xr:uid="{CC0CBF35-DCEA-431F-B606-14D1AE6D0C22}"/>
    <cellStyle name="Normal 4 2 4 2 2 7 4" xfId="21968" xr:uid="{2DE29AA1-02D1-4027-AEFA-54485B1D5847}"/>
    <cellStyle name="Normal 4 2 4 2 2 8" xfId="21969" xr:uid="{E4AC713E-6EF0-4B8C-8D45-BCBF8CEE22F6}"/>
    <cellStyle name="Normal 4 2 4 2 2 8 2" xfId="21970" xr:uid="{3748E292-8A2C-40E8-A03F-6F9BF2428005}"/>
    <cellStyle name="Normal 4 2 4 2 2 9" xfId="21971" xr:uid="{FFA26148-BE66-434E-B89E-D09ED8A2B623}"/>
    <cellStyle name="Normal 4 2 4 2 2 9 2" xfId="21972" xr:uid="{F110F251-73FA-475A-A019-C6BE19CF0513}"/>
    <cellStyle name="Normal 4 2 4 2 3" xfId="21973" xr:uid="{80718831-C2DA-4BF2-A9FC-680171AE8077}"/>
    <cellStyle name="Normal 4 2 4 2 3 2" xfId="21974" xr:uid="{BC49E5B2-B320-4922-9FFD-11E2A1972F38}"/>
    <cellStyle name="Normal 4 2 4 2 3 2 2" xfId="21975" xr:uid="{73220AA6-1B38-4460-917E-59442690DD05}"/>
    <cellStyle name="Normal 4 2 4 2 3 2 2 2" xfId="21976" xr:uid="{440AA6A8-D3E0-48F9-8725-D1A8511C275B}"/>
    <cellStyle name="Normal 4 2 4 2 3 2 2 2 2" xfId="21977" xr:uid="{F067BB0D-4DCF-4ED3-A52E-9B684368F5F3}"/>
    <cellStyle name="Normal 4 2 4 2 3 2 2 3" xfId="21978" xr:uid="{4908A26E-5F2B-4E17-9A25-ED6405D11EFB}"/>
    <cellStyle name="Normal 4 2 4 2 3 2 2 3 2" xfId="21979" xr:uid="{5A843D00-9D0B-475F-9E5A-2464DC105A25}"/>
    <cellStyle name="Normal 4 2 4 2 3 2 2 4" xfId="21980" xr:uid="{4969EE8E-7133-4581-AA56-979492532F5B}"/>
    <cellStyle name="Normal 4 2 4 2 3 2 3" xfId="21981" xr:uid="{1CC68F8E-0E70-4505-B348-FE1A1117B588}"/>
    <cellStyle name="Normal 4 2 4 2 3 2 3 2" xfId="21982" xr:uid="{E09C2DD2-53C0-40EB-B3C9-6D616ACA0F3B}"/>
    <cellStyle name="Normal 4 2 4 2 3 2 3 2 2" xfId="21983" xr:uid="{4A49A96C-8D29-44C8-B833-EE46F827E15B}"/>
    <cellStyle name="Normal 4 2 4 2 3 2 3 3" xfId="21984" xr:uid="{6AB2ECC0-8240-4F6E-A529-EE8EB869D1D7}"/>
    <cellStyle name="Normal 4 2 4 2 3 2 3 3 2" xfId="21985" xr:uid="{42A682AD-7493-40B2-BC33-CEDA12FA4AB7}"/>
    <cellStyle name="Normal 4 2 4 2 3 2 3 4" xfId="21986" xr:uid="{205E9AC7-510D-4E5F-9092-2801686A439A}"/>
    <cellStyle name="Normal 4 2 4 2 3 2 4" xfId="21987" xr:uid="{866C3D2E-1A56-4D37-B0C8-ABC0CF8404F9}"/>
    <cellStyle name="Normal 4 2 4 2 3 2 4 2" xfId="21988" xr:uid="{A31C5FC7-3CCB-4A19-93AA-E72DCC7DF506}"/>
    <cellStyle name="Normal 4 2 4 2 3 2 5" xfId="21989" xr:uid="{43426695-D59C-4758-8C4C-E26B86F37831}"/>
    <cellStyle name="Normal 4 2 4 2 3 2 5 2" xfId="21990" xr:uid="{6FAA3E5D-0578-4E4E-92EE-D3FD6AABA08A}"/>
    <cellStyle name="Normal 4 2 4 2 3 2 6" xfId="21991" xr:uid="{9B0137BC-9C88-4D68-8C69-926B1A7CEF38}"/>
    <cellStyle name="Normal 4 2 4 2 3 2 7" xfId="21992" xr:uid="{7755829F-B08B-4C09-BE72-2899BAAC30E0}"/>
    <cellStyle name="Normal 4 2 4 2 3 3" xfId="21993" xr:uid="{8FC8CF02-CBCB-447C-8E27-CA8202D63DA8}"/>
    <cellStyle name="Normal 4 2 4 2 3 3 2" xfId="21994" xr:uid="{12172C7A-FE4F-4B99-A399-5BCF57B7933E}"/>
    <cellStyle name="Normal 4 2 4 2 3 3 2 2" xfId="21995" xr:uid="{3809E717-701E-42EE-9645-2DEE24E921D8}"/>
    <cellStyle name="Normal 4 2 4 2 3 3 2 2 2" xfId="21996" xr:uid="{AF5BD510-E275-4789-93FD-4DCA3ECF1C13}"/>
    <cellStyle name="Normal 4 2 4 2 3 3 2 3" xfId="21997" xr:uid="{52DF66B6-76D2-463E-9E9A-2C5732BFFE38}"/>
    <cellStyle name="Normal 4 2 4 2 3 3 2 3 2" xfId="21998" xr:uid="{524A53A4-55DB-4E5E-B1F5-207076066FA1}"/>
    <cellStyle name="Normal 4 2 4 2 3 3 2 4" xfId="21999" xr:uid="{EA1A6C60-093C-4214-85B6-3662DB6146A6}"/>
    <cellStyle name="Normal 4 2 4 2 3 3 3" xfId="22000" xr:uid="{16E713F4-EC54-4A9D-8DBB-6173705FB0F4}"/>
    <cellStyle name="Normal 4 2 4 2 3 3 3 2" xfId="22001" xr:uid="{5EE43676-1D6A-4742-9892-4FF5FAF3749B}"/>
    <cellStyle name="Normal 4 2 4 2 3 3 3 2 2" xfId="22002" xr:uid="{889B1C4A-56AA-4A7B-874C-DBB742C3E194}"/>
    <cellStyle name="Normal 4 2 4 2 3 3 3 3" xfId="22003" xr:uid="{3A45375F-7E4E-4B33-81E2-15C33F855005}"/>
    <cellStyle name="Normal 4 2 4 2 3 3 3 3 2" xfId="22004" xr:uid="{ECB6B771-AAD0-4A4E-AD52-37DAAE23E755}"/>
    <cellStyle name="Normal 4 2 4 2 3 3 3 4" xfId="22005" xr:uid="{D2327469-B9EF-4100-9FCD-65560F2956C8}"/>
    <cellStyle name="Normal 4 2 4 2 3 3 4" xfId="22006" xr:uid="{C695125E-EDC4-46C8-89CE-91C5D83E4F15}"/>
    <cellStyle name="Normal 4 2 4 2 3 3 4 2" xfId="22007" xr:uid="{46D29B98-7EEF-4724-886F-C309512F12CD}"/>
    <cellStyle name="Normal 4 2 4 2 3 3 5" xfId="22008" xr:uid="{C005AB52-2317-45A1-9EEC-148ED828F893}"/>
    <cellStyle name="Normal 4 2 4 2 3 3 5 2" xfId="22009" xr:uid="{3BDD4CD3-B502-4433-B66B-FACC8BB3894C}"/>
    <cellStyle name="Normal 4 2 4 2 3 3 6" xfId="22010" xr:uid="{0C09F6FE-7013-4840-A3FF-D7C4C8790783}"/>
    <cellStyle name="Normal 4 2 4 2 3 3 7" xfId="22011" xr:uid="{4806556C-5901-4BBE-9484-279BE43CB080}"/>
    <cellStyle name="Normal 4 2 4 2 3 4" xfId="22012" xr:uid="{BD1DA36E-98E9-4A67-9105-271177ECC788}"/>
    <cellStyle name="Normal 4 2 4 2 3 4 2" xfId="22013" xr:uid="{92B5CDF6-B493-463E-8D5C-91F298FCDB8A}"/>
    <cellStyle name="Normal 4 2 4 2 3 4 2 2" xfId="22014" xr:uid="{013A8860-7AA8-4143-BE56-F5CD60902154}"/>
    <cellStyle name="Normal 4 2 4 2 3 4 3" xfId="22015" xr:uid="{E9037049-810C-4E00-AF80-0CC2279C84D3}"/>
    <cellStyle name="Normal 4 2 4 2 3 4 3 2" xfId="22016" xr:uid="{4E69A864-61C6-4096-9D7A-C48095265AB2}"/>
    <cellStyle name="Normal 4 2 4 2 3 4 4" xfId="22017" xr:uid="{1CAE58AD-440D-41E6-B144-F298F062A67B}"/>
    <cellStyle name="Normal 4 2 4 2 3 5" xfId="22018" xr:uid="{600593B0-9452-417F-BD06-328BB71A4B37}"/>
    <cellStyle name="Normal 4 2 4 2 3 5 2" xfId="22019" xr:uid="{D2D0F087-6C6D-4F33-96CD-91781E5749B6}"/>
    <cellStyle name="Normal 4 2 4 2 3 5 2 2" xfId="22020" xr:uid="{16DAFFDC-0CCE-4C26-8E6A-00E791018F63}"/>
    <cellStyle name="Normal 4 2 4 2 3 5 3" xfId="22021" xr:uid="{5852EE63-603E-4B29-BE40-FF009E406D37}"/>
    <cellStyle name="Normal 4 2 4 2 3 5 3 2" xfId="22022" xr:uid="{9E4B3D33-B995-44B6-8201-5D7F3765960F}"/>
    <cellStyle name="Normal 4 2 4 2 3 5 4" xfId="22023" xr:uid="{9BC211A8-343B-4368-A729-BDD4232DFB2F}"/>
    <cellStyle name="Normal 4 2 4 2 3 6" xfId="22024" xr:uid="{5A51B212-8723-4C33-9EFF-B1AF9023A8F9}"/>
    <cellStyle name="Normal 4 2 4 2 3 6 2" xfId="22025" xr:uid="{C4652292-3AF7-450B-BDEA-5A9829789F3C}"/>
    <cellStyle name="Normal 4 2 4 2 3 7" xfId="22026" xr:uid="{B2E3DCE9-D625-4DAC-82A1-B5FD047626D0}"/>
    <cellStyle name="Normal 4 2 4 2 3 7 2" xfId="22027" xr:uid="{7B95AFB7-6B3F-4966-A006-0B3950556880}"/>
    <cellStyle name="Normal 4 2 4 2 3 8" xfId="22028" xr:uid="{C2CF985D-8AFC-4A0F-AC68-A06F1DD8B176}"/>
    <cellStyle name="Normal 4 2 4 2 3 9" xfId="22029" xr:uid="{54269241-933B-40D8-B546-EB77C81C4040}"/>
    <cellStyle name="Normal 4 2 4 2 4" xfId="22030" xr:uid="{CA5098AB-2F8F-4BD0-ACC2-FACC9D389CDB}"/>
    <cellStyle name="Normal 4 2 4 2 4 2" xfId="22031" xr:uid="{E525A4C5-7262-4182-9A0D-99AC3ABBEAB8}"/>
    <cellStyle name="Normal 4 2 4 2 4 2 2" xfId="22032" xr:uid="{4BB3AA92-681A-46D9-A64B-F6BC181F1078}"/>
    <cellStyle name="Normal 4 2 4 2 4 2 2 2" xfId="22033" xr:uid="{B8766747-9FAC-401C-81E4-6D993E5EAB94}"/>
    <cellStyle name="Normal 4 2 4 2 4 2 2 2 2" xfId="22034" xr:uid="{E003A136-9A57-407C-BF84-E4E097CCD137}"/>
    <cellStyle name="Normal 4 2 4 2 4 2 2 3" xfId="22035" xr:uid="{0091880E-F52A-435C-92F2-3C0B442290BE}"/>
    <cellStyle name="Normal 4 2 4 2 4 2 2 3 2" xfId="22036" xr:uid="{2CC3CEFE-1754-46C8-925A-BA66A202E3BD}"/>
    <cellStyle name="Normal 4 2 4 2 4 2 2 4" xfId="22037" xr:uid="{FD41BAD6-4426-4F0A-9B50-CA9EFB9414CE}"/>
    <cellStyle name="Normal 4 2 4 2 4 2 3" xfId="22038" xr:uid="{8BBA8826-7540-4142-9404-FE6DB942C31F}"/>
    <cellStyle name="Normal 4 2 4 2 4 2 3 2" xfId="22039" xr:uid="{CB46BFEE-C36D-4986-86BB-A13125CDE826}"/>
    <cellStyle name="Normal 4 2 4 2 4 2 3 2 2" xfId="22040" xr:uid="{9FF39BAE-2A44-4BD7-908A-0577ABD613B4}"/>
    <cellStyle name="Normal 4 2 4 2 4 2 3 3" xfId="22041" xr:uid="{F337C5D7-2F96-4388-970E-7D28E17F38BC}"/>
    <cellStyle name="Normal 4 2 4 2 4 2 3 3 2" xfId="22042" xr:uid="{9AB4973E-E609-4E4D-A823-15556B4ED7DA}"/>
    <cellStyle name="Normal 4 2 4 2 4 2 3 4" xfId="22043" xr:uid="{318854DB-EE7F-44D2-9404-E776C5A61DEF}"/>
    <cellStyle name="Normal 4 2 4 2 4 2 4" xfId="22044" xr:uid="{F725DA79-2CEC-44FA-BCB5-A76993140B62}"/>
    <cellStyle name="Normal 4 2 4 2 4 2 4 2" xfId="22045" xr:uid="{C5F2B693-FBEC-4D0D-AEFA-2BE11AD931F7}"/>
    <cellStyle name="Normal 4 2 4 2 4 2 5" xfId="22046" xr:uid="{D3C6347A-4BB3-4AD4-A5F8-F7761921E5DC}"/>
    <cellStyle name="Normal 4 2 4 2 4 2 5 2" xfId="22047" xr:uid="{B5525046-DCBF-4D3B-A510-E672A9E0DFE8}"/>
    <cellStyle name="Normal 4 2 4 2 4 2 6" xfId="22048" xr:uid="{C3B63C10-3BCC-444E-8758-1F50333759DB}"/>
    <cellStyle name="Normal 4 2 4 2 4 2 7" xfId="22049" xr:uid="{73F08101-CC4E-46F6-B094-23845021C763}"/>
    <cellStyle name="Normal 4 2 4 2 4 3" xfId="22050" xr:uid="{01F83763-B029-4D9E-B14A-573AB6368FCA}"/>
    <cellStyle name="Normal 4 2 4 2 4 3 2" xfId="22051" xr:uid="{F09F4339-EC2F-4503-98D5-FEDAF0C4DFE1}"/>
    <cellStyle name="Normal 4 2 4 2 4 3 2 2" xfId="22052" xr:uid="{478504F1-6413-4F0B-9DC3-EAF2A611F52B}"/>
    <cellStyle name="Normal 4 2 4 2 4 3 2 2 2" xfId="22053" xr:uid="{6DC0CC4A-FC83-437C-83E8-CC41000DB403}"/>
    <cellStyle name="Normal 4 2 4 2 4 3 2 3" xfId="22054" xr:uid="{5E0AB244-11FA-4C75-96FA-3DBFB85EDB2E}"/>
    <cellStyle name="Normal 4 2 4 2 4 3 2 3 2" xfId="22055" xr:uid="{0874455E-6893-44B4-8474-72B903B829B3}"/>
    <cellStyle name="Normal 4 2 4 2 4 3 2 4" xfId="22056" xr:uid="{52E6C58C-7262-47C1-9C63-D44B1BC7598C}"/>
    <cellStyle name="Normal 4 2 4 2 4 3 3" xfId="22057" xr:uid="{A94EE9F2-622B-490F-9035-29D4A8FA2BEC}"/>
    <cellStyle name="Normal 4 2 4 2 4 3 3 2" xfId="22058" xr:uid="{75279AB5-DA7A-4612-845F-B0121C610EFA}"/>
    <cellStyle name="Normal 4 2 4 2 4 3 3 2 2" xfId="22059" xr:uid="{D4870797-E36B-4219-9D18-78FBF2D8B81B}"/>
    <cellStyle name="Normal 4 2 4 2 4 3 3 3" xfId="22060" xr:uid="{4EE53544-EA1B-41EF-BBEC-82387DE97D34}"/>
    <cellStyle name="Normal 4 2 4 2 4 3 3 3 2" xfId="22061" xr:uid="{5E8C1D7E-CBBB-4989-856E-E4744DA6C89D}"/>
    <cellStyle name="Normal 4 2 4 2 4 3 3 4" xfId="22062" xr:uid="{DF41B5D5-9EFC-465D-90CE-7C223BAF529B}"/>
    <cellStyle name="Normal 4 2 4 2 4 3 4" xfId="22063" xr:uid="{2D6348D5-4DB8-445C-9BEF-4616985E22FC}"/>
    <cellStyle name="Normal 4 2 4 2 4 3 4 2" xfId="22064" xr:uid="{507F8DD0-57C7-4A93-9D4F-3637A07D8C01}"/>
    <cellStyle name="Normal 4 2 4 2 4 3 5" xfId="22065" xr:uid="{F0E81AEF-B2A7-4DD3-B5B2-478830120CD7}"/>
    <cellStyle name="Normal 4 2 4 2 4 3 5 2" xfId="22066" xr:uid="{5DA7B5BB-3674-41A8-AE36-F6BE75CE3A50}"/>
    <cellStyle name="Normal 4 2 4 2 4 3 6" xfId="22067" xr:uid="{E0189587-344F-4C51-80E5-B332D7F45923}"/>
    <cellStyle name="Normal 4 2 4 2 4 3 7" xfId="22068" xr:uid="{829180F9-45F5-42C6-93BC-F40B73F477EA}"/>
    <cellStyle name="Normal 4 2 4 2 4 4" xfId="22069" xr:uid="{46A52FEE-B592-40B8-8730-28EE0AAEB7C0}"/>
    <cellStyle name="Normal 4 2 4 2 4 4 2" xfId="22070" xr:uid="{07FAB3E1-90B8-4530-BEE8-8DB4C114E239}"/>
    <cellStyle name="Normal 4 2 4 2 4 4 2 2" xfId="22071" xr:uid="{3E3996E2-3ABA-4E93-90C0-EBA0B57B35E9}"/>
    <cellStyle name="Normal 4 2 4 2 4 4 3" xfId="22072" xr:uid="{EB1B8996-843F-4846-BF5C-7E32408F29CB}"/>
    <cellStyle name="Normal 4 2 4 2 4 4 3 2" xfId="22073" xr:uid="{8B7DB799-256A-4603-A124-73C092F648C4}"/>
    <cellStyle name="Normal 4 2 4 2 4 4 4" xfId="22074" xr:uid="{90BCB61D-7C3A-47DB-96BF-FFE28F203CEB}"/>
    <cellStyle name="Normal 4 2 4 2 4 5" xfId="22075" xr:uid="{0481EEC1-4CC1-42C9-95A0-64C965587901}"/>
    <cellStyle name="Normal 4 2 4 2 4 5 2" xfId="22076" xr:uid="{6954D644-A44F-4D1F-A490-2B8CABF7ECED}"/>
    <cellStyle name="Normal 4 2 4 2 4 5 2 2" xfId="22077" xr:uid="{643D47FB-7900-4C48-819D-59F644F9BDDF}"/>
    <cellStyle name="Normal 4 2 4 2 4 5 3" xfId="22078" xr:uid="{44DEDF74-0597-456E-8BFD-FB02A7179A75}"/>
    <cellStyle name="Normal 4 2 4 2 4 5 3 2" xfId="22079" xr:uid="{147F7AA2-F2C1-4325-9A27-0ADD8704352D}"/>
    <cellStyle name="Normal 4 2 4 2 4 5 4" xfId="22080" xr:uid="{D6E86B05-8D10-4E8E-B634-66E4795B81B2}"/>
    <cellStyle name="Normal 4 2 4 2 4 6" xfId="22081" xr:uid="{04AE6250-BD25-443B-8462-8FB901895364}"/>
    <cellStyle name="Normal 4 2 4 2 4 6 2" xfId="22082" xr:uid="{3BA608D8-62C7-4A9A-9877-8A4D1FC78086}"/>
    <cellStyle name="Normal 4 2 4 2 4 7" xfId="22083" xr:uid="{DFD85AED-333C-40D3-8CA2-00F83CBB438D}"/>
    <cellStyle name="Normal 4 2 4 2 4 7 2" xfId="22084" xr:uid="{E668765E-38EA-4161-916A-EEB72E5B2387}"/>
    <cellStyle name="Normal 4 2 4 2 4 8" xfId="22085" xr:uid="{03A8D950-6D57-4AD6-BDBD-3E2A134727E6}"/>
    <cellStyle name="Normal 4 2 4 2 4 9" xfId="22086" xr:uid="{F9A6A134-B1F8-4296-B312-F9E878CA8409}"/>
    <cellStyle name="Normal 4 2 4 2 5" xfId="22087" xr:uid="{B2CBECBE-C7BC-46D6-8A6D-CBE994F221BE}"/>
    <cellStyle name="Normal 4 2 4 2 5 2" xfId="22088" xr:uid="{BAAF6BAE-BBDF-4249-B922-EF96A0058D60}"/>
    <cellStyle name="Normal 4 2 4 2 5 2 2" xfId="22089" xr:uid="{B5C59C2F-4F8C-492A-ABBD-5ED85559C9C7}"/>
    <cellStyle name="Normal 4 2 4 2 5 2 2 2" xfId="22090" xr:uid="{7BC68E83-E3E1-4DAB-9C53-13F6B22D28F0}"/>
    <cellStyle name="Normal 4 2 4 2 5 2 3" xfId="22091" xr:uid="{7DFFBFF8-9D5D-4ADA-BF8D-5BE6BD52E353}"/>
    <cellStyle name="Normal 4 2 4 2 5 2 3 2" xfId="22092" xr:uid="{F9985378-8A57-46DA-AD60-66B85E394E37}"/>
    <cellStyle name="Normal 4 2 4 2 5 2 4" xfId="22093" xr:uid="{22391237-F664-416F-A0B5-059862B80166}"/>
    <cellStyle name="Normal 4 2 4 2 5 3" xfId="22094" xr:uid="{49E8A2C3-1116-41F5-8345-8BB0B6E96E85}"/>
    <cellStyle name="Normal 4 2 4 2 5 3 2" xfId="22095" xr:uid="{67CC9055-8277-446C-956B-A010837DD83F}"/>
    <cellStyle name="Normal 4 2 4 2 5 3 2 2" xfId="22096" xr:uid="{29DEC963-0315-42DA-961D-5BF8DB955E52}"/>
    <cellStyle name="Normal 4 2 4 2 5 3 3" xfId="22097" xr:uid="{647FF27B-EB2C-49AC-A565-19FB75CB88AC}"/>
    <cellStyle name="Normal 4 2 4 2 5 3 3 2" xfId="22098" xr:uid="{855C97FB-4983-4FB0-90A0-99E51BA7FC7B}"/>
    <cellStyle name="Normal 4 2 4 2 5 3 4" xfId="22099" xr:uid="{3B855C77-17BE-48A8-90FB-8D9A0EBB0587}"/>
    <cellStyle name="Normal 4 2 4 2 5 4" xfId="22100" xr:uid="{A1A2637E-A150-46FF-BBA2-4645A9A72C91}"/>
    <cellStyle name="Normal 4 2 4 2 5 4 2" xfId="22101" xr:uid="{C28F4975-04F5-4C14-8E6D-A22FCF6B02A8}"/>
    <cellStyle name="Normal 4 2 4 2 5 5" xfId="22102" xr:uid="{BD9B2C32-350A-42C3-BAB6-6A267B9B0520}"/>
    <cellStyle name="Normal 4 2 4 2 5 5 2" xfId="22103" xr:uid="{F17C8DB5-2A36-406B-99B2-DE91BFDA6772}"/>
    <cellStyle name="Normal 4 2 4 2 5 6" xfId="22104" xr:uid="{BE3F5EC4-A0CC-448D-B0F2-99FBA5AA9E91}"/>
    <cellStyle name="Normal 4 2 4 2 5 7" xfId="22105" xr:uid="{BBBE88CC-7FB0-4017-A114-D8F8EF01667B}"/>
    <cellStyle name="Normal 4 2 4 2 6" xfId="22106" xr:uid="{0FE5B145-6C30-4048-A3CE-84D5601D0197}"/>
    <cellStyle name="Normal 4 2 4 2 6 2" xfId="22107" xr:uid="{659959CE-C18A-412B-88D2-04FA61553114}"/>
    <cellStyle name="Normal 4 2 4 2 6 2 2" xfId="22108" xr:uid="{C07A6A7F-5814-495D-8489-ADD205F68C2E}"/>
    <cellStyle name="Normal 4 2 4 2 6 2 2 2" xfId="22109" xr:uid="{387A38C3-3CF4-49EB-867A-321ECE017A06}"/>
    <cellStyle name="Normal 4 2 4 2 6 2 3" xfId="22110" xr:uid="{A1F1803E-060C-4853-A7B9-B060CF293DDF}"/>
    <cellStyle name="Normal 4 2 4 2 6 2 3 2" xfId="22111" xr:uid="{1B26144D-E7CC-4891-8394-83A4141E19AF}"/>
    <cellStyle name="Normal 4 2 4 2 6 2 4" xfId="22112" xr:uid="{8C8385C0-7BCF-473A-BA75-330E1080A08A}"/>
    <cellStyle name="Normal 4 2 4 2 6 3" xfId="22113" xr:uid="{A51B89C6-6546-4B79-87DA-DDB02DDE6BB2}"/>
    <cellStyle name="Normal 4 2 4 2 6 3 2" xfId="22114" xr:uid="{27682C62-1EED-43F6-A314-476C622C3033}"/>
    <cellStyle name="Normal 4 2 4 2 6 3 2 2" xfId="22115" xr:uid="{19DF4B37-5A0C-4905-B70D-E2370CA77CB0}"/>
    <cellStyle name="Normal 4 2 4 2 6 3 3" xfId="22116" xr:uid="{32484613-0E47-473E-93F2-7B39687AB3E6}"/>
    <cellStyle name="Normal 4 2 4 2 6 3 3 2" xfId="22117" xr:uid="{C3BAED86-F907-4B10-88A3-CBED742E9C7B}"/>
    <cellStyle name="Normal 4 2 4 2 6 3 4" xfId="22118" xr:uid="{68D9F087-7404-40A9-9A12-D03DA8D4D82F}"/>
    <cellStyle name="Normal 4 2 4 2 6 4" xfId="22119" xr:uid="{D775B291-FF8A-4C92-A07A-72073B4506CD}"/>
    <cellStyle name="Normal 4 2 4 2 6 4 2" xfId="22120" xr:uid="{DEBB834E-1061-4441-9F07-A6E79BA8B4F1}"/>
    <cellStyle name="Normal 4 2 4 2 6 5" xfId="22121" xr:uid="{E9C8147F-1766-4A82-BDE7-950288861EBC}"/>
    <cellStyle name="Normal 4 2 4 2 6 5 2" xfId="22122" xr:uid="{801604B4-E157-4E41-8D9D-98285BAAEEA3}"/>
    <cellStyle name="Normal 4 2 4 2 6 6" xfId="22123" xr:uid="{84E0D81B-1873-45E3-9F35-36D8B1AEAE4C}"/>
    <cellStyle name="Normal 4 2 4 2 6 7" xfId="22124" xr:uid="{25A43FB5-5881-4CF2-B301-E3E90547938E}"/>
    <cellStyle name="Normal 4 2 4 2 7" xfId="22125" xr:uid="{3F5C4499-B611-487E-BD2B-50AAE26458D5}"/>
    <cellStyle name="Normal 4 2 4 2 7 2" xfId="22126" xr:uid="{27040238-D41C-4E88-A654-67E651A7B844}"/>
    <cellStyle name="Normal 4 2 4 2 7 2 2" xfId="22127" xr:uid="{4728694C-A281-4064-92C7-E55B302CA905}"/>
    <cellStyle name="Normal 4 2 4 2 7 2 2 2" xfId="22128" xr:uid="{44C0DF99-C8E0-4CE9-945D-08942443FFFB}"/>
    <cellStyle name="Normal 4 2 4 2 7 2 3" xfId="22129" xr:uid="{E1301237-521D-4DCC-92EF-2FBFF6FAC64D}"/>
    <cellStyle name="Normal 4 2 4 2 7 2 3 2" xfId="22130" xr:uid="{69DBB024-6942-41EB-B2C6-A71F7FFA6D00}"/>
    <cellStyle name="Normal 4 2 4 2 7 2 4" xfId="22131" xr:uid="{B46C2867-F14C-40B1-A440-41299326C1A4}"/>
    <cellStyle name="Normal 4 2 4 2 7 3" xfId="22132" xr:uid="{16EC0381-E4D3-495B-B585-CEF013C35136}"/>
    <cellStyle name="Normal 4 2 4 2 7 3 2" xfId="22133" xr:uid="{057C4763-9B2D-42DC-9BB9-BFD3BEC4FD63}"/>
    <cellStyle name="Normal 4 2 4 2 7 3 2 2" xfId="22134" xr:uid="{1DA0CC4D-4949-466E-BBFB-EB2C1710010F}"/>
    <cellStyle name="Normal 4 2 4 2 7 3 3" xfId="22135" xr:uid="{0367A9FA-57BA-4B9B-BF49-880B1405BA0D}"/>
    <cellStyle name="Normal 4 2 4 2 7 3 3 2" xfId="22136" xr:uid="{716DD5E0-D9D4-47F7-9CB4-3C9A85B6CAAF}"/>
    <cellStyle name="Normal 4 2 4 2 7 3 4" xfId="22137" xr:uid="{FCC9A1FC-A8B0-4904-A698-70EEACD74455}"/>
    <cellStyle name="Normal 4 2 4 2 7 4" xfId="22138" xr:uid="{FB173799-B6BD-4A30-A53A-FF3801342CEC}"/>
    <cellStyle name="Normal 4 2 4 2 7 4 2" xfId="22139" xr:uid="{D113D11D-CF10-45FF-8AC5-8A0F5D6832B4}"/>
    <cellStyle name="Normal 4 2 4 2 7 5" xfId="22140" xr:uid="{EABAE956-002A-46D9-9E24-D9B0E8A39C4C}"/>
    <cellStyle name="Normal 4 2 4 2 7 5 2" xfId="22141" xr:uid="{DAFC375B-6F30-4282-A240-A7ED67DAEAB4}"/>
    <cellStyle name="Normal 4 2 4 2 7 6" xfId="22142" xr:uid="{C480105A-0C8E-49A1-9AA9-7DAB01FF3929}"/>
    <cellStyle name="Normal 4 2 4 2 7 7" xfId="22143" xr:uid="{F797E125-385E-408A-9B71-730D2EDFE1AC}"/>
    <cellStyle name="Normal 4 2 4 2 8" xfId="22144" xr:uid="{A33683E2-432B-486E-9A2E-CCE8A99F3F99}"/>
    <cellStyle name="Normal 4 2 4 2 8 2" xfId="22145" xr:uid="{33A44AF8-7FC2-463F-B002-4068A9405635}"/>
    <cellStyle name="Normal 4 2 4 2 8 2 2" xfId="22146" xr:uid="{5BA9DC6B-9278-4543-B0E9-5E86B8F5241C}"/>
    <cellStyle name="Normal 4 2 4 2 8 3" xfId="22147" xr:uid="{BE64B490-988A-4FEE-8A4D-C48E6F8B79F5}"/>
    <cellStyle name="Normal 4 2 4 2 8 3 2" xfId="22148" xr:uid="{2FFBF653-6897-4700-BABF-472296BBE75C}"/>
    <cellStyle name="Normal 4 2 4 2 8 4" xfId="22149" xr:uid="{E8ED307D-6677-4234-9721-F77E45B04799}"/>
    <cellStyle name="Normal 4 2 4 2 9" xfId="22150" xr:uid="{E9E8E654-D702-4EC7-ADF6-F0CEABC5847B}"/>
    <cellStyle name="Normal 4 2 4 2 9 2" xfId="22151" xr:uid="{C82CF518-0DC4-49F8-8AC5-07EDD52009C0}"/>
    <cellStyle name="Normal 4 2 4 2 9 2 2" xfId="22152" xr:uid="{93772017-3717-41EA-9CD7-7CC23E60FE2B}"/>
    <cellStyle name="Normal 4 2 4 2 9 3" xfId="22153" xr:uid="{9D2C4183-ED6C-492E-865C-280C46F809DB}"/>
    <cellStyle name="Normal 4 2 4 2 9 3 2" xfId="22154" xr:uid="{6E8991DB-60BF-4392-B491-2F51A16EC2BD}"/>
    <cellStyle name="Normal 4 2 4 2 9 4" xfId="22155" xr:uid="{5E4828DC-B01F-4CB5-9116-A571432D8D9A}"/>
    <cellStyle name="Normal 4 2 4 3" xfId="22156" xr:uid="{127590CA-3E44-4B6A-BF30-3D0887894E58}"/>
    <cellStyle name="Normal 4 2 4 3 10" xfId="22157" xr:uid="{53E8F7A0-4ADD-4F09-B22D-6D4CF8762F01}"/>
    <cellStyle name="Normal 4 2 4 3 11" xfId="22158" xr:uid="{AF531328-DAF1-46BB-912C-7379F68C1B1E}"/>
    <cellStyle name="Normal 4 2 4 3 2" xfId="22159" xr:uid="{F9F8042D-616F-4D32-B929-EF7A7B27DD0D}"/>
    <cellStyle name="Normal 4 2 4 3 2 2" xfId="22160" xr:uid="{96E120CD-2540-4F89-8B90-754679CB2803}"/>
    <cellStyle name="Normal 4 2 4 3 2 2 2" xfId="22161" xr:uid="{6764826E-2820-4331-9430-69EFB26511A1}"/>
    <cellStyle name="Normal 4 2 4 3 2 2 2 2" xfId="22162" xr:uid="{B1452928-41EA-4EE2-9F9A-CFF535D46E58}"/>
    <cellStyle name="Normal 4 2 4 3 2 2 2 2 2" xfId="22163" xr:uid="{BD3F6E1E-0F4B-46B4-AD21-BB6E104D2ECA}"/>
    <cellStyle name="Normal 4 2 4 3 2 2 2 3" xfId="22164" xr:uid="{5235C3E9-F275-4DF9-8856-097086AA7324}"/>
    <cellStyle name="Normal 4 2 4 3 2 2 2 3 2" xfId="22165" xr:uid="{D509BE01-CDEE-4F5F-A155-7736E7C7441A}"/>
    <cellStyle name="Normal 4 2 4 3 2 2 2 4" xfId="22166" xr:uid="{A8969B1F-72EE-4A77-A602-FB61F0EC8529}"/>
    <cellStyle name="Normal 4 2 4 3 2 2 3" xfId="22167" xr:uid="{ABC79ED8-8179-43B0-8476-2CE860730CCF}"/>
    <cellStyle name="Normal 4 2 4 3 2 2 3 2" xfId="22168" xr:uid="{8060A8C9-D435-4DE8-8B6B-56C63E11BD47}"/>
    <cellStyle name="Normal 4 2 4 3 2 2 3 2 2" xfId="22169" xr:uid="{B4B97B86-DC29-4544-A1FC-7892591D7915}"/>
    <cellStyle name="Normal 4 2 4 3 2 2 3 3" xfId="22170" xr:uid="{5350B2DD-6045-4042-A496-12C70F938F2E}"/>
    <cellStyle name="Normal 4 2 4 3 2 2 3 3 2" xfId="22171" xr:uid="{452761D4-3D4A-43F0-9C26-5C0F9468406D}"/>
    <cellStyle name="Normal 4 2 4 3 2 2 3 4" xfId="22172" xr:uid="{C7C76621-0714-4919-A42F-F1ABCF5D979D}"/>
    <cellStyle name="Normal 4 2 4 3 2 2 4" xfId="22173" xr:uid="{383AA81E-6C07-4E07-9F5C-B703B7A26297}"/>
    <cellStyle name="Normal 4 2 4 3 2 2 4 2" xfId="22174" xr:uid="{96C7884F-0C1B-43D2-8820-7AB7B3549559}"/>
    <cellStyle name="Normal 4 2 4 3 2 2 5" xfId="22175" xr:uid="{194487FC-09F8-4FEA-91E9-BD6E347DCE8D}"/>
    <cellStyle name="Normal 4 2 4 3 2 2 5 2" xfId="22176" xr:uid="{D3ECD9F4-7A2D-4A7C-B531-9934127B0907}"/>
    <cellStyle name="Normal 4 2 4 3 2 2 6" xfId="22177" xr:uid="{82E2D99A-9A5E-4FCC-9468-4F0B7AF295EC}"/>
    <cellStyle name="Normal 4 2 4 3 2 2 7" xfId="22178" xr:uid="{A17B1DF9-3480-4F9A-9AD0-13D5785FE3D0}"/>
    <cellStyle name="Normal 4 2 4 3 2 3" xfId="22179" xr:uid="{6073C24D-0A46-46DA-A38A-AD580CF299EF}"/>
    <cellStyle name="Normal 4 2 4 3 2 3 2" xfId="22180" xr:uid="{5EAE226E-DBA2-48EB-884D-11E6D9E1DD5A}"/>
    <cellStyle name="Normal 4 2 4 3 2 3 2 2" xfId="22181" xr:uid="{F4967AEB-EC99-47F5-B56C-0D37758BF4D3}"/>
    <cellStyle name="Normal 4 2 4 3 2 3 2 2 2" xfId="22182" xr:uid="{079FE59C-C94C-40E2-B502-62F8161E56C0}"/>
    <cellStyle name="Normal 4 2 4 3 2 3 2 3" xfId="22183" xr:uid="{C004D2CB-51E9-480A-9B06-F35E11D779EC}"/>
    <cellStyle name="Normal 4 2 4 3 2 3 2 3 2" xfId="22184" xr:uid="{55702B07-71EA-40C5-83EF-F8136B3DAD70}"/>
    <cellStyle name="Normal 4 2 4 3 2 3 2 4" xfId="22185" xr:uid="{7364761F-B221-4399-A1B1-25368A526F0D}"/>
    <cellStyle name="Normal 4 2 4 3 2 3 3" xfId="22186" xr:uid="{8CDD7F78-62A4-43B9-BC3C-53824324AE4C}"/>
    <cellStyle name="Normal 4 2 4 3 2 3 3 2" xfId="22187" xr:uid="{862DC358-7A28-49B7-AF33-F4068CB50179}"/>
    <cellStyle name="Normal 4 2 4 3 2 3 3 2 2" xfId="22188" xr:uid="{FCCE0C85-7CAC-43BA-86E5-19432C597FA7}"/>
    <cellStyle name="Normal 4 2 4 3 2 3 3 3" xfId="22189" xr:uid="{6349AACD-8519-4E47-9AB9-F98FA17BC533}"/>
    <cellStyle name="Normal 4 2 4 3 2 3 3 3 2" xfId="22190" xr:uid="{577AC228-1876-4108-9E8A-92253167FF1C}"/>
    <cellStyle name="Normal 4 2 4 3 2 3 3 4" xfId="22191" xr:uid="{893FDEAC-0F29-4E6B-BFDF-D6F628150020}"/>
    <cellStyle name="Normal 4 2 4 3 2 3 4" xfId="22192" xr:uid="{B2CD6680-6FBD-4146-9488-E8F2CB6742E1}"/>
    <cellStyle name="Normal 4 2 4 3 2 3 4 2" xfId="22193" xr:uid="{390189E8-65C6-43E3-B751-9C42A886D2A4}"/>
    <cellStyle name="Normal 4 2 4 3 2 3 5" xfId="22194" xr:uid="{E8BA840E-F1E8-4AF7-9355-CA59094BA088}"/>
    <cellStyle name="Normal 4 2 4 3 2 3 5 2" xfId="22195" xr:uid="{58707A44-D365-4CA1-A8A4-46C2A0DC27BF}"/>
    <cellStyle name="Normal 4 2 4 3 2 3 6" xfId="22196" xr:uid="{660C826B-16E3-4A47-B99E-F076D7277255}"/>
    <cellStyle name="Normal 4 2 4 3 2 3 7" xfId="22197" xr:uid="{5774BA9E-059F-4C52-B0FA-342C92F98D62}"/>
    <cellStyle name="Normal 4 2 4 3 2 4" xfId="22198" xr:uid="{0B866B15-154B-4463-A58B-9B487A33887E}"/>
    <cellStyle name="Normal 4 2 4 3 2 4 2" xfId="22199" xr:uid="{F8FBB8A0-350B-4BE2-BA2E-7E56193C9CE1}"/>
    <cellStyle name="Normal 4 2 4 3 2 4 2 2" xfId="22200" xr:uid="{569FE648-4678-4768-B48F-EAB65C391E55}"/>
    <cellStyle name="Normal 4 2 4 3 2 4 3" xfId="22201" xr:uid="{516A9D58-6D11-42DE-87A5-ADE605F0D465}"/>
    <cellStyle name="Normal 4 2 4 3 2 4 3 2" xfId="22202" xr:uid="{853FB2BC-74D9-4D23-9B88-460954560041}"/>
    <cellStyle name="Normal 4 2 4 3 2 4 4" xfId="22203" xr:uid="{645154E5-DFEB-427D-A200-6711BDABFB1F}"/>
    <cellStyle name="Normal 4 2 4 3 2 5" xfId="22204" xr:uid="{A0CA7663-B0C1-474D-8957-EF463128118A}"/>
    <cellStyle name="Normal 4 2 4 3 2 5 2" xfId="22205" xr:uid="{734B2985-5523-4AB3-958F-4C0572B0B544}"/>
    <cellStyle name="Normal 4 2 4 3 2 5 2 2" xfId="22206" xr:uid="{CCA116E7-889D-424E-959C-6F4B76F6CCA7}"/>
    <cellStyle name="Normal 4 2 4 3 2 5 3" xfId="22207" xr:uid="{81F1230A-AC44-440A-9CE4-4F5BA533368C}"/>
    <cellStyle name="Normal 4 2 4 3 2 5 3 2" xfId="22208" xr:uid="{E173C772-70E7-4833-B680-A2E416FEDF1D}"/>
    <cellStyle name="Normal 4 2 4 3 2 5 4" xfId="22209" xr:uid="{F1F6D597-F27F-4BC1-80BB-03F23A2C072C}"/>
    <cellStyle name="Normal 4 2 4 3 2 6" xfId="22210" xr:uid="{ED870A4E-4F6D-4AAD-B975-C175C609CCDE}"/>
    <cellStyle name="Normal 4 2 4 3 2 6 2" xfId="22211" xr:uid="{6B313BC5-1AE3-4A5B-BEA4-6A069D73584F}"/>
    <cellStyle name="Normal 4 2 4 3 2 7" xfId="22212" xr:uid="{FF22F311-B6D5-453B-85BD-DD0D50123834}"/>
    <cellStyle name="Normal 4 2 4 3 2 7 2" xfId="22213" xr:uid="{64C955B8-9A15-426F-8259-A4F62B058CB1}"/>
    <cellStyle name="Normal 4 2 4 3 2 8" xfId="22214" xr:uid="{52228719-AE24-4992-B864-E7A7D902D1D3}"/>
    <cellStyle name="Normal 4 2 4 3 2 9" xfId="22215" xr:uid="{04ABE2BB-AB4B-4F1B-A2C7-194BCF4888D8}"/>
    <cellStyle name="Normal 4 2 4 3 3" xfId="22216" xr:uid="{3A170F72-280E-4C72-9849-B654060D8D89}"/>
    <cellStyle name="Normal 4 2 4 3 3 2" xfId="22217" xr:uid="{FC033FC8-1FAD-406F-9936-E28DE4EBB266}"/>
    <cellStyle name="Normal 4 2 4 3 3 2 2" xfId="22218" xr:uid="{A88738A5-8C49-435E-ADDC-0CD865FF13C1}"/>
    <cellStyle name="Normal 4 2 4 3 3 2 2 2" xfId="22219" xr:uid="{E13B4B48-F1C1-4912-8E34-FA95DBE170C0}"/>
    <cellStyle name="Normal 4 2 4 3 3 2 3" xfId="22220" xr:uid="{F3300DCF-2B63-42F6-9BF4-8F65AD986526}"/>
    <cellStyle name="Normal 4 2 4 3 3 2 3 2" xfId="22221" xr:uid="{4DF96B1B-DD0D-4552-B6EA-59F9A30C1F0C}"/>
    <cellStyle name="Normal 4 2 4 3 3 2 4" xfId="22222" xr:uid="{E87EA4C5-421D-415D-8BCD-236EDE193F3A}"/>
    <cellStyle name="Normal 4 2 4 3 3 3" xfId="22223" xr:uid="{752321B3-A55E-428B-B954-88BC5EF9F641}"/>
    <cellStyle name="Normal 4 2 4 3 3 3 2" xfId="22224" xr:uid="{65B9A5EE-ECED-404B-858D-3F0384CBFF81}"/>
    <cellStyle name="Normal 4 2 4 3 3 3 2 2" xfId="22225" xr:uid="{4BA9C393-801D-43FB-A919-C63ADCC2985B}"/>
    <cellStyle name="Normal 4 2 4 3 3 3 3" xfId="22226" xr:uid="{9E7BC241-0D86-4D2D-99AE-325309C5E281}"/>
    <cellStyle name="Normal 4 2 4 3 3 3 3 2" xfId="22227" xr:uid="{3BD20D15-72B6-47C8-A6E6-23D316F38647}"/>
    <cellStyle name="Normal 4 2 4 3 3 3 4" xfId="22228" xr:uid="{6CCE7236-EAD4-429D-93DF-7DB2AB612CFC}"/>
    <cellStyle name="Normal 4 2 4 3 3 4" xfId="22229" xr:uid="{42ED5731-8F0C-4B23-B4F5-1961E17C0119}"/>
    <cellStyle name="Normal 4 2 4 3 3 4 2" xfId="22230" xr:uid="{2DFC2A4D-CAA9-4ECC-BF49-593245D3053B}"/>
    <cellStyle name="Normal 4 2 4 3 3 5" xfId="22231" xr:uid="{FDF87EFF-D80B-442C-9701-D0D46F95D3C6}"/>
    <cellStyle name="Normal 4 2 4 3 3 5 2" xfId="22232" xr:uid="{05F46E47-844A-4B89-B8CD-55EFADF84103}"/>
    <cellStyle name="Normal 4 2 4 3 3 6" xfId="22233" xr:uid="{0DA314CF-68CE-407B-AE6A-1FF6BD0D47D4}"/>
    <cellStyle name="Normal 4 2 4 3 3 7" xfId="22234" xr:uid="{3260285B-0F86-44ED-8E6F-342EBE2FAA6F}"/>
    <cellStyle name="Normal 4 2 4 3 4" xfId="22235" xr:uid="{B1F73644-A3F0-4485-AADF-C88342A96750}"/>
    <cellStyle name="Normal 4 2 4 3 4 2" xfId="22236" xr:uid="{5749E38B-607C-414C-B81C-93DFBC0AFE58}"/>
    <cellStyle name="Normal 4 2 4 3 4 2 2" xfId="22237" xr:uid="{7A61A536-9B6A-4210-B815-5EBF201A030B}"/>
    <cellStyle name="Normal 4 2 4 3 4 2 2 2" xfId="22238" xr:uid="{616CAF2A-EC5A-4917-A760-EBFA6947A101}"/>
    <cellStyle name="Normal 4 2 4 3 4 2 3" xfId="22239" xr:uid="{AE558305-B13C-4D51-BA29-A768C39AC5CC}"/>
    <cellStyle name="Normal 4 2 4 3 4 2 3 2" xfId="22240" xr:uid="{E9A336ED-81F1-466E-899D-DF9E9C523336}"/>
    <cellStyle name="Normal 4 2 4 3 4 2 4" xfId="22241" xr:uid="{48978793-7787-4B14-911D-73D8485482D0}"/>
    <cellStyle name="Normal 4 2 4 3 4 3" xfId="22242" xr:uid="{C55CE767-E643-4912-B53D-0428476740A4}"/>
    <cellStyle name="Normal 4 2 4 3 4 3 2" xfId="22243" xr:uid="{BB0D2CDB-E669-48F4-B9E7-938981237D7D}"/>
    <cellStyle name="Normal 4 2 4 3 4 3 2 2" xfId="22244" xr:uid="{861F26B4-B4A9-4774-8807-017F4F9C60BA}"/>
    <cellStyle name="Normal 4 2 4 3 4 3 3" xfId="22245" xr:uid="{BD9A3700-D73A-4675-9E61-D024A33A1763}"/>
    <cellStyle name="Normal 4 2 4 3 4 3 3 2" xfId="22246" xr:uid="{98487A87-B94C-4CAA-ACAA-9FF8A6FBEDCB}"/>
    <cellStyle name="Normal 4 2 4 3 4 3 4" xfId="22247" xr:uid="{5DBDC170-F3C0-4A8E-9C54-20911AD0D1F1}"/>
    <cellStyle name="Normal 4 2 4 3 4 4" xfId="22248" xr:uid="{EC5A1690-3BD4-4704-AFF0-B8765CCD7CED}"/>
    <cellStyle name="Normal 4 2 4 3 4 4 2" xfId="22249" xr:uid="{4DD9B82C-FE3D-4584-8778-D0942388F01F}"/>
    <cellStyle name="Normal 4 2 4 3 4 5" xfId="22250" xr:uid="{0136F5D9-66E0-4D8A-B027-9F0D1CAA91A9}"/>
    <cellStyle name="Normal 4 2 4 3 4 5 2" xfId="22251" xr:uid="{C3E181EA-C3A7-4416-A2B3-4FA4AABEC244}"/>
    <cellStyle name="Normal 4 2 4 3 4 6" xfId="22252" xr:uid="{F5753E1D-987E-412D-8601-2B6B79DDEDC3}"/>
    <cellStyle name="Normal 4 2 4 3 4 7" xfId="22253" xr:uid="{70095F50-6880-496B-94C1-311AE4A83E73}"/>
    <cellStyle name="Normal 4 2 4 3 5" xfId="22254" xr:uid="{F9B4A708-F698-4F31-8C23-8EE2C498609E}"/>
    <cellStyle name="Normal 4 2 4 3 5 2" xfId="22255" xr:uid="{9953B261-6346-4515-A31D-18A571D36A51}"/>
    <cellStyle name="Normal 4 2 4 3 5 2 2" xfId="22256" xr:uid="{D40E1A89-EA85-4423-8D68-2315F3063965}"/>
    <cellStyle name="Normal 4 2 4 3 5 2 2 2" xfId="22257" xr:uid="{8FFF7ECE-5286-4FA0-B0F8-5574E1376B2A}"/>
    <cellStyle name="Normal 4 2 4 3 5 2 3" xfId="22258" xr:uid="{794A279F-0CD0-44BF-B568-96A5BCFEC503}"/>
    <cellStyle name="Normal 4 2 4 3 5 2 3 2" xfId="22259" xr:uid="{F53D8F6D-A05D-4E92-B63B-6816250D9726}"/>
    <cellStyle name="Normal 4 2 4 3 5 2 4" xfId="22260" xr:uid="{8A4C686B-CD0F-41E7-A034-7A2C40AECB2B}"/>
    <cellStyle name="Normal 4 2 4 3 5 3" xfId="22261" xr:uid="{3F4760F1-061C-49E7-8349-1C6FE4429BD2}"/>
    <cellStyle name="Normal 4 2 4 3 5 3 2" xfId="22262" xr:uid="{CEEFDC05-E81C-4513-8E32-3DAD1F18DAB4}"/>
    <cellStyle name="Normal 4 2 4 3 5 3 2 2" xfId="22263" xr:uid="{319168EC-2ED0-45E4-B939-24BB782DF062}"/>
    <cellStyle name="Normal 4 2 4 3 5 3 3" xfId="22264" xr:uid="{EAEA552C-9FC5-425D-8033-B0FF5085A5CE}"/>
    <cellStyle name="Normal 4 2 4 3 5 3 3 2" xfId="22265" xr:uid="{E9D1B55E-E1AB-43B8-A3C0-97C2662DE7E4}"/>
    <cellStyle name="Normal 4 2 4 3 5 3 4" xfId="22266" xr:uid="{E9E6A05F-FD89-440A-B568-7B6A2932AE7E}"/>
    <cellStyle name="Normal 4 2 4 3 5 4" xfId="22267" xr:uid="{3D45371C-CEBE-4C8F-AC85-90D90B50C7CF}"/>
    <cellStyle name="Normal 4 2 4 3 5 4 2" xfId="22268" xr:uid="{66161349-4B1B-4BE7-A5B5-8ADE657BE7D8}"/>
    <cellStyle name="Normal 4 2 4 3 5 5" xfId="22269" xr:uid="{CFF3F4D2-885F-4510-BB2F-5F144E604346}"/>
    <cellStyle name="Normal 4 2 4 3 5 5 2" xfId="22270" xr:uid="{43C79459-004D-41C5-9901-DD7C0630D99D}"/>
    <cellStyle name="Normal 4 2 4 3 5 6" xfId="22271" xr:uid="{6197B9C6-E651-42B9-91F0-1D8D5D15274C}"/>
    <cellStyle name="Normal 4 2 4 3 5 7" xfId="22272" xr:uid="{5D8FCC3D-13A2-4E8B-A771-1C47C5670294}"/>
    <cellStyle name="Normal 4 2 4 3 6" xfId="22273" xr:uid="{AE12EE75-02C0-4F79-AD73-6AF5BD3567B2}"/>
    <cellStyle name="Normal 4 2 4 3 6 2" xfId="22274" xr:uid="{D347361A-5055-47B1-91E7-68E04B0F1379}"/>
    <cellStyle name="Normal 4 2 4 3 6 2 2" xfId="22275" xr:uid="{399AC4F5-E2C1-4EA7-91BA-C2763D2BAE0B}"/>
    <cellStyle name="Normal 4 2 4 3 6 3" xfId="22276" xr:uid="{3D601B2B-E488-409E-A468-75E42B3711CD}"/>
    <cellStyle name="Normal 4 2 4 3 6 3 2" xfId="22277" xr:uid="{91D93B80-2FF3-4C9F-8236-405D4C178811}"/>
    <cellStyle name="Normal 4 2 4 3 6 4" xfId="22278" xr:uid="{8D2914A4-3A22-43BA-9A01-7D73432F6048}"/>
    <cellStyle name="Normal 4 2 4 3 7" xfId="22279" xr:uid="{800B05D9-D279-42E9-BF0B-3705F51647C4}"/>
    <cellStyle name="Normal 4 2 4 3 7 2" xfId="22280" xr:uid="{CD8AC2C3-CE9D-446A-AF13-E4761426B6AB}"/>
    <cellStyle name="Normal 4 2 4 3 7 2 2" xfId="22281" xr:uid="{E8D9E076-52AE-41AE-9EB4-43447348503A}"/>
    <cellStyle name="Normal 4 2 4 3 7 3" xfId="22282" xr:uid="{E26C87A6-6043-4C1E-A2A9-3B7BBF3BD1A3}"/>
    <cellStyle name="Normal 4 2 4 3 7 3 2" xfId="22283" xr:uid="{F6DA5C38-DC56-4965-B683-9A925D1797BB}"/>
    <cellStyle name="Normal 4 2 4 3 7 4" xfId="22284" xr:uid="{DF06B4F8-98BF-4742-A66B-B708AE7253F7}"/>
    <cellStyle name="Normal 4 2 4 3 8" xfId="22285" xr:uid="{78EF1DB7-2DAB-47AA-A640-BD277868356E}"/>
    <cellStyle name="Normal 4 2 4 3 8 2" xfId="22286" xr:uid="{E0B33680-6E19-42C4-9CF0-97567C0B61D7}"/>
    <cellStyle name="Normal 4 2 4 3 9" xfId="22287" xr:uid="{B47405F9-6BE6-4B64-867B-E363126BC9AC}"/>
    <cellStyle name="Normal 4 2 4 3 9 2" xfId="22288" xr:uid="{99B4D4CB-2396-4BAA-A424-BFB968757246}"/>
    <cellStyle name="Normal 4 2 4 4" xfId="22289" xr:uid="{C5F16BE0-F470-4FC7-9A0D-651C992505CF}"/>
    <cellStyle name="Normal 4 2 4 4 10" xfId="22290" xr:uid="{4D33F814-6FEE-4375-ACE4-1B2EE4EC7F31}"/>
    <cellStyle name="Normal 4 2 4 4 2" xfId="22291" xr:uid="{541D9576-33F1-4A25-B706-67B9BF78859B}"/>
    <cellStyle name="Normal 4 2 4 4 2 2" xfId="22292" xr:uid="{EEAC1B16-6908-4C3E-8319-E3C9E2EEC21D}"/>
    <cellStyle name="Normal 4 2 4 4 2 2 2" xfId="22293" xr:uid="{DF9F11F7-5F6F-4D1E-9FC6-62391BF79125}"/>
    <cellStyle name="Normal 4 2 4 4 2 2 2 2" xfId="22294" xr:uid="{367BEFC3-449E-494D-AED1-CF5B0C2050C2}"/>
    <cellStyle name="Normal 4 2 4 4 2 2 2 2 2" xfId="22295" xr:uid="{3ED739FD-C5E7-4057-AED7-284E8CFE55C3}"/>
    <cellStyle name="Normal 4 2 4 4 2 2 2 3" xfId="22296" xr:uid="{6A834959-BF99-4992-8359-E5FE0BC92B78}"/>
    <cellStyle name="Normal 4 2 4 4 2 2 2 3 2" xfId="22297" xr:uid="{04F37E5F-56C9-4808-9D15-7A77A9AA7596}"/>
    <cellStyle name="Normal 4 2 4 4 2 2 2 4" xfId="22298" xr:uid="{D2AF0CAD-40EB-4CD6-93A1-717C3D18E1EB}"/>
    <cellStyle name="Normal 4 2 4 4 2 2 3" xfId="22299" xr:uid="{648B4828-ECAA-4C01-B40C-5F0BBE08B6A6}"/>
    <cellStyle name="Normal 4 2 4 4 2 2 3 2" xfId="22300" xr:uid="{2224B9FC-B962-43B2-94F1-ABEC5AD425A7}"/>
    <cellStyle name="Normal 4 2 4 4 2 2 3 2 2" xfId="22301" xr:uid="{825BA6F5-D366-4229-9A67-E4DAFF6611BB}"/>
    <cellStyle name="Normal 4 2 4 4 2 2 3 3" xfId="22302" xr:uid="{AF3E4759-87DD-4E53-BD1D-906289F4F3D8}"/>
    <cellStyle name="Normal 4 2 4 4 2 2 3 3 2" xfId="22303" xr:uid="{451ED92F-D6F2-4B36-A150-59DD6F1CE1E9}"/>
    <cellStyle name="Normal 4 2 4 4 2 2 3 4" xfId="22304" xr:uid="{D85EA1FB-2320-4EC6-BD48-803BA95D99EA}"/>
    <cellStyle name="Normal 4 2 4 4 2 2 4" xfId="22305" xr:uid="{95E16E78-1CE8-43E4-889A-609CFC64E44D}"/>
    <cellStyle name="Normal 4 2 4 4 2 2 4 2" xfId="22306" xr:uid="{68FF7A63-E156-4E15-9D97-7006DB5928A9}"/>
    <cellStyle name="Normal 4 2 4 4 2 2 5" xfId="22307" xr:uid="{71D1BBC4-B309-4855-A009-BF2E81280934}"/>
    <cellStyle name="Normal 4 2 4 4 2 2 5 2" xfId="22308" xr:uid="{2DB1FC84-FAB8-4C0B-A9E7-CB90054E8163}"/>
    <cellStyle name="Normal 4 2 4 4 2 2 6" xfId="22309" xr:uid="{88E2D652-A5F6-4D64-91B6-ED571EBF6F49}"/>
    <cellStyle name="Normal 4 2 4 4 2 2 7" xfId="22310" xr:uid="{A56B0576-D724-461C-8B43-44B11AFDB95E}"/>
    <cellStyle name="Normal 4 2 4 4 2 3" xfId="22311" xr:uid="{60E3DFF5-FEB9-4F63-B06B-EA059C9E376B}"/>
    <cellStyle name="Normal 4 2 4 4 2 3 2" xfId="22312" xr:uid="{30AF71AF-9E60-4D56-9647-7BAB2CB5A9DA}"/>
    <cellStyle name="Normal 4 2 4 4 2 3 2 2" xfId="22313" xr:uid="{D2C2F63B-6AE0-4EEC-827F-9C9E3BDDD583}"/>
    <cellStyle name="Normal 4 2 4 4 2 3 2 2 2" xfId="22314" xr:uid="{E1D2CD44-FE70-4C62-A7AB-6448D2A58739}"/>
    <cellStyle name="Normal 4 2 4 4 2 3 2 3" xfId="22315" xr:uid="{AC440CD5-23F1-4A17-8C0F-EF813DB937A4}"/>
    <cellStyle name="Normal 4 2 4 4 2 3 2 3 2" xfId="22316" xr:uid="{36B9962C-5282-435F-A995-F0289831FAE9}"/>
    <cellStyle name="Normal 4 2 4 4 2 3 2 4" xfId="22317" xr:uid="{5A9E406C-0FA9-44EC-8970-EE371CB7713C}"/>
    <cellStyle name="Normal 4 2 4 4 2 3 3" xfId="22318" xr:uid="{ED959DDD-821A-4CEF-84DB-D231FB25880A}"/>
    <cellStyle name="Normal 4 2 4 4 2 3 3 2" xfId="22319" xr:uid="{6CB8A216-FE78-4FAC-9451-17A74EC2551E}"/>
    <cellStyle name="Normal 4 2 4 4 2 3 3 2 2" xfId="22320" xr:uid="{CCF75847-FE10-4C26-B1A1-BB3F44520439}"/>
    <cellStyle name="Normal 4 2 4 4 2 3 3 3" xfId="22321" xr:uid="{25DC39A8-D43D-4B9F-835A-4C8DDCF6C64D}"/>
    <cellStyle name="Normal 4 2 4 4 2 3 3 3 2" xfId="22322" xr:uid="{AF6B6814-51AE-4E00-83EC-588F6E389B23}"/>
    <cellStyle name="Normal 4 2 4 4 2 3 3 4" xfId="22323" xr:uid="{36DA800B-01A2-46FF-B013-C99A500C2213}"/>
    <cellStyle name="Normal 4 2 4 4 2 3 4" xfId="22324" xr:uid="{2673414A-9AD6-48DA-B3A0-12A148F4E8C9}"/>
    <cellStyle name="Normal 4 2 4 4 2 3 4 2" xfId="22325" xr:uid="{82926B13-DC1C-48CD-B85C-4583AF27DEAF}"/>
    <cellStyle name="Normal 4 2 4 4 2 3 5" xfId="22326" xr:uid="{019C0B5E-543E-43E3-8133-D20ADE82F4C4}"/>
    <cellStyle name="Normal 4 2 4 4 2 3 5 2" xfId="22327" xr:uid="{317BC74A-E198-4B5A-B971-D1A46BD5C559}"/>
    <cellStyle name="Normal 4 2 4 4 2 3 6" xfId="22328" xr:uid="{533AE57C-8A3B-49C2-8F98-83FE54DB260B}"/>
    <cellStyle name="Normal 4 2 4 4 2 3 7" xfId="22329" xr:uid="{BCA32B30-6668-4957-B663-DC1FC87E7998}"/>
    <cellStyle name="Normal 4 2 4 4 2 4" xfId="22330" xr:uid="{DDC5E8AA-377D-48A8-B19B-6E54372CC7C3}"/>
    <cellStyle name="Normal 4 2 4 4 2 4 2" xfId="22331" xr:uid="{6108FF6F-5B74-4A59-812C-5F478240544C}"/>
    <cellStyle name="Normal 4 2 4 4 2 4 2 2" xfId="22332" xr:uid="{E7D20CDF-D77F-478E-BDA6-03CF2F317F3D}"/>
    <cellStyle name="Normal 4 2 4 4 2 4 3" xfId="22333" xr:uid="{4446EEEB-1FB1-43C4-9CD3-FFDC5622700E}"/>
    <cellStyle name="Normal 4 2 4 4 2 4 3 2" xfId="22334" xr:uid="{273E4C1D-F1F3-42D0-96DA-CCBA1923BB71}"/>
    <cellStyle name="Normal 4 2 4 4 2 4 4" xfId="22335" xr:uid="{349C71DD-C093-4308-99C7-13E80296ECD7}"/>
    <cellStyle name="Normal 4 2 4 4 2 5" xfId="22336" xr:uid="{A9B32975-2AD8-47DC-8C65-7B1698281A7E}"/>
    <cellStyle name="Normal 4 2 4 4 2 5 2" xfId="22337" xr:uid="{174ECEC8-DBEE-4AEA-B4DF-EE899EF80994}"/>
    <cellStyle name="Normal 4 2 4 4 2 5 2 2" xfId="22338" xr:uid="{47D68CB7-02B1-4FAA-ACB9-17E6C4273C64}"/>
    <cellStyle name="Normal 4 2 4 4 2 5 3" xfId="22339" xr:uid="{E09CFC2E-4DF7-44C3-875E-9C146D90BB8B}"/>
    <cellStyle name="Normal 4 2 4 4 2 5 3 2" xfId="22340" xr:uid="{96CC28BA-DF93-42FD-A8FE-C1C49C969D40}"/>
    <cellStyle name="Normal 4 2 4 4 2 5 4" xfId="22341" xr:uid="{34EDB5B7-52D3-48F8-9A19-4D473EFEE6BA}"/>
    <cellStyle name="Normal 4 2 4 4 2 6" xfId="22342" xr:uid="{CD63079E-ED38-4191-90DB-DE30D4D7C8A2}"/>
    <cellStyle name="Normal 4 2 4 4 2 6 2" xfId="22343" xr:uid="{DBF4EF9D-70F5-4FC9-BAE3-8BF259FC742F}"/>
    <cellStyle name="Normal 4 2 4 4 2 7" xfId="22344" xr:uid="{A0CAA7A9-E7F8-4FCC-B267-CFE76FDDBB45}"/>
    <cellStyle name="Normal 4 2 4 4 2 7 2" xfId="22345" xr:uid="{F4A5BB8F-932B-4B8A-B5E4-00626089A3DB}"/>
    <cellStyle name="Normal 4 2 4 4 2 8" xfId="22346" xr:uid="{84B74683-1445-4875-B477-9BE61BB63714}"/>
    <cellStyle name="Normal 4 2 4 4 2 9" xfId="22347" xr:uid="{AB120450-D52F-4E5C-B3FB-71A2FCBF5E56}"/>
    <cellStyle name="Normal 4 2 4 4 3" xfId="22348" xr:uid="{250B1E36-C6D0-4AF9-88EF-CEF1D0FB01F7}"/>
    <cellStyle name="Normal 4 2 4 4 3 2" xfId="22349" xr:uid="{9C1AF6DD-0C6B-4E54-9CF3-6CC140D33408}"/>
    <cellStyle name="Normal 4 2 4 4 3 2 2" xfId="22350" xr:uid="{4DA1688C-E01F-48E8-B628-E8B1B1F2A3E0}"/>
    <cellStyle name="Normal 4 2 4 4 3 2 2 2" xfId="22351" xr:uid="{5801DF59-9C99-484B-9779-609F688999E3}"/>
    <cellStyle name="Normal 4 2 4 4 3 2 3" xfId="22352" xr:uid="{5C729D12-E254-41A3-82E3-B8A9DAF9411C}"/>
    <cellStyle name="Normal 4 2 4 4 3 2 3 2" xfId="22353" xr:uid="{7AAC79AE-8995-4D67-B8A3-2235DAD5D1B8}"/>
    <cellStyle name="Normal 4 2 4 4 3 2 4" xfId="22354" xr:uid="{B3EED414-57C7-462E-908E-C7DBBD9F54F3}"/>
    <cellStyle name="Normal 4 2 4 4 3 3" xfId="22355" xr:uid="{A22B662D-C6F7-4FAD-91D7-5C8D2B4BC59A}"/>
    <cellStyle name="Normal 4 2 4 4 3 3 2" xfId="22356" xr:uid="{A5A40150-2C45-417E-B677-53BAD0EF91AA}"/>
    <cellStyle name="Normal 4 2 4 4 3 3 2 2" xfId="22357" xr:uid="{6419AC90-9C02-44F9-8203-5FCBF4837B28}"/>
    <cellStyle name="Normal 4 2 4 4 3 3 3" xfId="22358" xr:uid="{2279D75E-0720-43F6-AB38-970AA1D846DE}"/>
    <cellStyle name="Normal 4 2 4 4 3 3 3 2" xfId="22359" xr:uid="{2DC3EC33-A5EE-4EDB-89F7-EF176784C151}"/>
    <cellStyle name="Normal 4 2 4 4 3 3 4" xfId="22360" xr:uid="{092D8D8E-4CB6-443E-AE2B-D1F527657553}"/>
    <cellStyle name="Normal 4 2 4 4 3 4" xfId="22361" xr:uid="{9C5F1F77-5F9C-4A40-8CC5-08AE4E116331}"/>
    <cellStyle name="Normal 4 2 4 4 3 4 2" xfId="22362" xr:uid="{B38A41BD-6897-41C0-9BAC-1BA5B044E814}"/>
    <cellStyle name="Normal 4 2 4 4 3 5" xfId="22363" xr:uid="{F5856692-CFDA-4E8D-8931-4F9F510BAF86}"/>
    <cellStyle name="Normal 4 2 4 4 3 5 2" xfId="22364" xr:uid="{0399D618-53AF-442A-BC50-BD6E347462AF}"/>
    <cellStyle name="Normal 4 2 4 4 3 6" xfId="22365" xr:uid="{12F4E742-A02C-4041-98AA-D568C805AB87}"/>
    <cellStyle name="Normal 4 2 4 4 3 7" xfId="22366" xr:uid="{C63D5D81-3797-4357-825A-17A368AB899E}"/>
    <cellStyle name="Normal 4 2 4 4 4" xfId="22367" xr:uid="{8F1EC36B-8B4C-4E76-9A08-FF761476519B}"/>
    <cellStyle name="Normal 4 2 4 4 4 2" xfId="22368" xr:uid="{8542BA15-14A2-4BB2-9A9A-46517CEFBE56}"/>
    <cellStyle name="Normal 4 2 4 4 4 2 2" xfId="22369" xr:uid="{8E6727AC-ABA9-4B64-A3E8-519F27AB9957}"/>
    <cellStyle name="Normal 4 2 4 4 4 2 2 2" xfId="22370" xr:uid="{ACB683A5-3029-4E9C-9ADA-B430C7F61A75}"/>
    <cellStyle name="Normal 4 2 4 4 4 2 3" xfId="22371" xr:uid="{67A138E3-6A65-44A9-8E87-FBB8AE845D86}"/>
    <cellStyle name="Normal 4 2 4 4 4 2 3 2" xfId="22372" xr:uid="{2C12CEE4-7038-4881-BBD4-7AEAF0F41E88}"/>
    <cellStyle name="Normal 4 2 4 4 4 2 4" xfId="22373" xr:uid="{015F2E78-7D49-4EAF-82C8-74431910B346}"/>
    <cellStyle name="Normal 4 2 4 4 4 3" xfId="22374" xr:uid="{6FCAE3C9-7720-491D-AD2E-8E1008DD30C6}"/>
    <cellStyle name="Normal 4 2 4 4 4 3 2" xfId="22375" xr:uid="{4334DD62-0E4F-4202-B26F-72B96429CBF4}"/>
    <cellStyle name="Normal 4 2 4 4 4 3 2 2" xfId="22376" xr:uid="{15F46370-9A11-4439-A514-39AFA36A6726}"/>
    <cellStyle name="Normal 4 2 4 4 4 3 3" xfId="22377" xr:uid="{F9521168-B505-4803-80D3-D7FBD9CA86D3}"/>
    <cellStyle name="Normal 4 2 4 4 4 3 3 2" xfId="22378" xr:uid="{80F35B4D-84C7-4D36-88C1-E28A236DFCDC}"/>
    <cellStyle name="Normal 4 2 4 4 4 3 4" xfId="22379" xr:uid="{D665A22C-4294-4551-B109-72DA5D89B2C8}"/>
    <cellStyle name="Normal 4 2 4 4 4 4" xfId="22380" xr:uid="{5F777925-2C8A-458C-96BD-AF372D66025F}"/>
    <cellStyle name="Normal 4 2 4 4 4 4 2" xfId="22381" xr:uid="{1BA19595-D980-4336-BC60-39A872B011C3}"/>
    <cellStyle name="Normal 4 2 4 4 4 5" xfId="22382" xr:uid="{2080733D-CC52-4456-96DA-9AE40E53AE3A}"/>
    <cellStyle name="Normal 4 2 4 4 4 5 2" xfId="22383" xr:uid="{8984C3BB-EBEB-4457-AC4F-97642B293575}"/>
    <cellStyle name="Normal 4 2 4 4 4 6" xfId="22384" xr:uid="{B7E67554-F37E-4E87-B4AC-023C1F8C51CF}"/>
    <cellStyle name="Normal 4 2 4 4 4 7" xfId="22385" xr:uid="{35BD0FD1-88BA-4784-B644-9B98E0AF3AA7}"/>
    <cellStyle name="Normal 4 2 4 4 5" xfId="22386" xr:uid="{528AB464-9BAD-42B2-AC56-6B66DB10357B}"/>
    <cellStyle name="Normal 4 2 4 4 5 2" xfId="22387" xr:uid="{035EB00B-882E-42DC-B1DC-592004500407}"/>
    <cellStyle name="Normal 4 2 4 4 5 2 2" xfId="22388" xr:uid="{5342BDE0-C720-4BCA-9321-3D8926C2C508}"/>
    <cellStyle name="Normal 4 2 4 4 5 3" xfId="22389" xr:uid="{0B7B0E4D-9F08-40D1-A403-53DD1E72DED6}"/>
    <cellStyle name="Normal 4 2 4 4 5 3 2" xfId="22390" xr:uid="{8CB1C4EA-5B0F-452C-AF69-AE7C833A6684}"/>
    <cellStyle name="Normal 4 2 4 4 5 4" xfId="22391" xr:uid="{5045DB1F-4A3E-42B3-BBF0-8DE54372C139}"/>
    <cellStyle name="Normal 4 2 4 4 6" xfId="22392" xr:uid="{9638048A-E565-4E5A-A714-45B1B67CE650}"/>
    <cellStyle name="Normal 4 2 4 4 6 2" xfId="22393" xr:uid="{D20EF893-F214-4DC3-BAA0-E847E0000454}"/>
    <cellStyle name="Normal 4 2 4 4 6 2 2" xfId="22394" xr:uid="{B67B9215-C196-4F54-9EBB-EF16176B6AA8}"/>
    <cellStyle name="Normal 4 2 4 4 6 3" xfId="22395" xr:uid="{8ADAAB8E-6132-4627-B519-01E897406CA2}"/>
    <cellStyle name="Normal 4 2 4 4 6 3 2" xfId="22396" xr:uid="{12B12030-8DF4-4F77-A675-2AFA569E0875}"/>
    <cellStyle name="Normal 4 2 4 4 6 4" xfId="22397" xr:uid="{3FC0E008-F296-4DEB-9248-D5715F1FAD27}"/>
    <cellStyle name="Normal 4 2 4 4 7" xfId="22398" xr:uid="{D2164474-15F4-4572-8ACB-256A7D3F5033}"/>
    <cellStyle name="Normal 4 2 4 4 7 2" xfId="22399" xr:uid="{D35744A6-586C-44AC-8D82-B1E7D6FF27A5}"/>
    <cellStyle name="Normal 4 2 4 4 8" xfId="22400" xr:uid="{F50A7392-E4CC-4308-9C43-FE531C4B69B4}"/>
    <cellStyle name="Normal 4 2 4 4 8 2" xfId="22401" xr:uid="{65F4CBB3-78CC-4DC3-B3C6-D725A18CBDB0}"/>
    <cellStyle name="Normal 4 2 4 4 9" xfId="22402" xr:uid="{3C35716D-67EE-4527-A856-40F5540FC88D}"/>
    <cellStyle name="Normal 4 2 4 5" xfId="22403" xr:uid="{09C1BADE-9688-42B1-9100-01B8F7E75F91}"/>
    <cellStyle name="Normal 4 2 4 5 2" xfId="22404" xr:uid="{E705851C-27C3-4CBB-AD9C-BA724446A150}"/>
    <cellStyle name="Normal 4 2 4 5 2 2" xfId="22405" xr:uid="{DD1E6CF3-501C-4B43-9319-20B096582365}"/>
    <cellStyle name="Normal 4 2 4 5 2 2 2" xfId="22406" xr:uid="{4229FF96-6020-4605-BCDF-BC76D24697B9}"/>
    <cellStyle name="Normal 4 2 4 5 2 2 2 2" xfId="22407" xr:uid="{D6C697C4-17B2-4C5B-BA80-ED379BE30717}"/>
    <cellStyle name="Normal 4 2 4 5 2 2 3" xfId="22408" xr:uid="{0F92AF64-9CFD-490A-9EF9-10C2D5BA5FD8}"/>
    <cellStyle name="Normal 4 2 4 5 2 2 3 2" xfId="22409" xr:uid="{75941A27-0AD4-4638-BAF9-670922B523D4}"/>
    <cellStyle name="Normal 4 2 4 5 2 2 4" xfId="22410" xr:uid="{C9E3FFA8-2F05-4C25-8C00-AF418A2C3003}"/>
    <cellStyle name="Normal 4 2 4 5 2 3" xfId="22411" xr:uid="{ACDF0271-83F7-4674-A06D-04D655C8AB32}"/>
    <cellStyle name="Normal 4 2 4 5 2 3 2" xfId="22412" xr:uid="{BF732B89-6BE2-43A1-B4D6-1D89DA16C195}"/>
    <cellStyle name="Normal 4 2 4 5 2 3 2 2" xfId="22413" xr:uid="{825E421B-6F0E-4123-8FC3-C14866414BE8}"/>
    <cellStyle name="Normal 4 2 4 5 2 3 3" xfId="22414" xr:uid="{F2412FA3-C4E7-4D7D-B8C5-B7421118527A}"/>
    <cellStyle name="Normal 4 2 4 5 2 3 3 2" xfId="22415" xr:uid="{D4F7CF16-0631-47CB-AEB1-E4EDD7336EDA}"/>
    <cellStyle name="Normal 4 2 4 5 2 3 4" xfId="22416" xr:uid="{EE247B57-4495-4789-AC59-BF29F554C9FA}"/>
    <cellStyle name="Normal 4 2 4 5 2 4" xfId="22417" xr:uid="{99322892-678A-4C5B-A8EB-EC3EC0BDE6B0}"/>
    <cellStyle name="Normal 4 2 4 5 2 4 2" xfId="22418" xr:uid="{C47794D4-D9A6-4DF0-A8C4-398800676B7A}"/>
    <cellStyle name="Normal 4 2 4 5 2 5" xfId="22419" xr:uid="{BD7DA441-E444-44F2-BBAF-EBC9D6517146}"/>
    <cellStyle name="Normal 4 2 4 5 2 5 2" xfId="22420" xr:uid="{F7DB896F-CD5F-4751-8FB3-F2D4D7E6C4AA}"/>
    <cellStyle name="Normal 4 2 4 5 2 6" xfId="22421" xr:uid="{8B0AEF98-B1F8-4AD4-97DB-3547FD63656D}"/>
    <cellStyle name="Normal 4 2 4 5 2 7" xfId="22422" xr:uid="{47248B34-C71A-4DAD-B6E2-4CADF1353671}"/>
    <cellStyle name="Normal 4 2 4 5 3" xfId="22423" xr:uid="{8D20F9BA-4139-45C7-B1CB-98380E192B91}"/>
    <cellStyle name="Normal 4 2 4 5 3 2" xfId="22424" xr:uid="{46F8FB36-F379-4CFC-A260-5D7B7064C7A5}"/>
    <cellStyle name="Normal 4 2 4 5 3 2 2" xfId="22425" xr:uid="{35D1F030-ECB7-4C0E-8757-9627508F3C71}"/>
    <cellStyle name="Normal 4 2 4 5 3 2 2 2" xfId="22426" xr:uid="{82BAA7AE-E6DA-4A0A-A0D5-47EF59F13FE4}"/>
    <cellStyle name="Normal 4 2 4 5 3 2 3" xfId="22427" xr:uid="{1DD59C35-00FB-4894-AE8A-F0D2C9BF5ABF}"/>
    <cellStyle name="Normal 4 2 4 5 3 2 3 2" xfId="22428" xr:uid="{AB720BA0-AF85-4A69-B2AC-744B05EBF963}"/>
    <cellStyle name="Normal 4 2 4 5 3 2 4" xfId="22429" xr:uid="{895A4837-DE2C-4036-A851-578407453FDC}"/>
    <cellStyle name="Normal 4 2 4 5 3 3" xfId="22430" xr:uid="{3DDA85F4-AA21-4EDA-AE15-0BCEFD3DD0EB}"/>
    <cellStyle name="Normal 4 2 4 5 3 3 2" xfId="22431" xr:uid="{6F7C8C4B-591E-4B08-A4EE-8AE400688EC0}"/>
    <cellStyle name="Normal 4 2 4 5 3 3 2 2" xfId="22432" xr:uid="{ED2E9289-F7F4-4A86-87A3-11B79232A3C7}"/>
    <cellStyle name="Normal 4 2 4 5 3 3 3" xfId="22433" xr:uid="{22DEA8E8-9D28-45D4-9D81-36A4ED08B50F}"/>
    <cellStyle name="Normal 4 2 4 5 3 3 3 2" xfId="22434" xr:uid="{1BA4A3C9-3B1C-4965-9FB8-CB4109A6961F}"/>
    <cellStyle name="Normal 4 2 4 5 3 3 4" xfId="22435" xr:uid="{F72BFF9E-DE13-4289-8E9B-E36239A81E40}"/>
    <cellStyle name="Normal 4 2 4 5 3 4" xfId="22436" xr:uid="{5A37A10C-DC2D-44E8-91A1-84983B17468E}"/>
    <cellStyle name="Normal 4 2 4 5 3 4 2" xfId="22437" xr:uid="{FFE8EC92-BF74-43E7-838E-D4ABE8CB7863}"/>
    <cellStyle name="Normal 4 2 4 5 3 5" xfId="22438" xr:uid="{785BF861-EA81-4CD6-A6DB-CBECE1A22BD1}"/>
    <cellStyle name="Normal 4 2 4 5 3 5 2" xfId="22439" xr:uid="{67082720-8448-4C37-8D75-4DBBC4D53BBC}"/>
    <cellStyle name="Normal 4 2 4 5 3 6" xfId="22440" xr:uid="{DD9B26E2-B6B5-4DAE-B082-736B7BCCDB86}"/>
    <cellStyle name="Normal 4 2 4 5 3 7" xfId="22441" xr:uid="{055728A4-B207-485D-88F9-77E15B6B6DF4}"/>
    <cellStyle name="Normal 4 2 4 5 4" xfId="22442" xr:uid="{7A1CFCEE-7684-49F4-BCB6-8554CDED10F3}"/>
    <cellStyle name="Normal 4 2 4 5 4 2" xfId="22443" xr:uid="{E5861B60-F96A-4778-A768-CF239084AC60}"/>
    <cellStyle name="Normal 4 2 4 5 4 2 2" xfId="22444" xr:uid="{CF4C4FB0-A5F4-4F0D-B1B3-27665FAE83A4}"/>
    <cellStyle name="Normal 4 2 4 5 4 3" xfId="22445" xr:uid="{739C27C2-6BF3-4D03-90DF-409F085432DB}"/>
    <cellStyle name="Normal 4 2 4 5 4 3 2" xfId="22446" xr:uid="{9C52820C-D061-4297-9472-60D0C87C4F48}"/>
    <cellStyle name="Normal 4 2 4 5 4 4" xfId="22447" xr:uid="{7B7058C9-BE51-4AC2-B618-86BF3F81B556}"/>
    <cellStyle name="Normal 4 2 4 5 5" xfId="22448" xr:uid="{F1F4CEC1-3B68-40A5-8BC7-215D2F520D5E}"/>
    <cellStyle name="Normal 4 2 4 5 5 2" xfId="22449" xr:uid="{DF70CB8A-7291-4450-8FF8-1FB611DB2F24}"/>
    <cellStyle name="Normal 4 2 4 5 5 2 2" xfId="22450" xr:uid="{927B1685-61D5-417E-82CE-D6886D342634}"/>
    <cellStyle name="Normal 4 2 4 5 5 3" xfId="22451" xr:uid="{55A7DF8E-2152-4AFE-AB74-51C753F41888}"/>
    <cellStyle name="Normal 4 2 4 5 5 3 2" xfId="22452" xr:uid="{6982258E-BDF6-466B-9B0C-C61EE54622D7}"/>
    <cellStyle name="Normal 4 2 4 5 5 4" xfId="22453" xr:uid="{ABCEC821-80B2-4DB3-B0CA-E0D2E9ACDC4E}"/>
    <cellStyle name="Normal 4 2 4 5 6" xfId="22454" xr:uid="{EC292670-DD44-49C6-965F-D54AFD9351C1}"/>
    <cellStyle name="Normal 4 2 4 5 6 2" xfId="22455" xr:uid="{F80A7B3B-B8B5-4C36-BAEB-EFFCCE4BE846}"/>
    <cellStyle name="Normal 4 2 4 5 7" xfId="22456" xr:uid="{133A6074-3300-4904-BDDE-FA82BEEF4216}"/>
    <cellStyle name="Normal 4 2 4 5 7 2" xfId="22457" xr:uid="{AFA11BCF-3A98-4C70-BB17-D367921830CB}"/>
    <cellStyle name="Normal 4 2 4 5 8" xfId="22458" xr:uid="{F38C7F9D-B856-4D11-9D3D-DD9A9E0FD07B}"/>
    <cellStyle name="Normal 4 2 4 5 9" xfId="22459" xr:uid="{27CEF416-DDFA-4D8E-BDAC-97E009AC5F61}"/>
    <cellStyle name="Normal 4 2 4 6" xfId="22460" xr:uid="{AD33FE98-D918-48B9-A7CC-E9E6BB28F06C}"/>
    <cellStyle name="Normal 4 2 4 6 2" xfId="22461" xr:uid="{909524B6-F540-44A3-9D62-EBDF7A17F747}"/>
    <cellStyle name="Normal 4 2 4 6 2 2" xfId="22462" xr:uid="{11C6884E-D739-4F85-B840-E9DF2E894F1B}"/>
    <cellStyle name="Normal 4 2 4 6 2 2 2" xfId="22463" xr:uid="{91A1E2DE-CD5A-4005-A2E8-BD03EF23F1FC}"/>
    <cellStyle name="Normal 4 2 4 6 2 2 2 2" xfId="22464" xr:uid="{E9D2B9E1-FA3A-4B4A-ABB5-DB486D9FFBF1}"/>
    <cellStyle name="Normal 4 2 4 6 2 2 3" xfId="22465" xr:uid="{D64F321E-548D-4BF7-9BA0-937B03C78EB4}"/>
    <cellStyle name="Normal 4 2 4 6 2 2 3 2" xfId="22466" xr:uid="{0FABCBB9-3AFB-4972-8F27-0289A5B646C3}"/>
    <cellStyle name="Normal 4 2 4 6 2 2 4" xfId="22467" xr:uid="{E29341A7-1804-4C62-9836-E51BD9E41CE8}"/>
    <cellStyle name="Normal 4 2 4 6 2 3" xfId="22468" xr:uid="{4B0F8E5A-0B53-41F5-9FA7-00F8CEE071DA}"/>
    <cellStyle name="Normal 4 2 4 6 2 3 2" xfId="22469" xr:uid="{0BE5BFDB-96D5-4276-8B80-33DDA6024D84}"/>
    <cellStyle name="Normal 4 2 4 6 2 3 2 2" xfId="22470" xr:uid="{B616DB1E-45B5-43EC-9E42-B0D5A3E52DD8}"/>
    <cellStyle name="Normal 4 2 4 6 2 3 3" xfId="22471" xr:uid="{4E18F949-0994-47C1-9C3D-BE12EDAC4579}"/>
    <cellStyle name="Normal 4 2 4 6 2 3 3 2" xfId="22472" xr:uid="{24B9A862-FD19-4F44-ADF0-9B8A75CCD8D9}"/>
    <cellStyle name="Normal 4 2 4 6 2 3 4" xfId="22473" xr:uid="{E3FB2EA7-DA13-440E-9DA7-529146E10894}"/>
    <cellStyle name="Normal 4 2 4 6 2 4" xfId="22474" xr:uid="{DF485F8B-905F-4C23-A698-05057995411A}"/>
    <cellStyle name="Normal 4 2 4 6 2 4 2" xfId="22475" xr:uid="{79B99B30-18CD-4AE1-9F21-056B7D1B2FD1}"/>
    <cellStyle name="Normal 4 2 4 6 2 5" xfId="22476" xr:uid="{3E80D180-ABB8-40E2-9C18-61FD2A49135A}"/>
    <cellStyle name="Normal 4 2 4 6 2 5 2" xfId="22477" xr:uid="{EB8E8DF7-AB1C-4ABF-B2E7-78622CCE3027}"/>
    <cellStyle name="Normal 4 2 4 6 2 6" xfId="22478" xr:uid="{704EEA2F-2CB6-47CF-A72E-C4EC86D353FE}"/>
    <cellStyle name="Normal 4 2 4 6 2 7" xfId="22479" xr:uid="{E3892967-EE33-4CC8-846E-878D545985EC}"/>
    <cellStyle name="Normal 4 2 4 6 3" xfId="22480" xr:uid="{E692F84F-D877-40F5-8E17-040BB3D1DE1B}"/>
    <cellStyle name="Normal 4 2 4 6 3 2" xfId="22481" xr:uid="{3DA88C05-C830-401C-AA3E-9C41521D8A01}"/>
    <cellStyle name="Normal 4 2 4 6 3 2 2" xfId="22482" xr:uid="{66D99000-5E68-4C26-8CF0-7633933ACAD4}"/>
    <cellStyle name="Normal 4 2 4 6 3 2 2 2" xfId="22483" xr:uid="{CBEB521C-2044-4A7D-ABA2-57DDDC0A7C19}"/>
    <cellStyle name="Normal 4 2 4 6 3 2 3" xfId="22484" xr:uid="{D198C87A-4EC1-42C2-A503-411F6E3638AD}"/>
    <cellStyle name="Normal 4 2 4 6 3 2 3 2" xfId="22485" xr:uid="{52BEF4B4-E557-485B-BAB9-E79932C9798C}"/>
    <cellStyle name="Normal 4 2 4 6 3 2 4" xfId="22486" xr:uid="{BDA11745-789F-43AA-B125-51FBB9A49060}"/>
    <cellStyle name="Normal 4 2 4 6 3 3" xfId="22487" xr:uid="{9B255C6A-4E66-49E4-BB8B-949136F6B14F}"/>
    <cellStyle name="Normal 4 2 4 6 3 3 2" xfId="22488" xr:uid="{DF321945-FC24-4CFE-9B8B-99BA84C7C9CA}"/>
    <cellStyle name="Normal 4 2 4 6 3 3 2 2" xfId="22489" xr:uid="{5B9BCCB9-630C-431E-BFA1-7E58FA2BC284}"/>
    <cellStyle name="Normal 4 2 4 6 3 3 3" xfId="22490" xr:uid="{4642D372-FDEF-4598-BBDE-A42A31DE3FAC}"/>
    <cellStyle name="Normal 4 2 4 6 3 3 3 2" xfId="22491" xr:uid="{AA1A4D1D-BAD5-41F5-9265-8F0027BC6820}"/>
    <cellStyle name="Normal 4 2 4 6 3 3 4" xfId="22492" xr:uid="{4332EAD0-0D34-4ED7-A34E-87927428B696}"/>
    <cellStyle name="Normal 4 2 4 6 3 4" xfId="22493" xr:uid="{6A7C3CA0-B4EF-4556-86E1-6DD6A1FA87E2}"/>
    <cellStyle name="Normal 4 2 4 6 3 4 2" xfId="22494" xr:uid="{D477A616-3586-4ED5-900D-C8117308B62C}"/>
    <cellStyle name="Normal 4 2 4 6 3 5" xfId="22495" xr:uid="{0F4BECF6-3F4A-441B-9864-0AD7A7ACBDF5}"/>
    <cellStyle name="Normal 4 2 4 6 3 5 2" xfId="22496" xr:uid="{61057E3B-1D99-42A1-BAEF-AEF30BCFBD52}"/>
    <cellStyle name="Normal 4 2 4 6 3 6" xfId="22497" xr:uid="{AD38249F-4F31-43FC-ABBB-FDF16F41028F}"/>
    <cellStyle name="Normal 4 2 4 6 3 7" xfId="22498" xr:uid="{AB7C4508-539A-454E-861D-AD01125BFF4B}"/>
    <cellStyle name="Normal 4 2 4 6 4" xfId="22499" xr:uid="{66CAC0C5-3C21-4306-B483-667B0FAE7733}"/>
    <cellStyle name="Normal 4 2 4 6 4 2" xfId="22500" xr:uid="{705FA38E-807F-407E-BBC3-1FC27A5A70D4}"/>
    <cellStyle name="Normal 4 2 4 6 4 2 2" xfId="22501" xr:uid="{64622F87-BAF7-4FDD-82BD-4592E7821D8E}"/>
    <cellStyle name="Normal 4 2 4 6 4 3" xfId="22502" xr:uid="{24549CE1-4203-4BB3-A194-710331014881}"/>
    <cellStyle name="Normal 4 2 4 6 4 3 2" xfId="22503" xr:uid="{C32F8CAE-E13B-4952-9117-0A569AB05490}"/>
    <cellStyle name="Normal 4 2 4 6 4 4" xfId="22504" xr:uid="{DC500273-F13E-4AB3-89B7-EF0CBD7E6E59}"/>
    <cellStyle name="Normal 4 2 4 6 5" xfId="22505" xr:uid="{349D3C48-04E7-4309-AB95-357B83DD4AB7}"/>
    <cellStyle name="Normal 4 2 4 6 5 2" xfId="22506" xr:uid="{391ACD24-6B35-4395-8C52-0670F8D4A36E}"/>
    <cellStyle name="Normal 4 2 4 6 5 2 2" xfId="22507" xr:uid="{FFCC0790-9E1F-490E-BBB9-C5C0D1B446DE}"/>
    <cellStyle name="Normal 4 2 4 6 5 3" xfId="22508" xr:uid="{83EF7B0E-3C82-437C-AC43-CD6DF37B4EF7}"/>
    <cellStyle name="Normal 4 2 4 6 5 3 2" xfId="22509" xr:uid="{4387CB3D-005B-4174-BA47-2DE5CD9AC978}"/>
    <cellStyle name="Normal 4 2 4 6 5 4" xfId="22510" xr:uid="{F6F0316A-2E6A-4643-8675-634F6D764E28}"/>
    <cellStyle name="Normal 4 2 4 6 6" xfId="22511" xr:uid="{19EF4DCC-900F-486F-A321-792BCE1679E4}"/>
    <cellStyle name="Normal 4 2 4 6 6 2" xfId="22512" xr:uid="{23030B2F-DA7E-4063-BA9E-4CF313C23B9E}"/>
    <cellStyle name="Normal 4 2 4 6 7" xfId="22513" xr:uid="{6457DC95-3D85-402A-BB46-5A4CFA95DFCF}"/>
    <cellStyle name="Normal 4 2 4 6 7 2" xfId="22514" xr:uid="{8478AD4B-9BC7-4AF5-8C9F-CB76680D9387}"/>
    <cellStyle name="Normal 4 2 4 6 8" xfId="22515" xr:uid="{7F60E2DD-949B-4269-9E69-D0CDE5130A84}"/>
    <cellStyle name="Normal 4 2 4 6 9" xfId="22516" xr:uid="{2AB832BD-C9E0-4AB4-B6E2-DDAA629EACBB}"/>
    <cellStyle name="Normal 4 2 4 7" xfId="22517" xr:uid="{E3A7CCCF-9D36-4FA7-A8D2-BA610D4CA49E}"/>
    <cellStyle name="Normal 4 2 4 7 2" xfId="22518" xr:uid="{A6CB7838-50F5-43E4-91C3-AEFE88B5AC94}"/>
    <cellStyle name="Normal 4 2 4 7 2 2" xfId="22519" xr:uid="{9C0B0B82-7557-48CC-B230-FD5274E76BA0}"/>
    <cellStyle name="Normal 4 2 4 7 2 2 2" xfId="22520" xr:uid="{7AB8660B-22D7-4F2A-9F01-53566AC8316C}"/>
    <cellStyle name="Normal 4 2 4 7 2 3" xfId="22521" xr:uid="{CB80ABA6-DCFA-4309-87C2-CDF90D465023}"/>
    <cellStyle name="Normal 4 2 4 7 2 3 2" xfId="22522" xr:uid="{52B67ACC-0A5E-4CB2-9392-09F274135818}"/>
    <cellStyle name="Normal 4 2 4 7 2 4" xfId="22523" xr:uid="{4F9F5FD0-073D-4C43-B071-9E8E769BA7C0}"/>
    <cellStyle name="Normal 4 2 4 7 3" xfId="22524" xr:uid="{226E0A64-2EFE-4A0C-A0A6-78703AC7A648}"/>
    <cellStyle name="Normal 4 2 4 7 3 2" xfId="22525" xr:uid="{9FEB05B5-1F42-4130-8E4E-575EE37FAAC7}"/>
    <cellStyle name="Normal 4 2 4 7 3 2 2" xfId="22526" xr:uid="{58357800-CE91-4FFB-8AE0-E8A496E8168C}"/>
    <cellStyle name="Normal 4 2 4 7 3 3" xfId="22527" xr:uid="{42A43361-9CFB-4F74-AA2B-FDE233F2CFD4}"/>
    <cellStyle name="Normal 4 2 4 7 3 3 2" xfId="22528" xr:uid="{11C91FFB-A01E-458C-A62F-02EB42B27ABE}"/>
    <cellStyle name="Normal 4 2 4 7 3 4" xfId="22529" xr:uid="{BBA334CC-65FF-43D6-8280-35C4CD0ACF85}"/>
    <cellStyle name="Normal 4 2 4 7 4" xfId="22530" xr:uid="{941F4482-D499-439B-A5F8-9C91A2482EB6}"/>
    <cellStyle name="Normal 4 2 4 7 4 2" xfId="22531" xr:uid="{9CB2951D-87B5-4A2F-BCFF-C610C28DCEEC}"/>
    <cellStyle name="Normal 4 2 4 7 5" xfId="22532" xr:uid="{9F342A91-933E-4556-957A-37204251A4ED}"/>
    <cellStyle name="Normal 4 2 4 7 5 2" xfId="22533" xr:uid="{FA3E501A-F80C-4763-ABB3-956B7EAF62AE}"/>
    <cellStyle name="Normal 4 2 4 7 6" xfId="22534" xr:uid="{7F290C97-08AE-4940-860F-B2A4E18EDFA6}"/>
    <cellStyle name="Normal 4 2 4 7 7" xfId="22535" xr:uid="{510C89D2-297C-4BCB-9C13-E22B4926181E}"/>
    <cellStyle name="Normal 4 2 4 8" xfId="22536" xr:uid="{4F42C24A-7C64-4C5D-8725-647CC907E320}"/>
    <cellStyle name="Normal 4 2 4 8 2" xfId="22537" xr:uid="{CBE3D65D-297B-4F87-AC57-49B8BBF71DF8}"/>
    <cellStyle name="Normal 4 2 4 8 2 2" xfId="22538" xr:uid="{23258299-F375-453D-8375-3BB94108BC6D}"/>
    <cellStyle name="Normal 4 2 4 8 2 2 2" xfId="22539" xr:uid="{7C3414AF-0EC4-4AD8-949F-7AD289C31E6C}"/>
    <cellStyle name="Normal 4 2 4 8 2 3" xfId="22540" xr:uid="{29D904DD-EBFE-4D9E-8E3E-1AEE949EBC89}"/>
    <cellStyle name="Normal 4 2 4 8 2 3 2" xfId="22541" xr:uid="{34E10DA4-B987-415B-BE9D-70E09C5D55EC}"/>
    <cellStyle name="Normal 4 2 4 8 2 4" xfId="22542" xr:uid="{4D209A48-5A0F-4AF0-B097-9402FA13C164}"/>
    <cellStyle name="Normal 4 2 4 8 3" xfId="22543" xr:uid="{1300201F-2421-4665-B5F1-3F16A1E4E2C9}"/>
    <cellStyle name="Normal 4 2 4 8 3 2" xfId="22544" xr:uid="{E4C5D227-3D92-46F0-8741-E61B64E716D2}"/>
    <cellStyle name="Normal 4 2 4 8 3 2 2" xfId="22545" xr:uid="{3F7AA6B1-FFB7-494E-AF6B-0FA5DA87B61B}"/>
    <cellStyle name="Normal 4 2 4 8 3 3" xfId="22546" xr:uid="{05860357-9415-4B51-AF67-230B489A4FE2}"/>
    <cellStyle name="Normal 4 2 4 8 3 3 2" xfId="22547" xr:uid="{B4C38978-FBB6-48A1-9401-60EB815EF3B0}"/>
    <cellStyle name="Normal 4 2 4 8 3 4" xfId="22548" xr:uid="{46737E1D-FF3D-4C40-AA25-9CE86ACFD142}"/>
    <cellStyle name="Normal 4 2 4 8 4" xfId="22549" xr:uid="{93781EB0-88B4-4187-90FC-258A78BA74B8}"/>
    <cellStyle name="Normal 4 2 4 8 4 2" xfId="22550" xr:uid="{62E194BE-5C27-4AF4-AEE8-E18FAAC4FA4A}"/>
    <cellStyle name="Normal 4 2 4 8 5" xfId="22551" xr:uid="{17D5501E-A1E6-4332-AE2E-EDE1E0ABCCBA}"/>
    <cellStyle name="Normal 4 2 4 8 5 2" xfId="22552" xr:uid="{4343F8FF-23BB-4C75-B109-C53D37433568}"/>
    <cellStyle name="Normal 4 2 4 8 6" xfId="22553" xr:uid="{1106DADB-CA55-4C7C-89F4-15F4AC60B9F7}"/>
    <cellStyle name="Normal 4 2 4 8 7" xfId="22554" xr:uid="{0957DD1C-B3C2-472B-ADCB-DCA99A89668E}"/>
    <cellStyle name="Normal 4 2 4 9" xfId="22555" xr:uid="{6F55EE7A-3D7B-40D6-AB75-001814B0E16D}"/>
    <cellStyle name="Normal 4 2 4 9 2" xfId="22556" xr:uid="{97990FC3-E3BC-4A97-8F7C-6CFFC6D46760}"/>
    <cellStyle name="Normal 4 2 4 9 2 2" xfId="22557" xr:uid="{E68B2778-A788-49F1-9681-2E393D0AF684}"/>
    <cellStyle name="Normal 4 2 4 9 2 2 2" xfId="22558" xr:uid="{08C4B6D9-3D7E-4EDD-959F-0D42325361F1}"/>
    <cellStyle name="Normal 4 2 4 9 2 3" xfId="22559" xr:uid="{34CCE5B9-90C8-468E-877F-000F1096E85C}"/>
    <cellStyle name="Normal 4 2 4 9 2 3 2" xfId="22560" xr:uid="{94DA8C04-8D67-49EB-AEFD-EE64D0BEEDBD}"/>
    <cellStyle name="Normal 4 2 4 9 2 4" xfId="22561" xr:uid="{7D2C0AF7-45BB-47D6-BEBC-197DE4430D40}"/>
    <cellStyle name="Normal 4 2 4 9 3" xfId="22562" xr:uid="{94B6C48F-F3C0-4D5E-9D8A-68679B971094}"/>
    <cellStyle name="Normal 4 2 4 9 3 2" xfId="22563" xr:uid="{CAFC997E-747B-4892-855C-BD9536E354AF}"/>
    <cellStyle name="Normal 4 2 4 9 3 2 2" xfId="22564" xr:uid="{6AE83F6F-AD17-4A24-BEB5-706E340B7A33}"/>
    <cellStyle name="Normal 4 2 4 9 3 3" xfId="22565" xr:uid="{1CC0F45D-B5EF-455D-9538-72AFBFFFE871}"/>
    <cellStyle name="Normal 4 2 4 9 3 3 2" xfId="22566" xr:uid="{A398A970-55E4-4EBF-ACC5-D3ADF6630441}"/>
    <cellStyle name="Normal 4 2 4 9 3 4" xfId="22567" xr:uid="{AD83B0F7-B056-4835-B572-60DA67B41AA1}"/>
    <cellStyle name="Normal 4 2 4 9 4" xfId="22568" xr:uid="{93A2CBE3-E1EE-4E58-B6BA-D45E63396A9D}"/>
    <cellStyle name="Normal 4 2 4 9 4 2" xfId="22569" xr:uid="{C05CD345-CD3E-4AA5-A6E4-4B24814CF478}"/>
    <cellStyle name="Normal 4 2 4 9 5" xfId="22570" xr:uid="{3AF33623-A413-4F53-9BAF-00337C905C42}"/>
    <cellStyle name="Normal 4 2 4 9 5 2" xfId="22571" xr:uid="{378B6A1A-49C1-4C7E-8C43-C87ED97ED473}"/>
    <cellStyle name="Normal 4 2 4 9 6" xfId="22572" xr:uid="{730B3A49-89C1-4A53-A25A-0CF6AA0AD923}"/>
    <cellStyle name="Normal 4 2 4 9 7" xfId="22573" xr:uid="{FDDB7A11-F4C7-4BB4-B349-E0E4F85E7C1B}"/>
    <cellStyle name="Normal 4 2 5" xfId="22574" xr:uid="{48949C54-F039-44EF-A777-2EDAEAE432F5}"/>
    <cellStyle name="Normal 4 2 5 10" xfId="22575" xr:uid="{07C6781B-BA69-402E-9A56-E07FAB8BA5C9}"/>
    <cellStyle name="Normal 4 2 5 10 2" xfId="22576" xr:uid="{9DDB5AC7-6A65-4E42-8BA4-50C37E122F04}"/>
    <cellStyle name="Normal 4 2 5 11" xfId="22577" xr:uid="{EAE562B5-7D1F-4DC0-9A20-1B24EB821344}"/>
    <cellStyle name="Normal 4 2 5 11 2" xfId="22578" xr:uid="{E69734EF-80F1-4581-A119-5AB93A287B70}"/>
    <cellStyle name="Normal 4 2 5 12" xfId="22579" xr:uid="{0290968D-ED77-43EF-88F7-685C85351B79}"/>
    <cellStyle name="Normal 4 2 5 13" xfId="22580" xr:uid="{2ABFC4AE-2F4A-46D3-9A7C-72A9079A55CA}"/>
    <cellStyle name="Normal 4 2 5 2" xfId="22581" xr:uid="{DC7BE31B-F9F3-457B-9896-CF8AD28AE5BA}"/>
    <cellStyle name="Normal 4 2 5 2 10" xfId="22582" xr:uid="{B28F4AED-67BA-47B9-9C14-198AF4C58CCC}"/>
    <cellStyle name="Normal 4 2 5 2 11" xfId="22583" xr:uid="{473C2227-1778-497D-A37A-4F8AE7A6F3BB}"/>
    <cellStyle name="Normal 4 2 5 2 2" xfId="22584" xr:uid="{6DA5C990-ACBF-48E4-9DA0-9E9458B05340}"/>
    <cellStyle name="Normal 4 2 5 2 2 2" xfId="22585" xr:uid="{9F4B8A91-F610-433B-A134-94F51F6FFCC2}"/>
    <cellStyle name="Normal 4 2 5 2 2 2 2" xfId="22586" xr:uid="{450E0403-6A7D-468A-89D5-B3BD7449C077}"/>
    <cellStyle name="Normal 4 2 5 2 2 2 2 2" xfId="22587" xr:uid="{B74A6046-8706-4A61-BFAF-FC2C59C998C3}"/>
    <cellStyle name="Normal 4 2 5 2 2 2 2 2 2" xfId="22588" xr:uid="{0B8C4248-F258-4155-9DF0-2986CEC9AA95}"/>
    <cellStyle name="Normal 4 2 5 2 2 2 2 3" xfId="22589" xr:uid="{76AC492B-4B8C-4C92-8375-DF46F023E40A}"/>
    <cellStyle name="Normal 4 2 5 2 2 2 2 3 2" xfId="22590" xr:uid="{C05C709B-41C9-42BB-9A8A-8C69D0A1748E}"/>
    <cellStyle name="Normal 4 2 5 2 2 2 2 4" xfId="22591" xr:uid="{BCCE5ECB-972B-4F0D-9854-83F947D180A7}"/>
    <cellStyle name="Normal 4 2 5 2 2 2 3" xfId="22592" xr:uid="{F010B9CA-863B-4A03-9824-70AA9BFF087C}"/>
    <cellStyle name="Normal 4 2 5 2 2 2 3 2" xfId="22593" xr:uid="{10954214-24EB-4DDB-B5AB-4EFBEEC9734A}"/>
    <cellStyle name="Normal 4 2 5 2 2 2 3 2 2" xfId="22594" xr:uid="{889B162D-D0C3-4822-96DD-FC064529BD2B}"/>
    <cellStyle name="Normal 4 2 5 2 2 2 3 3" xfId="22595" xr:uid="{15A4AA72-548A-4EF2-8D84-CEE19B9BE91A}"/>
    <cellStyle name="Normal 4 2 5 2 2 2 3 3 2" xfId="22596" xr:uid="{07E10A9A-BD02-446F-B377-778C43AEF354}"/>
    <cellStyle name="Normal 4 2 5 2 2 2 3 4" xfId="22597" xr:uid="{C4EFC6A6-7C54-4C98-8B55-94600A7CF6CB}"/>
    <cellStyle name="Normal 4 2 5 2 2 2 4" xfId="22598" xr:uid="{6A5FFC9C-63AD-4772-9122-851FD7C265BF}"/>
    <cellStyle name="Normal 4 2 5 2 2 2 4 2" xfId="22599" xr:uid="{46474DBF-4A9A-4E5B-B426-3E258BB119C9}"/>
    <cellStyle name="Normal 4 2 5 2 2 2 5" xfId="22600" xr:uid="{47ED8353-BCBF-462E-A782-8FC037FAA973}"/>
    <cellStyle name="Normal 4 2 5 2 2 2 5 2" xfId="22601" xr:uid="{52263381-E6AC-4656-9DAD-77767A642B4A}"/>
    <cellStyle name="Normal 4 2 5 2 2 2 6" xfId="22602" xr:uid="{19341F98-F520-4BED-887C-16D35035E8F0}"/>
    <cellStyle name="Normal 4 2 5 2 2 2 7" xfId="22603" xr:uid="{D54731F8-CCF6-41A5-895C-FA33E44DEB5B}"/>
    <cellStyle name="Normal 4 2 5 2 2 3" xfId="22604" xr:uid="{F1D2FC43-60CF-4F0C-B0D7-8EE360A4D6FE}"/>
    <cellStyle name="Normal 4 2 5 2 2 3 2" xfId="22605" xr:uid="{6B1A6440-0049-4EBF-9A4B-889BE6A93402}"/>
    <cellStyle name="Normal 4 2 5 2 2 3 2 2" xfId="22606" xr:uid="{DFB4EFAD-0B65-4F1A-BC02-CD66BD875C22}"/>
    <cellStyle name="Normal 4 2 5 2 2 3 2 2 2" xfId="22607" xr:uid="{1EE5A842-BFD4-4A57-88A5-75D24E221AA4}"/>
    <cellStyle name="Normal 4 2 5 2 2 3 2 3" xfId="22608" xr:uid="{FBD64181-855D-4642-9EF6-CA67448FAFB2}"/>
    <cellStyle name="Normal 4 2 5 2 2 3 2 3 2" xfId="22609" xr:uid="{FD8E8BE7-444B-4174-98BD-195D598E359B}"/>
    <cellStyle name="Normal 4 2 5 2 2 3 2 4" xfId="22610" xr:uid="{909FE73B-3B8C-4C42-82ED-A63962E146B0}"/>
    <cellStyle name="Normal 4 2 5 2 2 3 3" xfId="22611" xr:uid="{510E962F-FE81-47E3-9ABF-495C11C482FC}"/>
    <cellStyle name="Normal 4 2 5 2 2 3 3 2" xfId="22612" xr:uid="{A603428A-45CC-4F9C-83A1-0B7D3E0940BF}"/>
    <cellStyle name="Normal 4 2 5 2 2 3 3 2 2" xfId="22613" xr:uid="{809AC8AB-4BBE-4806-8553-CB916379BC2E}"/>
    <cellStyle name="Normal 4 2 5 2 2 3 3 3" xfId="22614" xr:uid="{AF00DAA8-63AF-4686-AB63-312E3F104019}"/>
    <cellStyle name="Normal 4 2 5 2 2 3 3 3 2" xfId="22615" xr:uid="{E19FE577-F123-481F-A3C8-B1EB286904A9}"/>
    <cellStyle name="Normal 4 2 5 2 2 3 3 4" xfId="22616" xr:uid="{384C9ED5-BCAA-4009-B97D-9B6BCCB96F4D}"/>
    <cellStyle name="Normal 4 2 5 2 2 3 4" xfId="22617" xr:uid="{5508F487-5CA8-4D96-BBDC-4EC6809A8F8D}"/>
    <cellStyle name="Normal 4 2 5 2 2 3 4 2" xfId="22618" xr:uid="{10C47AF5-C1DE-4A1B-9477-A37D30FFB415}"/>
    <cellStyle name="Normal 4 2 5 2 2 3 5" xfId="22619" xr:uid="{DF5327AE-E113-4D43-9D29-7012EE1C13F1}"/>
    <cellStyle name="Normal 4 2 5 2 2 3 5 2" xfId="22620" xr:uid="{4DC8E986-3EBD-459E-9CB8-8B81C907C90D}"/>
    <cellStyle name="Normal 4 2 5 2 2 3 6" xfId="22621" xr:uid="{BB04BFCD-A13F-4695-AA1A-28E0B21F37DC}"/>
    <cellStyle name="Normal 4 2 5 2 2 3 7" xfId="22622" xr:uid="{6BB88639-B01F-4B38-8667-92FB1A479BE4}"/>
    <cellStyle name="Normal 4 2 5 2 2 4" xfId="22623" xr:uid="{A7C4C7D4-D75F-45A1-813F-92F25A8C1ED2}"/>
    <cellStyle name="Normal 4 2 5 2 2 4 2" xfId="22624" xr:uid="{5B2C8DC4-D21D-4F14-B6D7-079E448DC59E}"/>
    <cellStyle name="Normal 4 2 5 2 2 4 2 2" xfId="22625" xr:uid="{EADA7951-032E-423A-9136-6B49B7FFB3D9}"/>
    <cellStyle name="Normal 4 2 5 2 2 4 3" xfId="22626" xr:uid="{CE57924D-00C2-4A94-8D28-28EF608848DE}"/>
    <cellStyle name="Normal 4 2 5 2 2 4 3 2" xfId="22627" xr:uid="{3BBF94EA-EFC5-4860-9170-66F95599BB5C}"/>
    <cellStyle name="Normal 4 2 5 2 2 4 4" xfId="22628" xr:uid="{CFBE7DAA-5DBF-4281-891A-11545353D13B}"/>
    <cellStyle name="Normal 4 2 5 2 2 5" xfId="22629" xr:uid="{8C481E74-EAA3-4D84-9FA1-2CD00FA61F85}"/>
    <cellStyle name="Normal 4 2 5 2 2 5 2" xfId="22630" xr:uid="{83642362-9CC2-4FC6-8AED-B33F327BFD41}"/>
    <cellStyle name="Normal 4 2 5 2 2 5 2 2" xfId="22631" xr:uid="{E41093A7-9D49-40FD-BCB7-3E6388DD8A28}"/>
    <cellStyle name="Normal 4 2 5 2 2 5 3" xfId="22632" xr:uid="{E82BAA0E-4891-4412-8EAF-41B16A393218}"/>
    <cellStyle name="Normal 4 2 5 2 2 5 3 2" xfId="22633" xr:uid="{A1FE6B86-B29E-4FF2-9554-7C30C4658FA1}"/>
    <cellStyle name="Normal 4 2 5 2 2 5 4" xfId="22634" xr:uid="{30A6183E-9C29-48BE-9FED-1C2EC597735D}"/>
    <cellStyle name="Normal 4 2 5 2 2 6" xfId="22635" xr:uid="{E69B6FF5-F40C-4DC0-8867-EC95EFF04FB1}"/>
    <cellStyle name="Normal 4 2 5 2 2 6 2" xfId="22636" xr:uid="{6672D93B-8CA1-4987-B798-8B26D87E4669}"/>
    <cellStyle name="Normal 4 2 5 2 2 7" xfId="22637" xr:uid="{429A31CA-A4A6-453E-8820-928D9CBC8113}"/>
    <cellStyle name="Normal 4 2 5 2 2 7 2" xfId="22638" xr:uid="{07AE8B77-084D-4365-B843-EB74D1BE9C40}"/>
    <cellStyle name="Normal 4 2 5 2 2 8" xfId="22639" xr:uid="{06A8B87C-2BFF-43D9-B30C-A50D62917875}"/>
    <cellStyle name="Normal 4 2 5 2 2 9" xfId="22640" xr:uid="{3065258F-976C-48C6-8F8B-9F8131F778A2}"/>
    <cellStyle name="Normal 4 2 5 2 3" xfId="22641" xr:uid="{C4A1C866-47C0-422C-9115-9B10CD96049F}"/>
    <cellStyle name="Normal 4 2 5 2 3 2" xfId="22642" xr:uid="{51DA424E-9A31-44AF-8EC7-3F96F0323D87}"/>
    <cellStyle name="Normal 4 2 5 2 3 2 2" xfId="22643" xr:uid="{83A9E0EA-0A98-40F1-A75D-55C915177110}"/>
    <cellStyle name="Normal 4 2 5 2 3 2 2 2" xfId="22644" xr:uid="{79283A80-7A22-4F28-94F1-B1A7598E8349}"/>
    <cellStyle name="Normal 4 2 5 2 3 2 3" xfId="22645" xr:uid="{5D70147C-26F5-4A6D-BCDD-4DD73A4EBF51}"/>
    <cellStyle name="Normal 4 2 5 2 3 2 3 2" xfId="22646" xr:uid="{3333BE26-34A5-4F07-9470-F7C44B4FDD21}"/>
    <cellStyle name="Normal 4 2 5 2 3 2 4" xfId="22647" xr:uid="{DFD07077-C575-4FF8-B720-41DEA05682BD}"/>
    <cellStyle name="Normal 4 2 5 2 3 3" xfId="22648" xr:uid="{4103CB8D-1858-4161-B490-02CBC133082D}"/>
    <cellStyle name="Normal 4 2 5 2 3 3 2" xfId="22649" xr:uid="{502C486F-9DF8-483C-886F-39A92825A23D}"/>
    <cellStyle name="Normal 4 2 5 2 3 3 2 2" xfId="22650" xr:uid="{76F7BB7F-7F9F-46E0-B239-8C67B44BC7EE}"/>
    <cellStyle name="Normal 4 2 5 2 3 3 3" xfId="22651" xr:uid="{3E8A2BFB-BDCB-4A71-B170-F2D1FE15815E}"/>
    <cellStyle name="Normal 4 2 5 2 3 3 3 2" xfId="22652" xr:uid="{5E671D8C-CF8F-4C57-8745-64C5DFE566CC}"/>
    <cellStyle name="Normal 4 2 5 2 3 3 4" xfId="22653" xr:uid="{1D6C82AC-0AA8-4860-A2AB-58E52C678EC1}"/>
    <cellStyle name="Normal 4 2 5 2 3 4" xfId="22654" xr:uid="{5D0E8AC0-AF17-453A-ACF0-ACC015F318E8}"/>
    <cellStyle name="Normal 4 2 5 2 3 4 2" xfId="22655" xr:uid="{2D08B8E2-93A5-4182-9168-4CC2A3AF6F3B}"/>
    <cellStyle name="Normal 4 2 5 2 3 5" xfId="22656" xr:uid="{1FFFD6F7-3CA2-4868-A779-1EB8A02246A2}"/>
    <cellStyle name="Normal 4 2 5 2 3 5 2" xfId="22657" xr:uid="{576D5A8E-C312-4C5C-B260-DA7DC099176F}"/>
    <cellStyle name="Normal 4 2 5 2 3 6" xfId="22658" xr:uid="{D57AE824-A730-4856-B49E-C6EFE5D5C8D5}"/>
    <cellStyle name="Normal 4 2 5 2 3 7" xfId="22659" xr:uid="{D1B07AA5-C452-42A9-8D50-0D9447C734EB}"/>
    <cellStyle name="Normal 4 2 5 2 4" xfId="22660" xr:uid="{4C0A9662-D6F9-453F-8FFD-71CDAAD33B68}"/>
    <cellStyle name="Normal 4 2 5 2 4 2" xfId="22661" xr:uid="{E112CFE2-029D-403E-B1E7-5F71C032D4F8}"/>
    <cellStyle name="Normal 4 2 5 2 4 2 2" xfId="22662" xr:uid="{210686B1-F08D-4E75-9D70-766F6437D98C}"/>
    <cellStyle name="Normal 4 2 5 2 4 2 2 2" xfId="22663" xr:uid="{871AED85-07EC-46E3-88CE-4A491F3113C6}"/>
    <cellStyle name="Normal 4 2 5 2 4 2 3" xfId="22664" xr:uid="{EC2023C5-D6DD-477B-9A63-792AA7C0F497}"/>
    <cellStyle name="Normal 4 2 5 2 4 2 3 2" xfId="22665" xr:uid="{30BABE05-F069-4D74-86F1-8EA9BABDFD61}"/>
    <cellStyle name="Normal 4 2 5 2 4 2 4" xfId="22666" xr:uid="{D61ED180-61F3-426F-919B-313937EDC3D1}"/>
    <cellStyle name="Normal 4 2 5 2 4 3" xfId="22667" xr:uid="{219B1C4C-33D3-44E1-AE62-FC5000C67CC8}"/>
    <cellStyle name="Normal 4 2 5 2 4 3 2" xfId="22668" xr:uid="{F23B23CC-125C-4DCE-A4A5-E4483C1FC09E}"/>
    <cellStyle name="Normal 4 2 5 2 4 3 2 2" xfId="22669" xr:uid="{0620889B-DA8C-4B92-B6D4-A981B09D465A}"/>
    <cellStyle name="Normal 4 2 5 2 4 3 3" xfId="22670" xr:uid="{AD45EAA2-9547-4F39-8D20-8FFB162EEF68}"/>
    <cellStyle name="Normal 4 2 5 2 4 3 3 2" xfId="22671" xr:uid="{E4E5FC2C-DE73-4C5A-88FC-744311C741D8}"/>
    <cellStyle name="Normal 4 2 5 2 4 3 4" xfId="22672" xr:uid="{F84B352E-4145-4EE7-BD88-12B52A79AF7C}"/>
    <cellStyle name="Normal 4 2 5 2 4 4" xfId="22673" xr:uid="{F50969B7-5A0B-448D-A6C6-14E294131993}"/>
    <cellStyle name="Normal 4 2 5 2 4 4 2" xfId="22674" xr:uid="{2078F04C-6D95-43AB-9721-250535775633}"/>
    <cellStyle name="Normal 4 2 5 2 4 5" xfId="22675" xr:uid="{8A5EDFCF-6F04-4344-A86E-A54037728815}"/>
    <cellStyle name="Normal 4 2 5 2 4 5 2" xfId="22676" xr:uid="{81EC7057-E37B-4DF5-B205-E9383A5DA089}"/>
    <cellStyle name="Normal 4 2 5 2 4 6" xfId="22677" xr:uid="{FAB52F06-FA39-4D11-AFA8-E104F2DBD647}"/>
    <cellStyle name="Normal 4 2 5 2 4 7" xfId="22678" xr:uid="{DDEE1D04-D0AF-49CA-809F-CFC028D5AA5B}"/>
    <cellStyle name="Normal 4 2 5 2 5" xfId="22679" xr:uid="{CA417275-4F97-4589-944A-93BDFA1BD529}"/>
    <cellStyle name="Normal 4 2 5 2 5 2" xfId="22680" xr:uid="{5DF13645-2CBE-4A32-8511-9E9B9E92948D}"/>
    <cellStyle name="Normal 4 2 5 2 5 2 2" xfId="22681" xr:uid="{089FBC5A-F2D6-47DC-8BF8-266560F3BCA7}"/>
    <cellStyle name="Normal 4 2 5 2 5 2 2 2" xfId="22682" xr:uid="{2F0AA097-07BC-4C67-89AF-120DE86E56F9}"/>
    <cellStyle name="Normal 4 2 5 2 5 2 3" xfId="22683" xr:uid="{19869EAB-0AE2-4EA1-BF00-7FED5A136DD9}"/>
    <cellStyle name="Normal 4 2 5 2 5 2 3 2" xfId="22684" xr:uid="{A5B70E40-E2B4-4F03-AA46-45E51456A5E6}"/>
    <cellStyle name="Normal 4 2 5 2 5 2 4" xfId="22685" xr:uid="{1A78332A-6DE8-4B3F-862F-25BA740A08E6}"/>
    <cellStyle name="Normal 4 2 5 2 5 3" xfId="22686" xr:uid="{6548FB7A-CF6F-44B1-8B14-3D82AB689714}"/>
    <cellStyle name="Normal 4 2 5 2 5 3 2" xfId="22687" xr:uid="{76821097-45A6-4EBD-BF46-63A6E0781BEE}"/>
    <cellStyle name="Normal 4 2 5 2 5 3 2 2" xfId="22688" xr:uid="{D4A51AD7-3BCD-4C1E-BEBB-C6F84A9EC410}"/>
    <cellStyle name="Normal 4 2 5 2 5 3 3" xfId="22689" xr:uid="{AC8E6BF3-AE34-4060-9C2B-0AD5B062C4D3}"/>
    <cellStyle name="Normal 4 2 5 2 5 3 3 2" xfId="22690" xr:uid="{38B76C4A-89DD-4E0E-89A5-13B1055E4371}"/>
    <cellStyle name="Normal 4 2 5 2 5 3 4" xfId="22691" xr:uid="{1A492F0F-B9E5-4843-B11B-3ABF2628FE31}"/>
    <cellStyle name="Normal 4 2 5 2 5 4" xfId="22692" xr:uid="{95FE0D5C-42BC-468B-A16D-DAEB9B794A07}"/>
    <cellStyle name="Normal 4 2 5 2 5 4 2" xfId="22693" xr:uid="{16EF9A42-4E48-41A3-9050-69BDF74DE848}"/>
    <cellStyle name="Normal 4 2 5 2 5 5" xfId="22694" xr:uid="{F3164FEE-2EBE-4C73-A45E-47E105E792C3}"/>
    <cellStyle name="Normal 4 2 5 2 5 5 2" xfId="22695" xr:uid="{206EF5FE-36D4-441A-9475-648C3A11AE43}"/>
    <cellStyle name="Normal 4 2 5 2 5 6" xfId="22696" xr:uid="{AADF196F-FB99-483E-BEBB-A3FCF565CC94}"/>
    <cellStyle name="Normal 4 2 5 2 5 7" xfId="22697" xr:uid="{BDFEC654-106E-408F-85A4-75C4E09D1660}"/>
    <cellStyle name="Normal 4 2 5 2 6" xfId="22698" xr:uid="{34C1B630-4033-40A5-97CE-15C1DDEFB6FE}"/>
    <cellStyle name="Normal 4 2 5 2 6 2" xfId="22699" xr:uid="{91A0733E-788D-4257-B013-19A21BDF6B48}"/>
    <cellStyle name="Normal 4 2 5 2 6 2 2" xfId="22700" xr:uid="{6D11641C-7AE0-49E3-BDFC-848266F7B0AE}"/>
    <cellStyle name="Normal 4 2 5 2 6 3" xfId="22701" xr:uid="{55992F01-CAB8-4259-B356-8BA7198BC5E6}"/>
    <cellStyle name="Normal 4 2 5 2 6 3 2" xfId="22702" xr:uid="{73CB727A-E692-4FB9-9D26-A9273E740743}"/>
    <cellStyle name="Normal 4 2 5 2 6 4" xfId="22703" xr:uid="{59CB00AD-C3E5-412B-8BDB-B1EAF8ADC75B}"/>
    <cellStyle name="Normal 4 2 5 2 7" xfId="22704" xr:uid="{2AB542F5-2FCE-4B6A-A901-3CB8B374E4BF}"/>
    <cellStyle name="Normal 4 2 5 2 7 2" xfId="22705" xr:uid="{B4F3C94A-A052-492F-A1A7-9CE96E0B6EB1}"/>
    <cellStyle name="Normal 4 2 5 2 7 2 2" xfId="22706" xr:uid="{1DE7C111-5FC9-41BC-AEA9-EBC75FC8D7E9}"/>
    <cellStyle name="Normal 4 2 5 2 7 3" xfId="22707" xr:uid="{3B16522E-F3FD-4452-80D7-873A17D8EC97}"/>
    <cellStyle name="Normal 4 2 5 2 7 3 2" xfId="22708" xr:uid="{A8932FD8-1698-4481-AA0F-EADB27974139}"/>
    <cellStyle name="Normal 4 2 5 2 7 4" xfId="22709" xr:uid="{60A27E15-ECA1-4DC9-8193-092EFB82DCF4}"/>
    <cellStyle name="Normal 4 2 5 2 8" xfId="22710" xr:uid="{F72E94D6-7A2E-4400-8F4E-ED16F92E5966}"/>
    <cellStyle name="Normal 4 2 5 2 8 2" xfId="22711" xr:uid="{A599C5CF-3763-43DF-A404-6B84EE423B46}"/>
    <cellStyle name="Normal 4 2 5 2 9" xfId="22712" xr:uid="{60756173-C9E9-4B57-83DD-CC1DBA2D27A7}"/>
    <cellStyle name="Normal 4 2 5 2 9 2" xfId="22713" xr:uid="{FE7E9EB4-7A10-4389-BF8A-0161B786FEBC}"/>
    <cellStyle name="Normal 4 2 5 3" xfId="22714" xr:uid="{2CC752B7-12A9-4276-9CFC-3F84331C0D92}"/>
    <cellStyle name="Normal 4 2 5 3 2" xfId="22715" xr:uid="{772DDA7C-608B-42B5-BD06-B3E4C0338E33}"/>
    <cellStyle name="Normal 4 2 5 3 2 2" xfId="22716" xr:uid="{59ECB5D5-0411-4427-BF8A-B6B96E6687AD}"/>
    <cellStyle name="Normal 4 2 5 3 2 2 2" xfId="22717" xr:uid="{8819C020-A4BB-4158-A629-5C61C79D30D3}"/>
    <cellStyle name="Normal 4 2 5 3 2 2 2 2" xfId="22718" xr:uid="{72471655-110F-46D2-8075-FABF5347556D}"/>
    <cellStyle name="Normal 4 2 5 3 2 2 3" xfId="22719" xr:uid="{A74982DD-A418-4514-8CF1-0D341F2331E9}"/>
    <cellStyle name="Normal 4 2 5 3 2 2 3 2" xfId="22720" xr:uid="{29EDFB6A-463C-47A1-B727-878BCB88447D}"/>
    <cellStyle name="Normal 4 2 5 3 2 2 4" xfId="22721" xr:uid="{2B2E29B6-5054-4741-BDC1-D92D77E81F10}"/>
    <cellStyle name="Normal 4 2 5 3 2 3" xfId="22722" xr:uid="{A4563CC3-ABE0-447C-B850-48B400826DDE}"/>
    <cellStyle name="Normal 4 2 5 3 2 3 2" xfId="22723" xr:uid="{859C70A3-2E51-4E18-ACFB-91569E1237D9}"/>
    <cellStyle name="Normal 4 2 5 3 2 3 2 2" xfId="22724" xr:uid="{93A01C3A-FB3D-4320-BB24-CDB77E6D387D}"/>
    <cellStyle name="Normal 4 2 5 3 2 3 3" xfId="22725" xr:uid="{05020DCE-FBC9-4E30-A6D9-649EC57C99DC}"/>
    <cellStyle name="Normal 4 2 5 3 2 3 3 2" xfId="22726" xr:uid="{FDF6B367-C5C7-4C0F-BCFE-AC9E4C9214A8}"/>
    <cellStyle name="Normal 4 2 5 3 2 3 4" xfId="22727" xr:uid="{35097A7A-164B-41FC-8137-DD2BF89CE43D}"/>
    <cellStyle name="Normal 4 2 5 3 2 4" xfId="22728" xr:uid="{DA8961A3-A348-431E-8C10-60664FAC77F6}"/>
    <cellStyle name="Normal 4 2 5 3 2 4 2" xfId="22729" xr:uid="{69FE29D3-7CB3-4974-B662-F1A873879BDD}"/>
    <cellStyle name="Normal 4 2 5 3 2 5" xfId="22730" xr:uid="{4D7364F2-1295-48A5-826E-AF2C1AADAF2E}"/>
    <cellStyle name="Normal 4 2 5 3 2 5 2" xfId="22731" xr:uid="{B055B3B8-E643-46AD-A83A-CE5FD9ACAA28}"/>
    <cellStyle name="Normal 4 2 5 3 2 6" xfId="22732" xr:uid="{684F060A-546F-4B68-A7C9-97F6FB919897}"/>
    <cellStyle name="Normal 4 2 5 3 2 7" xfId="22733" xr:uid="{6D57DA3C-4FFF-494F-A2C2-6B1144884397}"/>
    <cellStyle name="Normal 4 2 5 3 3" xfId="22734" xr:uid="{B3A16F0B-A1B7-453D-8518-8FDBDAB5902F}"/>
    <cellStyle name="Normal 4 2 5 3 3 2" xfId="22735" xr:uid="{78C53BC2-F6C3-41C1-A4D3-A23E08F81E73}"/>
    <cellStyle name="Normal 4 2 5 3 3 2 2" xfId="22736" xr:uid="{39BB8BC9-C912-47A8-AB0C-4FDE571408BC}"/>
    <cellStyle name="Normal 4 2 5 3 3 2 2 2" xfId="22737" xr:uid="{0617819B-E706-4AE2-9CB3-7F8C5F8C712D}"/>
    <cellStyle name="Normal 4 2 5 3 3 2 3" xfId="22738" xr:uid="{90CEB38B-3EB4-47D3-8D57-FCE0B385A270}"/>
    <cellStyle name="Normal 4 2 5 3 3 2 3 2" xfId="22739" xr:uid="{D3993C9D-00AA-4C56-859E-B3DDBCC651C3}"/>
    <cellStyle name="Normal 4 2 5 3 3 2 4" xfId="22740" xr:uid="{52BB45F2-A1D9-44F1-A196-6E43B43DD050}"/>
    <cellStyle name="Normal 4 2 5 3 3 3" xfId="22741" xr:uid="{4225C1CD-1697-4425-9861-1692D7772F21}"/>
    <cellStyle name="Normal 4 2 5 3 3 3 2" xfId="22742" xr:uid="{A605AB39-2C30-49BC-AD77-228DF21EB1F0}"/>
    <cellStyle name="Normal 4 2 5 3 3 3 2 2" xfId="22743" xr:uid="{51CBED21-E26A-4398-A341-0FCD385B5042}"/>
    <cellStyle name="Normal 4 2 5 3 3 3 3" xfId="22744" xr:uid="{B9CBE63C-B20C-4113-824E-C8FC73B2670A}"/>
    <cellStyle name="Normal 4 2 5 3 3 3 3 2" xfId="22745" xr:uid="{2CA0DF12-776C-4D74-9EFA-633B7B258852}"/>
    <cellStyle name="Normal 4 2 5 3 3 3 4" xfId="22746" xr:uid="{5F31E02F-E426-47B0-A71C-BC95E3F6EC24}"/>
    <cellStyle name="Normal 4 2 5 3 3 4" xfId="22747" xr:uid="{86E57021-3E6A-4ADD-B0E8-E974D46E9880}"/>
    <cellStyle name="Normal 4 2 5 3 3 4 2" xfId="22748" xr:uid="{883F0C16-2BF8-42A8-832B-51EA74218AFF}"/>
    <cellStyle name="Normal 4 2 5 3 3 5" xfId="22749" xr:uid="{C371DB13-0EB1-4BDC-8A0F-DDEF2B3CFD9C}"/>
    <cellStyle name="Normal 4 2 5 3 3 5 2" xfId="22750" xr:uid="{2F2EC554-FD35-4FB1-8C6A-486895465796}"/>
    <cellStyle name="Normal 4 2 5 3 3 6" xfId="22751" xr:uid="{A7B675E5-A718-4B54-AA15-6EEDBF1882B8}"/>
    <cellStyle name="Normal 4 2 5 3 3 7" xfId="22752" xr:uid="{A1D49FA3-AEAD-4494-A663-666A5DEBEF50}"/>
    <cellStyle name="Normal 4 2 5 3 4" xfId="22753" xr:uid="{A717DB59-AAE7-48C5-AC88-BA8F90390F0D}"/>
    <cellStyle name="Normal 4 2 5 3 4 2" xfId="22754" xr:uid="{16A211DC-DBC4-4EE8-AD13-9C95B09EDE70}"/>
    <cellStyle name="Normal 4 2 5 3 4 2 2" xfId="22755" xr:uid="{7C324FA3-A194-4601-A574-6D9F62F2F627}"/>
    <cellStyle name="Normal 4 2 5 3 4 3" xfId="22756" xr:uid="{E5FB72ED-FDB8-4305-953C-3E79E391EB88}"/>
    <cellStyle name="Normal 4 2 5 3 4 3 2" xfId="22757" xr:uid="{9ECD02EA-DC9B-4AB1-8662-D6C85433B73F}"/>
    <cellStyle name="Normal 4 2 5 3 4 4" xfId="22758" xr:uid="{1A59E3CD-C0EE-4BF2-A572-2B39B8C83ABC}"/>
    <cellStyle name="Normal 4 2 5 3 5" xfId="22759" xr:uid="{6FA0C7A3-43E0-45F4-86B0-448EF70AF367}"/>
    <cellStyle name="Normal 4 2 5 3 5 2" xfId="22760" xr:uid="{234CE9BE-07F2-4D8D-BB02-5414965A5A58}"/>
    <cellStyle name="Normal 4 2 5 3 5 2 2" xfId="22761" xr:uid="{DB47C16E-F7E7-46F6-B313-C6934E2B4AF3}"/>
    <cellStyle name="Normal 4 2 5 3 5 3" xfId="22762" xr:uid="{DDB98C52-2C6A-4BCD-87EF-91EA88A598A5}"/>
    <cellStyle name="Normal 4 2 5 3 5 3 2" xfId="22763" xr:uid="{BB780ED8-E5F1-4FDF-8E7D-F8A93E658FD1}"/>
    <cellStyle name="Normal 4 2 5 3 5 4" xfId="22764" xr:uid="{A9ADFD74-90AA-4663-8A5C-C411C6E1F5D1}"/>
    <cellStyle name="Normal 4 2 5 3 6" xfId="22765" xr:uid="{A066A525-5BC1-4F1E-BC7C-A6F8CAA85D28}"/>
    <cellStyle name="Normal 4 2 5 3 6 2" xfId="22766" xr:uid="{834E5A18-BFB6-48D9-9BCC-481C683E3C61}"/>
    <cellStyle name="Normal 4 2 5 3 7" xfId="22767" xr:uid="{C93583A1-376B-41C4-9632-6CBE690F36FA}"/>
    <cellStyle name="Normal 4 2 5 3 7 2" xfId="22768" xr:uid="{D9015268-537E-4032-8DB1-42D5EA60AFFC}"/>
    <cellStyle name="Normal 4 2 5 3 8" xfId="22769" xr:uid="{AE32BD6C-8FC1-4868-9BD7-025D7063ECC0}"/>
    <cellStyle name="Normal 4 2 5 3 9" xfId="22770" xr:uid="{775583BE-A2D4-4722-8DCE-0346F3823B7D}"/>
    <cellStyle name="Normal 4 2 5 4" xfId="22771" xr:uid="{F9148C58-B169-4176-984B-E76667C0F127}"/>
    <cellStyle name="Normal 4 2 5 4 2" xfId="22772" xr:uid="{5DB69191-7946-4CEE-94F8-6CA5494AB19F}"/>
    <cellStyle name="Normal 4 2 5 4 2 2" xfId="22773" xr:uid="{A840380F-A20E-4CC1-B229-85EB85B9EEFF}"/>
    <cellStyle name="Normal 4 2 5 4 2 2 2" xfId="22774" xr:uid="{335B8BD4-34FE-44C1-8401-23B5A5463C9F}"/>
    <cellStyle name="Normal 4 2 5 4 2 2 2 2" xfId="22775" xr:uid="{613A5086-E138-4E46-8402-5A7F7BD944C6}"/>
    <cellStyle name="Normal 4 2 5 4 2 2 3" xfId="22776" xr:uid="{CC105051-77C0-45A0-BB4D-52A130E655C8}"/>
    <cellStyle name="Normal 4 2 5 4 2 2 3 2" xfId="22777" xr:uid="{423E3DBB-8EB7-40BE-A8D6-96AA810CB801}"/>
    <cellStyle name="Normal 4 2 5 4 2 2 4" xfId="22778" xr:uid="{84359AFD-91C0-4B09-A79E-76C30A41C857}"/>
    <cellStyle name="Normal 4 2 5 4 2 3" xfId="22779" xr:uid="{8D0D4A33-72B1-4D8E-A404-89B7C53207C6}"/>
    <cellStyle name="Normal 4 2 5 4 2 3 2" xfId="22780" xr:uid="{36EB0556-A5A8-4BA7-A592-92D106D1D47B}"/>
    <cellStyle name="Normal 4 2 5 4 2 3 2 2" xfId="22781" xr:uid="{ECFDBF32-13DB-4F31-98C4-2720227045D0}"/>
    <cellStyle name="Normal 4 2 5 4 2 3 3" xfId="22782" xr:uid="{11C41E84-42CB-4EEE-96E4-70BFFC4700AC}"/>
    <cellStyle name="Normal 4 2 5 4 2 3 3 2" xfId="22783" xr:uid="{769F41A0-9239-42C0-9B31-E2EA15091CED}"/>
    <cellStyle name="Normal 4 2 5 4 2 3 4" xfId="22784" xr:uid="{D9179AEA-7E55-4EB1-893E-95BB030ADDB5}"/>
    <cellStyle name="Normal 4 2 5 4 2 4" xfId="22785" xr:uid="{2273CB8E-0A6A-4218-BB9E-AA5881489A79}"/>
    <cellStyle name="Normal 4 2 5 4 2 4 2" xfId="22786" xr:uid="{88E952D1-DF64-43A4-AB6D-1120E70E1B58}"/>
    <cellStyle name="Normal 4 2 5 4 2 5" xfId="22787" xr:uid="{356C6011-71DF-4CEB-904C-BE6E64281725}"/>
    <cellStyle name="Normal 4 2 5 4 2 5 2" xfId="22788" xr:uid="{5BD78BEF-F03F-423C-8E99-3E3F37C77427}"/>
    <cellStyle name="Normal 4 2 5 4 2 6" xfId="22789" xr:uid="{1944A7D6-22B4-4701-91B6-1BF27534FE05}"/>
    <cellStyle name="Normal 4 2 5 4 2 7" xfId="22790" xr:uid="{BBECDA25-19BB-428A-B7AB-F6EE9C1404DD}"/>
    <cellStyle name="Normal 4 2 5 4 3" xfId="22791" xr:uid="{04F9C96F-9231-4441-B0AB-C1357A4ECFD3}"/>
    <cellStyle name="Normal 4 2 5 4 3 2" xfId="22792" xr:uid="{5F13D8C0-DAD0-40B0-9C79-9FDE3F97F11C}"/>
    <cellStyle name="Normal 4 2 5 4 3 2 2" xfId="22793" xr:uid="{AEE4AA0A-A908-4439-8884-C56553A524E6}"/>
    <cellStyle name="Normal 4 2 5 4 3 2 2 2" xfId="22794" xr:uid="{461C7715-33F8-4380-9CB2-CFC6B0E89E2C}"/>
    <cellStyle name="Normal 4 2 5 4 3 2 3" xfId="22795" xr:uid="{0DB820EA-44FF-4BFB-BA4F-FE66CA56A7F6}"/>
    <cellStyle name="Normal 4 2 5 4 3 2 3 2" xfId="22796" xr:uid="{8736E667-7A30-4E88-9627-67E66EF0E22E}"/>
    <cellStyle name="Normal 4 2 5 4 3 2 4" xfId="22797" xr:uid="{51E42E9E-90DA-48D2-AF48-08FBC852D2C5}"/>
    <cellStyle name="Normal 4 2 5 4 3 3" xfId="22798" xr:uid="{2646A690-F09A-4132-9E5B-645BF2C7BC8B}"/>
    <cellStyle name="Normal 4 2 5 4 3 3 2" xfId="22799" xr:uid="{D133FD2E-0655-42C7-B3AB-CADE3DDCD49B}"/>
    <cellStyle name="Normal 4 2 5 4 3 3 2 2" xfId="22800" xr:uid="{FA18EC73-43DD-49D2-8857-1FB5D14BB2AB}"/>
    <cellStyle name="Normal 4 2 5 4 3 3 3" xfId="22801" xr:uid="{AF410070-701D-4168-A71B-08D67F831241}"/>
    <cellStyle name="Normal 4 2 5 4 3 3 3 2" xfId="22802" xr:uid="{00487C20-B128-434F-9DCE-9122650CA9F0}"/>
    <cellStyle name="Normal 4 2 5 4 3 3 4" xfId="22803" xr:uid="{CC8EA3BA-DF1A-46F2-97ED-886EC016C710}"/>
    <cellStyle name="Normal 4 2 5 4 3 4" xfId="22804" xr:uid="{1CB205E3-6F63-47A4-AF61-3676158524AF}"/>
    <cellStyle name="Normal 4 2 5 4 3 4 2" xfId="22805" xr:uid="{E4A41116-3DBC-43A6-B5D6-AC0F3749D645}"/>
    <cellStyle name="Normal 4 2 5 4 3 5" xfId="22806" xr:uid="{306CF6B7-58B8-4D41-ADE4-2649097C8B7E}"/>
    <cellStyle name="Normal 4 2 5 4 3 5 2" xfId="22807" xr:uid="{47E9041F-C4EC-471A-8851-0020EAB67A37}"/>
    <cellStyle name="Normal 4 2 5 4 3 6" xfId="22808" xr:uid="{DB03542E-830A-47C5-A6F8-E0424D40CAB7}"/>
    <cellStyle name="Normal 4 2 5 4 3 7" xfId="22809" xr:uid="{8D33293A-172C-49BF-A571-19A2CCEFE99C}"/>
    <cellStyle name="Normal 4 2 5 4 4" xfId="22810" xr:uid="{CFEA8273-4523-4AED-AE34-070F2FAE13C5}"/>
    <cellStyle name="Normal 4 2 5 4 4 2" xfId="22811" xr:uid="{DF6310EE-C6F2-432E-9DA3-E24B0D612540}"/>
    <cellStyle name="Normal 4 2 5 4 4 2 2" xfId="22812" xr:uid="{F0C449C5-A395-4983-8ED0-FCBE5B0C80E6}"/>
    <cellStyle name="Normal 4 2 5 4 4 3" xfId="22813" xr:uid="{3480A4FF-4CA5-4BF1-B857-9094CE759D72}"/>
    <cellStyle name="Normal 4 2 5 4 4 3 2" xfId="22814" xr:uid="{FC7DDCF8-4188-4A25-9B23-CC968F542923}"/>
    <cellStyle name="Normal 4 2 5 4 4 4" xfId="22815" xr:uid="{E25844FA-4DA0-4C62-9EDD-947F74A5735E}"/>
    <cellStyle name="Normal 4 2 5 4 5" xfId="22816" xr:uid="{FCE04DA3-779C-42F2-805D-1F175B26DA0A}"/>
    <cellStyle name="Normal 4 2 5 4 5 2" xfId="22817" xr:uid="{6F059FAB-DBDB-4764-84DD-4BF57098735D}"/>
    <cellStyle name="Normal 4 2 5 4 5 2 2" xfId="22818" xr:uid="{375A8C12-A0A2-4FC9-AC80-E6FC46979B3C}"/>
    <cellStyle name="Normal 4 2 5 4 5 3" xfId="22819" xr:uid="{0E7E089F-0E1A-4543-9823-E7B36D93923E}"/>
    <cellStyle name="Normal 4 2 5 4 5 3 2" xfId="22820" xr:uid="{2A2B35DA-CB11-49D3-A584-892FF15818E5}"/>
    <cellStyle name="Normal 4 2 5 4 5 4" xfId="22821" xr:uid="{65658D12-A55B-4A82-9FF9-8831267C5C89}"/>
    <cellStyle name="Normal 4 2 5 4 6" xfId="22822" xr:uid="{EDC32A66-2D6B-4060-821C-83661F50FBB7}"/>
    <cellStyle name="Normal 4 2 5 4 6 2" xfId="22823" xr:uid="{41E399C8-AF55-4C4D-81E7-3C1C38C98D78}"/>
    <cellStyle name="Normal 4 2 5 4 7" xfId="22824" xr:uid="{AB85D352-38CB-4E06-BBDC-327B62EAB7D8}"/>
    <cellStyle name="Normal 4 2 5 4 7 2" xfId="22825" xr:uid="{60D52025-2C8A-4BD1-A978-4BD5E07FA083}"/>
    <cellStyle name="Normal 4 2 5 4 8" xfId="22826" xr:uid="{38A54326-278E-4F60-B50A-E07982B6D592}"/>
    <cellStyle name="Normal 4 2 5 4 9" xfId="22827" xr:uid="{28CBF20F-BACB-4C24-905C-149AEF284046}"/>
    <cellStyle name="Normal 4 2 5 5" xfId="22828" xr:uid="{2B8AF26A-B361-45B6-9400-1FA2A0BA8108}"/>
    <cellStyle name="Normal 4 2 5 5 2" xfId="22829" xr:uid="{1FB9226D-42EE-425C-9E4C-7AEBBFD77546}"/>
    <cellStyle name="Normal 4 2 5 5 2 2" xfId="22830" xr:uid="{6AC761E5-184F-4816-A291-BC2AE8B0C073}"/>
    <cellStyle name="Normal 4 2 5 5 2 2 2" xfId="22831" xr:uid="{A918EEC8-5884-4880-BFEB-1D0366CDB7A7}"/>
    <cellStyle name="Normal 4 2 5 5 2 3" xfId="22832" xr:uid="{FE3942AE-5998-4837-9079-5C14D94B3C3B}"/>
    <cellStyle name="Normal 4 2 5 5 2 3 2" xfId="22833" xr:uid="{37FC088F-9839-4152-AF6B-EE9840246EF1}"/>
    <cellStyle name="Normal 4 2 5 5 2 4" xfId="22834" xr:uid="{28092D67-4A1C-4C9E-8CC8-851B7EA8250A}"/>
    <cellStyle name="Normal 4 2 5 5 3" xfId="22835" xr:uid="{21B75FBA-11F1-4376-B9AC-963DECB3642A}"/>
    <cellStyle name="Normal 4 2 5 5 3 2" xfId="22836" xr:uid="{FA7B8D9C-E217-49DC-A6B0-1636103B9D9A}"/>
    <cellStyle name="Normal 4 2 5 5 3 2 2" xfId="22837" xr:uid="{94B18B1E-9279-4815-A969-E635D97BAFEF}"/>
    <cellStyle name="Normal 4 2 5 5 3 3" xfId="22838" xr:uid="{B5329D8C-DD12-4354-95BB-5DCAF217EA8D}"/>
    <cellStyle name="Normal 4 2 5 5 3 3 2" xfId="22839" xr:uid="{FE58C20E-E3CB-428A-B593-50C08E502070}"/>
    <cellStyle name="Normal 4 2 5 5 3 4" xfId="22840" xr:uid="{31C8C2F9-3839-4597-B475-7BFFE0376976}"/>
    <cellStyle name="Normal 4 2 5 5 4" xfId="22841" xr:uid="{8EEC1F77-A600-47D9-823A-45F4E8FFF5EE}"/>
    <cellStyle name="Normal 4 2 5 5 4 2" xfId="22842" xr:uid="{C2D104B4-98AA-4663-AF69-F85AE808BFFB}"/>
    <cellStyle name="Normal 4 2 5 5 5" xfId="22843" xr:uid="{515C6145-1CCC-4DC9-9697-AD7FC9E4CF68}"/>
    <cellStyle name="Normal 4 2 5 5 5 2" xfId="22844" xr:uid="{DE6FD85F-4219-4C6C-B696-023137CEDE8E}"/>
    <cellStyle name="Normal 4 2 5 5 6" xfId="22845" xr:uid="{5DA0897C-D612-4CB7-B9EF-389676413D8A}"/>
    <cellStyle name="Normal 4 2 5 5 7" xfId="22846" xr:uid="{FE4D3345-2D17-4259-A72D-3E3EEBF27CDE}"/>
    <cellStyle name="Normal 4 2 5 6" xfId="22847" xr:uid="{422710ED-4F30-4597-B7E0-A4B208E1D8CB}"/>
    <cellStyle name="Normal 4 2 5 6 2" xfId="22848" xr:uid="{F7849788-37A5-4EFF-A532-CD87CAFCB37E}"/>
    <cellStyle name="Normal 4 2 5 6 2 2" xfId="22849" xr:uid="{D1DA51B3-8681-49DF-B700-E45CF1FD0B98}"/>
    <cellStyle name="Normal 4 2 5 6 2 2 2" xfId="22850" xr:uid="{A4B60E58-EAC3-4D8E-B22A-DF732E978678}"/>
    <cellStyle name="Normal 4 2 5 6 2 3" xfId="22851" xr:uid="{91CE630E-DC3A-4164-9F06-7B4A65B7B28B}"/>
    <cellStyle name="Normal 4 2 5 6 2 3 2" xfId="22852" xr:uid="{87B1E92E-A804-4FAC-BBFC-5589E964B1FA}"/>
    <cellStyle name="Normal 4 2 5 6 2 4" xfId="22853" xr:uid="{17EB6B4F-0EE5-4463-BC4F-EA342D836C6E}"/>
    <cellStyle name="Normal 4 2 5 6 3" xfId="22854" xr:uid="{D8DE0AEF-16EF-4B3C-B306-7D6A009A9ACB}"/>
    <cellStyle name="Normal 4 2 5 6 3 2" xfId="22855" xr:uid="{DF1C56C8-C22C-4971-9A24-510828954860}"/>
    <cellStyle name="Normal 4 2 5 6 3 2 2" xfId="22856" xr:uid="{F9FE8B25-1B38-40AA-A068-269E549DCC5F}"/>
    <cellStyle name="Normal 4 2 5 6 3 3" xfId="22857" xr:uid="{E0E7E15B-926A-4978-92D4-D399ACF24ED7}"/>
    <cellStyle name="Normal 4 2 5 6 3 3 2" xfId="22858" xr:uid="{D6E6477D-D4D1-4682-8657-0061E05BDD50}"/>
    <cellStyle name="Normal 4 2 5 6 3 4" xfId="22859" xr:uid="{A972B68A-98D0-4EDB-93B1-44585643FD82}"/>
    <cellStyle name="Normal 4 2 5 6 4" xfId="22860" xr:uid="{7B8385D6-22BE-488B-B975-F8C82CFA2D21}"/>
    <cellStyle name="Normal 4 2 5 6 4 2" xfId="22861" xr:uid="{97D7139C-53B3-4446-BADB-F13EF64201D6}"/>
    <cellStyle name="Normal 4 2 5 6 5" xfId="22862" xr:uid="{561178BE-D3AB-45CF-838D-081C368A1388}"/>
    <cellStyle name="Normal 4 2 5 6 5 2" xfId="22863" xr:uid="{EF8C1A56-D587-4382-9601-ACCCE9D2C850}"/>
    <cellStyle name="Normal 4 2 5 6 6" xfId="22864" xr:uid="{6F826255-AF30-451E-B5B1-B232E9215884}"/>
    <cellStyle name="Normal 4 2 5 6 7" xfId="22865" xr:uid="{C79FDE39-C571-491D-A012-D9BF8AD19A5C}"/>
    <cellStyle name="Normal 4 2 5 7" xfId="22866" xr:uid="{FBF940D7-0793-4F42-AF87-9E4791E4EA5C}"/>
    <cellStyle name="Normal 4 2 5 7 2" xfId="22867" xr:uid="{1999D4CB-C352-4761-B74F-786FEDD322FE}"/>
    <cellStyle name="Normal 4 2 5 7 2 2" xfId="22868" xr:uid="{FF6E2F98-0603-4383-8F17-20583EE32589}"/>
    <cellStyle name="Normal 4 2 5 7 2 2 2" xfId="22869" xr:uid="{4197F4F7-FD73-4265-8048-DD2996AC30B4}"/>
    <cellStyle name="Normal 4 2 5 7 2 3" xfId="22870" xr:uid="{2F07E10F-C8C6-43A4-B0C5-E82DCEAFFFB0}"/>
    <cellStyle name="Normal 4 2 5 7 2 3 2" xfId="22871" xr:uid="{9CBFD37B-A3B4-4794-86CB-57390C835EA0}"/>
    <cellStyle name="Normal 4 2 5 7 2 4" xfId="22872" xr:uid="{0A4A39E0-7A72-42C0-9113-58E8DD1A7DD6}"/>
    <cellStyle name="Normal 4 2 5 7 3" xfId="22873" xr:uid="{7A3F6641-10D8-47B5-B225-2F6B3884A5BD}"/>
    <cellStyle name="Normal 4 2 5 7 3 2" xfId="22874" xr:uid="{3F2AFE3B-55DA-4FBB-A826-E95EB9A2ACD2}"/>
    <cellStyle name="Normal 4 2 5 7 3 2 2" xfId="22875" xr:uid="{8174866F-7807-4CF2-AC1E-766C21B133E7}"/>
    <cellStyle name="Normal 4 2 5 7 3 3" xfId="22876" xr:uid="{A1864AB4-8D5D-479C-A144-80D86D069E0B}"/>
    <cellStyle name="Normal 4 2 5 7 3 3 2" xfId="22877" xr:uid="{CABA2A20-6CDE-43E5-9A08-B3E285068CA5}"/>
    <cellStyle name="Normal 4 2 5 7 3 4" xfId="22878" xr:uid="{B0757903-C27E-4CA3-B3B0-B44657B1A68D}"/>
    <cellStyle name="Normal 4 2 5 7 4" xfId="22879" xr:uid="{317F2D82-E906-45B7-8C57-495CF82B039D}"/>
    <cellStyle name="Normal 4 2 5 7 4 2" xfId="22880" xr:uid="{B999B630-6819-4441-A245-DF0365C6CBF9}"/>
    <cellStyle name="Normal 4 2 5 7 5" xfId="22881" xr:uid="{FC2AEA5B-5072-4D1D-937F-5FC791C243A0}"/>
    <cellStyle name="Normal 4 2 5 7 5 2" xfId="22882" xr:uid="{A38CF6A7-EF79-43D7-89A8-665C6A244659}"/>
    <cellStyle name="Normal 4 2 5 7 6" xfId="22883" xr:uid="{8134EE74-3BAF-4915-BDE4-18BDADEAC188}"/>
    <cellStyle name="Normal 4 2 5 7 7" xfId="22884" xr:uid="{8BE3EDD3-3D65-4FD0-899D-9B860268BB2B}"/>
    <cellStyle name="Normal 4 2 5 8" xfId="22885" xr:uid="{6B757AB2-9023-4483-931E-CA548C1C7D69}"/>
    <cellStyle name="Normal 4 2 5 8 2" xfId="22886" xr:uid="{85F5A62D-52A9-431A-ADB8-B5006DB9C080}"/>
    <cellStyle name="Normal 4 2 5 8 2 2" xfId="22887" xr:uid="{13713379-FF7E-4C98-8177-7F52FA816EB0}"/>
    <cellStyle name="Normal 4 2 5 8 3" xfId="22888" xr:uid="{FF07D4B1-62BB-48DB-9A7E-AF26F60392CE}"/>
    <cellStyle name="Normal 4 2 5 8 3 2" xfId="22889" xr:uid="{03FFC338-115E-4024-BCA1-006F92C022BB}"/>
    <cellStyle name="Normal 4 2 5 8 4" xfId="22890" xr:uid="{CD457F01-0821-40DC-B05B-C86CF698194D}"/>
    <cellStyle name="Normal 4 2 5 9" xfId="22891" xr:uid="{86711015-E513-4292-B3ED-C563D2AD08DF}"/>
    <cellStyle name="Normal 4 2 5 9 2" xfId="22892" xr:uid="{39779599-3761-46FF-8F00-6A6D12FF5AB5}"/>
    <cellStyle name="Normal 4 2 5 9 2 2" xfId="22893" xr:uid="{5B7E4D09-BBAD-423C-A3E1-A9F812560F66}"/>
    <cellStyle name="Normal 4 2 5 9 3" xfId="22894" xr:uid="{F285B8DA-8D43-4529-847A-2199DC8CCD80}"/>
    <cellStyle name="Normal 4 2 5 9 3 2" xfId="22895" xr:uid="{91B54F0F-387C-4B78-A45D-FCDD1B1FFBEE}"/>
    <cellStyle name="Normal 4 2 5 9 4" xfId="22896" xr:uid="{661793DE-020F-4604-8686-FC2B13221BFB}"/>
    <cellStyle name="Normal 4 2 6" xfId="22897" xr:uid="{D19A13C9-2D1F-4026-A1EE-E9CB068850D5}"/>
    <cellStyle name="Normal 4 2 6 10" xfId="22898" xr:uid="{6A38D1FD-DCA0-4AFD-BC14-0E4FC44E1F3D}"/>
    <cellStyle name="Normal 4 2 6 10 2" xfId="22899" xr:uid="{B1633A02-314D-44FA-A00D-1D172A301BF7}"/>
    <cellStyle name="Normal 4 2 6 11" xfId="22900" xr:uid="{BD3987E4-C9F1-4302-B769-F32D1C8CF5AE}"/>
    <cellStyle name="Normal 4 2 6 11 2" xfId="22901" xr:uid="{3ED7792C-799D-460F-99E2-3DA61CF54358}"/>
    <cellStyle name="Normal 4 2 6 12" xfId="22902" xr:uid="{C9C91AB6-E179-4D06-9EBA-737B2E232F65}"/>
    <cellStyle name="Normal 4 2 6 13" xfId="22903" xr:uid="{3E1A2504-E14F-4F8C-AA40-58DE8553A7F3}"/>
    <cellStyle name="Normal 4 2 6 2" xfId="22904" xr:uid="{6B6EF5F2-715A-4171-9F3B-3F33A82614B5}"/>
    <cellStyle name="Normal 4 2 6 2 10" xfId="22905" xr:uid="{6D49130A-218C-400F-ABDB-F14AD67E3E12}"/>
    <cellStyle name="Normal 4 2 6 2 11" xfId="22906" xr:uid="{C2E83E3B-C912-480A-B8B6-DBA43352B421}"/>
    <cellStyle name="Normal 4 2 6 2 2" xfId="22907" xr:uid="{1D0F1C51-E8E4-4ED8-94DA-07635B0842DA}"/>
    <cellStyle name="Normal 4 2 6 2 2 2" xfId="22908" xr:uid="{DDBBCAE4-F1ED-487A-B464-FB5991E0F7B5}"/>
    <cellStyle name="Normal 4 2 6 2 2 2 2" xfId="22909" xr:uid="{E1851C28-158B-4906-9C22-F7598F4AAB3D}"/>
    <cellStyle name="Normal 4 2 6 2 2 2 2 2" xfId="22910" xr:uid="{7546126A-02E1-476C-9A12-AE0E6BEEADF7}"/>
    <cellStyle name="Normal 4 2 6 2 2 2 2 2 2" xfId="22911" xr:uid="{24CD702E-5263-41B8-9BE2-4EF3788C9375}"/>
    <cellStyle name="Normal 4 2 6 2 2 2 2 3" xfId="22912" xr:uid="{1E9E81C9-64AC-4BFE-994B-AD3658BC75A5}"/>
    <cellStyle name="Normal 4 2 6 2 2 2 2 3 2" xfId="22913" xr:uid="{19B7D3B3-5D8C-439F-AA6F-5DBF7B158F2A}"/>
    <cellStyle name="Normal 4 2 6 2 2 2 2 4" xfId="22914" xr:uid="{D61DC8DB-4C32-47CE-95CA-346A1168CA68}"/>
    <cellStyle name="Normal 4 2 6 2 2 2 3" xfId="22915" xr:uid="{0E8B1672-A8D8-4DC1-995C-EF798D6E16E3}"/>
    <cellStyle name="Normal 4 2 6 2 2 2 3 2" xfId="22916" xr:uid="{35543FB0-033A-4AA8-A949-EEF94D2E9228}"/>
    <cellStyle name="Normal 4 2 6 2 2 2 3 2 2" xfId="22917" xr:uid="{B540D509-CB8B-40BC-82EC-9ED24F72DE35}"/>
    <cellStyle name="Normal 4 2 6 2 2 2 3 3" xfId="22918" xr:uid="{CC1B2FE4-D90E-4C73-B37A-E88B689BEBEE}"/>
    <cellStyle name="Normal 4 2 6 2 2 2 3 3 2" xfId="22919" xr:uid="{2A48C521-2D89-4763-A76D-C1964F0DBEB5}"/>
    <cellStyle name="Normal 4 2 6 2 2 2 3 4" xfId="22920" xr:uid="{5139009F-8C95-47A0-BE2F-A0C034086EBD}"/>
    <cellStyle name="Normal 4 2 6 2 2 2 4" xfId="22921" xr:uid="{2DC61293-CE6E-4101-B30A-24182CA00012}"/>
    <cellStyle name="Normal 4 2 6 2 2 2 4 2" xfId="22922" xr:uid="{14AD0005-21D0-4711-94C6-C4827E86BCDD}"/>
    <cellStyle name="Normal 4 2 6 2 2 2 5" xfId="22923" xr:uid="{F9A91455-70DE-4DCE-85E7-5EDA53225790}"/>
    <cellStyle name="Normal 4 2 6 2 2 2 5 2" xfId="22924" xr:uid="{CBF0DD01-0D2D-4E3F-8892-D3C5419EC669}"/>
    <cellStyle name="Normal 4 2 6 2 2 2 6" xfId="22925" xr:uid="{F6BBF0CD-8A5C-4CFC-95C5-0715D1B80091}"/>
    <cellStyle name="Normal 4 2 6 2 2 2 7" xfId="22926" xr:uid="{E35234AE-7187-4252-ACEA-4CA0785E7574}"/>
    <cellStyle name="Normal 4 2 6 2 2 3" xfId="22927" xr:uid="{4D9A6E0E-689D-41E1-85D8-DCD286290EAE}"/>
    <cellStyle name="Normal 4 2 6 2 2 3 2" xfId="22928" xr:uid="{AF16344F-9159-4DDC-ACC1-609C241FEC5D}"/>
    <cellStyle name="Normal 4 2 6 2 2 3 2 2" xfId="22929" xr:uid="{D9BB7700-C1F1-4FDF-8A59-2C412A1E6BB3}"/>
    <cellStyle name="Normal 4 2 6 2 2 3 2 2 2" xfId="22930" xr:uid="{14BD6270-97DC-4300-BA22-7E6D7AFE2AC3}"/>
    <cellStyle name="Normal 4 2 6 2 2 3 2 3" xfId="22931" xr:uid="{3F47846C-656C-423B-B5D2-EF3786794098}"/>
    <cellStyle name="Normal 4 2 6 2 2 3 2 3 2" xfId="22932" xr:uid="{BE10F113-AF07-43B0-8B8E-59F43C107C19}"/>
    <cellStyle name="Normal 4 2 6 2 2 3 2 4" xfId="22933" xr:uid="{3E20461E-397D-4371-A3EE-AB744EBB6885}"/>
    <cellStyle name="Normal 4 2 6 2 2 3 3" xfId="22934" xr:uid="{16BA383C-5881-44D6-BA86-829B3FDAA27C}"/>
    <cellStyle name="Normal 4 2 6 2 2 3 3 2" xfId="22935" xr:uid="{84AE112A-B796-4D94-B56C-71D579D838AF}"/>
    <cellStyle name="Normal 4 2 6 2 2 3 3 2 2" xfId="22936" xr:uid="{6C336F30-9230-4043-B9DE-243851DA9114}"/>
    <cellStyle name="Normal 4 2 6 2 2 3 3 3" xfId="22937" xr:uid="{9A281049-8C17-4AC1-85AC-E86B9528C2A4}"/>
    <cellStyle name="Normal 4 2 6 2 2 3 3 3 2" xfId="22938" xr:uid="{2B92F38C-FD17-4775-991A-8A22168B4F49}"/>
    <cellStyle name="Normal 4 2 6 2 2 3 3 4" xfId="22939" xr:uid="{B65A2F21-2909-49B2-A3C9-6A9B884DBA78}"/>
    <cellStyle name="Normal 4 2 6 2 2 3 4" xfId="22940" xr:uid="{CC18595B-2054-4E67-8D7F-982CD5FE40E0}"/>
    <cellStyle name="Normal 4 2 6 2 2 3 4 2" xfId="22941" xr:uid="{0120076D-B44F-4A95-9272-41ED45FDF885}"/>
    <cellStyle name="Normal 4 2 6 2 2 3 5" xfId="22942" xr:uid="{1EC2C4BA-D945-467F-BAE3-A62F8F56FC18}"/>
    <cellStyle name="Normal 4 2 6 2 2 3 5 2" xfId="22943" xr:uid="{438C70BF-BB2E-4893-AC86-ABA77B3A215B}"/>
    <cellStyle name="Normal 4 2 6 2 2 3 6" xfId="22944" xr:uid="{9F30BB7F-F359-4E42-88D4-53441C69F753}"/>
    <cellStyle name="Normal 4 2 6 2 2 3 7" xfId="22945" xr:uid="{0F57548A-BCAC-481C-87B0-279663E3F7CB}"/>
    <cellStyle name="Normal 4 2 6 2 2 4" xfId="22946" xr:uid="{68179C53-CF43-453B-B51F-9B24F04EF2CF}"/>
    <cellStyle name="Normal 4 2 6 2 2 4 2" xfId="22947" xr:uid="{584BB1D3-29A4-403A-B1E2-69F92B3DCF04}"/>
    <cellStyle name="Normal 4 2 6 2 2 4 2 2" xfId="22948" xr:uid="{CD8A2A5B-128C-465B-A7DB-3CBB08112427}"/>
    <cellStyle name="Normal 4 2 6 2 2 4 3" xfId="22949" xr:uid="{A66E22A5-D669-4514-8290-08C9903755F9}"/>
    <cellStyle name="Normal 4 2 6 2 2 4 3 2" xfId="22950" xr:uid="{1E1A74F8-DAC4-4FE9-A36F-0718AC28AA13}"/>
    <cellStyle name="Normal 4 2 6 2 2 4 4" xfId="22951" xr:uid="{ECBA8538-8D63-4CDC-B03B-7B2E7D724C9B}"/>
    <cellStyle name="Normal 4 2 6 2 2 5" xfId="22952" xr:uid="{13AA5327-0458-4F1E-99D3-DD9E77B93319}"/>
    <cellStyle name="Normal 4 2 6 2 2 5 2" xfId="22953" xr:uid="{7556D28F-8067-4D20-A308-62BDA0891FBE}"/>
    <cellStyle name="Normal 4 2 6 2 2 5 2 2" xfId="22954" xr:uid="{15EBC5F0-9E88-4413-8C6C-CEA319238283}"/>
    <cellStyle name="Normal 4 2 6 2 2 5 3" xfId="22955" xr:uid="{16298154-7E08-4926-A576-1E50E9164672}"/>
    <cellStyle name="Normal 4 2 6 2 2 5 3 2" xfId="22956" xr:uid="{5840E5B0-8BE2-4864-A954-ACB368F1A656}"/>
    <cellStyle name="Normal 4 2 6 2 2 5 4" xfId="22957" xr:uid="{EE3B073E-FBCF-4143-A26F-1E3CB42455DC}"/>
    <cellStyle name="Normal 4 2 6 2 2 6" xfId="22958" xr:uid="{5E1889BB-020F-4ACD-9378-A29AC64C155A}"/>
    <cellStyle name="Normal 4 2 6 2 2 6 2" xfId="22959" xr:uid="{03D195C4-A20F-482E-BEFF-AC44032CE8C3}"/>
    <cellStyle name="Normal 4 2 6 2 2 7" xfId="22960" xr:uid="{3C79FEB3-80EC-420D-9044-DCF208B382DD}"/>
    <cellStyle name="Normal 4 2 6 2 2 7 2" xfId="22961" xr:uid="{074DAA73-54B8-45B1-86BB-0E567550A451}"/>
    <cellStyle name="Normal 4 2 6 2 2 8" xfId="22962" xr:uid="{12BA93C8-4DC2-4BD3-8137-1526B362A177}"/>
    <cellStyle name="Normal 4 2 6 2 2 9" xfId="22963" xr:uid="{EEFEC322-53F0-41D8-BB45-8A7DFC10D814}"/>
    <cellStyle name="Normal 4 2 6 2 3" xfId="22964" xr:uid="{8946B414-CDC5-45FD-A426-2FA76B0D6E4B}"/>
    <cellStyle name="Normal 4 2 6 2 3 2" xfId="22965" xr:uid="{46EB1653-0ED5-4939-B66E-99BCB23758F0}"/>
    <cellStyle name="Normal 4 2 6 2 3 2 2" xfId="22966" xr:uid="{F5A095A8-AD43-486E-AC3B-2E55C27BA856}"/>
    <cellStyle name="Normal 4 2 6 2 3 2 2 2" xfId="22967" xr:uid="{7856BB86-DB86-41BC-9593-0B20950AF3DD}"/>
    <cellStyle name="Normal 4 2 6 2 3 2 3" xfId="22968" xr:uid="{7E970355-7973-4D4A-B9A5-734B448D8C03}"/>
    <cellStyle name="Normal 4 2 6 2 3 2 3 2" xfId="22969" xr:uid="{8A5A5AA3-B324-44C9-98AB-148F2D37AEF5}"/>
    <cellStyle name="Normal 4 2 6 2 3 2 4" xfId="22970" xr:uid="{57F25C83-045B-44C9-B158-583C3705A327}"/>
    <cellStyle name="Normal 4 2 6 2 3 3" xfId="22971" xr:uid="{784F9618-22D8-4807-8BB4-07960B90BF0B}"/>
    <cellStyle name="Normal 4 2 6 2 3 3 2" xfId="22972" xr:uid="{46FADD47-44ED-48F9-9DB0-608B8660BC4A}"/>
    <cellStyle name="Normal 4 2 6 2 3 3 2 2" xfId="22973" xr:uid="{6DD5D4F9-E33A-4189-8E56-B4CA402B8A94}"/>
    <cellStyle name="Normal 4 2 6 2 3 3 3" xfId="22974" xr:uid="{929D25F6-BE40-45FA-B1AA-D769CB30C249}"/>
    <cellStyle name="Normal 4 2 6 2 3 3 3 2" xfId="22975" xr:uid="{1C763C56-F91B-4200-8F8C-3B67DDFC7A7F}"/>
    <cellStyle name="Normal 4 2 6 2 3 3 4" xfId="22976" xr:uid="{BF55AEF9-CD8A-4890-BBDA-DECBA151D429}"/>
    <cellStyle name="Normal 4 2 6 2 3 4" xfId="22977" xr:uid="{599C51DF-7495-4EA3-9CD8-C68B622D17B7}"/>
    <cellStyle name="Normal 4 2 6 2 3 4 2" xfId="22978" xr:uid="{737EB396-CA81-4837-88DF-FF00BFD61312}"/>
    <cellStyle name="Normal 4 2 6 2 3 5" xfId="22979" xr:uid="{30FB9C7C-848A-4E89-95B1-8320BBB399BA}"/>
    <cellStyle name="Normal 4 2 6 2 3 5 2" xfId="22980" xr:uid="{DB4C63CC-5702-4A81-8F4F-8038B8956213}"/>
    <cellStyle name="Normal 4 2 6 2 3 6" xfId="22981" xr:uid="{948D09B7-9484-4115-99C1-89A2A072EA68}"/>
    <cellStyle name="Normal 4 2 6 2 3 7" xfId="22982" xr:uid="{4CF8EF87-8EFB-4945-8CCC-C53803816CC7}"/>
    <cellStyle name="Normal 4 2 6 2 4" xfId="22983" xr:uid="{AC1654E9-9322-44E1-B01F-29A739FC885C}"/>
    <cellStyle name="Normal 4 2 6 2 4 2" xfId="22984" xr:uid="{749DA3B8-689B-4923-A08C-BF0F1DE40850}"/>
    <cellStyle name="Normal 4 2 6 2 4 2 2" xfId="22985" xr:uid="{851EB313-C6A1-43FB-9574-13B4C0C37663}"/>
    <cellStyle name="Normal 4 2 6 2 4 2 2 2" xfId="22986" xr:uid="{FCEAA869-CDCC-4AE3-AFB2-953CD790B3BE}"/>
    <cellStyle name="Normal 4 2 6 2 4 2 3" xfId="22987" xr:uid="{ABFCADE1-19BF-43AF-A909-8037D873A3E6}"/>
    <cellStyle name="Normal 4 2 6 2 4 2 3 2" xfId="22988" xr:uid="{03688168-ADCF-4DFF-95B0-0CFC2BE379AF}"/>
    <cellStyle name="Normal 4 2 6 2 4 2 4" xfId="22989" xr:uid="{10C9FFB1-1774-4817-B9BA-25E23A72A902}"/>
    <cellStyle name="Normal 4 2 6 2 4 3" xfId="22990" xr:uid="{6261A049-1295-4632-B3C6-3A995A908A5F}"/>
    <cellStyle name="Normal 4 2 6 2 4 3 2" xfId="22991" xr:uid="{EB8E4142-2A7D-4A53-825B-48E9DAA988A6}"/>
    <cellStyle name="Normal 4 2 6 2 4 3 2 2" xfId="22992" xr:uid="{E39F5FE6-CD02-4A39-B524-8D778D0732F6}"/>
    <cellStyle name="Normal 4 2 6 2 4 3 3" xfId="22993" xr:uid="{E1F2C194-32C7-4BC8-8806-C9843CCBF4C2}"/>
    <cellStyle name="Normal 4 2 6 2 4 3 3 2" xfId="22994" xr:uid="{15D01C14-C5B8-4CAC-AFE5-2FF38D478AE6}"/>
    <cellStyle name="Normal 4 2 6 2 4 3 4" xfId="22995" xr:uid="{D7729335-3406-4E5C-BD1B-A43B2395E27F}"/>
    <cellStyle name="Normal 4 2 6 2 4 4" xfId="22996" xr:uid="{8B81F8D5-69BF-42EA-8CFD-CBB20A897D82}"/>
    <cellStyle name="Normal 4 2 6 2 4 4 2" xfId="22997" xr:uid="{2F1B2D90-92CB-494B-86DF-926B0FFFF26D}"/>
    <cellStyle name="Normal 4 2 6 2 4 5" xfId="22998" xr:uid="{96E5D151-2755-4F7C-A820-4D4061F553B2}"/>
    <cellStyle name="Normal 4 2 6 2 4 5 2" xfId="22999" xr:uid="{93E5B48B-93CE-4316-9F19-8ACA1704144E}"/>
    <cellStyle name="Normal 4 2 6 2 4 6" xfId="23000" xr:uid="{BB25BF2F-0280-49CE-B7C5-9812A18652C8}"/>
    <cellStyle name="Normal 4 2 6 2 4 7" xfId="23001" xr:uid="{08C7C3EB-9255-4777-BE9B-EE6D098C728E}"/>
    <cellStyle name="Normal 4 2 6 2 5" xfId="23002" xr:uid="{0F2155DE-94D5-4099-99EC-9D4347F4C682}"/>
    <cellStyle name="Normal 4 2 6 2 5 2" xfId="23003" xr:uid="{378D0F2F-ECA1-4515-AB14-C6F8EDD5FF76}"/>
    <cellStyle name="Normal 4 2 6 2 5 2 2" xfId="23004" xr:uid="{18617DDB-C6D6-4B3D-9916-84FDF1367335}"/>
    <cellStyle name="Normal 4 2 6 2 5 2 2 2" xfId="23005" xr:uid="{F42FB553-7A6F-4600-B0F7-F499DC8F15D6}"/>
    <cellStyle name="Normal 4 2 6 2 5 2 3" xfId="23006" xr:uid="{7FB54245-B4C7-4489-A01D-D837626B873F}"/>
    <cellStyle name="Normal 4 2 6 2 5 2 3 2" xfId="23007" xr:uid="{6B173103-C305-4A3B-A2F1-E2983988A9B7}"/>
    <cellStyle name="Normal 4 2 6 2 5 2 4" xfId="23008" xr:uid="{F6587841-47B5-43D8-84D9-2D36C029E957}"/>
    <cellStyle name="Normal 4 2 6 2 5 3" xfId="23009" xr:uid="{D4725746-9CD5-43F3-A3D2-390E076FDF19}"/>
    <cellStyle name="Normal 4 2 6 2 5 3 2" xfId="23010" xr:uid="{E711D6D2-77CD-4CAB-9DAF-5F352A7CD257}"/>
    <cellStyle name="Normal 4 2 6 2 5 3 2 2" xfId="23011" xr:uid="{03F49CE5-C21D-480D-B151-A93DB9EE29C6}"/>
    <cellStyle name="Normal 4 2 6 2 5 3 3" xfId="23012" xr:uid="{2520C89F-1D55-42FB-AB1F-88D1F76575B4}"/>
    <cellStyle name="Normal 4 2 6 2 5 3 3 2" xfId="23013" xr:uid="{B52EC395-31DF-409C-ACD3-B444BE8FEE12}"/>
    <cellStyle name="Normal 4 2 6 2 5 3 4" xfId="23014" xr:uid="{398281F4-B2B0-4B2B-A450-86222DA6EF3D}"/>
    <cellStyle name="Normal 4 2 6 2 5 4" xfId="23015" xr:uid="{6FD0E966-B707-411F-828C-4DA5D30F72E0}"/>
    <cellStyle name="Normal 4 2 6 2 5 4 2" xfId="23016" xr:uid="{37F20544-0422-41E1-8381-629702E8B3B3}"/>
    <cellStyle name="Normal 4 2 6 2 5 5" xfId="23017" xr:uid="{7FB299C5-D61D-41DB-874E-F526834BA12D}"/>
    <cellStyle name="Normal 4 2 6 2 5 5 2" xfId="23018" xr:uid="{C29A3CE3-1445-4289-9125-76DCC7E0C424}"/>
    <cellStyle name="Normal 4 2 6 2 5 6" xfId="23019" xr:uid="{7A0044C4-6495-453E-9B8B-C175D22C5F96}"/>
    <cellStyle name="Normal 4 2 6 2 5 7" xfId="23020" xr:uid="{81D3EB52-9D0B-4D4A-BED9-2438E186EA3E}"/>
    <cellStyle name="Normal 4 2 6 2 6" xfId="23021" xr:uid="{0E366265-633E-4521-ABC9-9006B1E3E98F}"/>
    <cellStyle name="Normal 4 2 6 2 6 2" xfId="23022" xr:uid="{93DF9EEF-B715-441C-A455-02B1F1FC0011}"/>
    <cellStyle name="Normal 4 2 6 2 6 2 2" xfId="23023" xr:uid="{9330C660-B1C3-4AC3-A304-1288C65E0A88}"/>
    <cellStyle name="Normal 4 2 6 2 6 3" xfId="23024" xr:uid="{04EA8952-7253-4885-B351-382E9DE6F05F}"/>
    <cellStyle name="Normal 4 2 6 2 6 3 2" xfId="23025" xr:uid="{D0D4CFF8-DBD0-4FE3-97CA-1F0CD23DB732}"/>
    <cellStyle name="Normal 4 2 6 2 6 4" xfId="23026" xr:uid="{D64D8B4A-9D7F-46A1-A5C4-36C683D7B985}"/>
    <cellStyle name="Normal 4 2 6 2 7" xfId="23027" xr:uid="{44D75B55-35D3-42CB-A850-7F6E7698CC1E}"/>
    <cellStyle name="Normal 4 2 6 2 7 2" xfId="23028" xr:uid="{A42B7A07-00F6-4683-9CFD-6D0E405540DC}"/>
    <cellStyle name="Normal 4 2 6 2 7 2 2" xfId="23029" xr:uid="{FCBECB67-9292-4015-B59B-3A784E03EF59}"/>
    <cellStyle name="Normal 4 2 6 2 7 3" xfId="23030" xr:uid="{7F113FA0-2832-425C-B93C-A915352099F5}"/>
    <cellStyle name="Normal 4 2 6 2 7 3 2" xfId="23031" xr:uid="{9D256943-80E6-4A26-BD90-C4EDDC3516AB}"/>
    <cellStyle name="Normal 4 2 6 2 7 4" xfId="23032" xr:uid="{F4D7EF34-8511-4A48-AFB4-7B1587A5C75F}"/>
    <cellStyle name="Normal 4 2 6 2 8" xfId="23033" xr:uid="{799A9C7F-F229-4D37-B59C-5B9F70972376}"/>
    <cellStyle name="Normal 4 2 6 2 8 2" xfId="23034" xr:uid="{1C96781E-54FD-471C-A22F-2B1FAC0597EF}"/>
    <cellStyle name="Normal 4 2 6 2 9" xfId="23035" xr:uid="{32A8FC4C-A359-471C-8F69-D11D0D2B750B}"/>
    <cellStyle name="Normal 4 2 6 2 9 2" xfId="23036" xr:uid="{89CF98F2-76EF-4091-B71A-6C2B9B042D26}"/>
    <cellStyle name="Normal 4 2 6 3" xfId="23037" xr:uid="{E422D605-3F3E-41DA-8E50-1D07266DBC2B}"/>
    <cellStyle name="Normal 4 2 6 3 2" xfId="23038" xr:uid="{A721F8BC-D634-4483-A1B0-D44C10B0F6A1}"/>
    <cellStyle name="Normal 4 2 6 3 2 2" xfId="23039" xr:uid="{92581FF5-7CBF-456A-9D97-6250CC24DAA3}"/>
    <cellStyle name="Normal 4 2 6 3 2 2 2" xfId="23040" xr:uid="{FF7380FF-EAE9-4542-9539-D142C0261914}"/>
    <cellStyle name="Normal 4 2 6 3 2 2 2 2" xfId="23041" xr:uid="{B2ADA468-1DFF-42FA-988D-9AEE6D137131}"/>
    <cellStyle name="Normal 4 2 6 3 2 2 3" xfId="23042" xr:uid="{5D8FC100-94DC-4C71-B825-6BAE1BDD31CB}"/>
    <cellStyle name="Normal 4 2 6 3 2 2 3 2" xfId="23043" xr:uid="{BCEDBB49-029F-494A-9CF4-E9CF3C9C9289}"/>
    <cellStyle name="Normal 4 2 6 3 2 2 4" xfId="23044" xr:uid="{5A019779-F4DC-4414-B4AC-79F17AD4BC71}"/>
    <cellStyle name="Normal 4 2 6 3 2 3" xfId="23045" xr:uid="{728DD0B6-4A16-487F-9A54-31663BBF54AC}"/>
    <cellStyle name="Normal 4 2 6 3 2 3 2" xfId="23046" xr:uid="{28ED3CAE-1028-4205-B555-78E0C1E4546A}"/>
    <cellStyle name="Normal 4 2 6 3 2 3 2 2" xfId="23047" xr:uid="{EC09BAF7-9054-4FDD-999B-AEDBA3A729A2}"/>
    <cellStyle name="Normal 4 2 6 3 2 3 3" xfId="23048" xr:uid="{C8C35C45-6702-4657-BD9C-684C05D75A57}"/>
    <cellStyle name="Normal 4 2 6 3 2 3 3 2" xfId="23049" xr:uid="{5CDEA7A1-04DF-4E8F-9FE5-991FEBE0D8B8}"/>
    <cellStyle name="Normal 4 2 6 3 2 3 4" xfId="23050" xr:uid="{0DC397F4-E1BA-4D8C-B1D5-4B0FC059CC1E}"/>
    <cellStyle name="Normal 4 2 6 3 2 4" xfId="23051" xr:uid="{7402A703-2206-4F27-B546-8AE184462BC9}"/>
    <cellStyle name="Normal 4 2 6 3 2 4 2" xfId="23052" xr:uid="{A796991A-34C5-4D31-9484-85757C6AC3E5}"/>
    <cellStyle name="Normal 4 2 6 3 2 5" xfId="23053" xr:uid="{D62A77AE-83A9-43F0-89C7-64C3D2F228FD}"/>
    <cellStyle name="Normal 4 2 6 3 2 5 2" xfId="23054" xr:uid="{87A15C35-8DD9-4C1C-9C4C-B7CFDD8538AC}"/>
    <cellStyle name="Normal 4 2 6 3 2 6" xfId="23055" xr:uid="{251DB6FB-B496-4EA9-A56B-467C1668D9E1}"/>
    <cellStyle name="Normal 4 2 6 3 2 7" xfId="23056" xr:uid="{2B2D0B3F-02A8-42E5-BD0A-69150AAAD1DB}"/>
    <cellStyle name="Normal 4 2 6 3 3" xfId="23057" xr:uid="{6A26E02D-2D88-4653-A17E-1A9429752875}"/>
    <cellStyle name="Normal 4 2 6 3 3 2" xfId="23058" xr:uid="{3F782D26-B8C0-4E40-8D8D-DBD50E2CA71C}"/>
    <cellStyle name="Normal 4 2 6 3 3 2 2" xfId="23059" xr:uid="{EB5A6388-C5EC-4A01-B819-7C27CB9FDDDD}"/>
    <cellStyle name="Normal 4 2 6 3 3 2 2 2" xfId="23060" xr:uid="{D55D3723-205F-43F3-B3B1-E1D58D5CDA80}"/>
    <cellStyle name="Normal 4 2 6 3 3 2 3" xfId="23061" xr:uid="{3CE6B137-1EC3-4080-8589-12F57E6371DA}"/>
    <cellStyle name="Normal 4 2 6 3 3 2 3 2" xfId="23062" xr:uid="{A5BCE4D8-81DE-4D39-9D45-07D80346B25B}"/>
    <cellStyle name="Normal 4 2 6 3 3 2 4" xfId="23063" xr:uid="{562F2757-9D9D-4F67-9C6D-48E978AFAB26}"/>
    <cellStyle name="Normal 4 2 6 3 3 3" xfId="23064" xr:uid="{E96633DA-87A3-4807-96E1-47EE65FFA042}"/>
    <cellStyle name="Normal 4 2 6 3 3 3 2" xfId="23065" xr:uid="{B6CA5614-600B-408B-908B-7D56DDE6311A}"/>
    <cellStyle name="Normal 4 2 6 3 3 3 2 2" xfId="23066" xr:uid="{80B2D0EE-25CC-4A9B-BF37-9CD40C6CD04E}"/>
    <cellStyle name="Normal 4 2 6 3 3 3 3" xfId="23067" xr:uid="{A6487D7F-E39E-4328-A13A-7FE3B41847AF}"/>
    <cellStyle name="Normal 4 2 6 3 3 3 3 2" xfId="23068" xr:uid="{E0074B86-EFC1-4E5C-891E-DC18ED14046A}"/>
    <cellStyle name="Normal 4 2 6 3 3 3 4" xfId="23069" xr:uid="{0F19E8F0-D6AB-4551-980D-B045832E4E54}"/>
    <cellStyle name="Normal 4 2 6 3 3 4" xfId="23070" xr:uid="{3FB95C89-A89A-4167-B9B3-8F6E25423A98}"/>
    <cellStyle name="Normal 4 2 6 3 3 4 2" xfId="23071" xr:uid="{5C4B4658-D1B2-4EBF-8E29-61490E2799BB}"/>
    <cellStyle name="Normal 4 2 6 3 3 5" xfId="23072" xr:uid="{8F7AD488-96F7-4F5A-8CC4-877BEBBB0759}"/>
    <cellStyle name="Normal 4 2 6 3 3 5 2" xfId="23073" xr:uid="{21058ABC-52A0-4697-8DDC-26EB700A1F11}"/>
    <cellStyle name="Normal 4 2 6 3 3 6" xfId="23074" xr:uid="{19B053EE-8BF5-4317-BE93-3847861F1869}"/>
    <cellStyle name="Normal 4 2 6 3 3 7" xfId="23075" xr:uid="{6CF9B95E-F98C-429D-BF3D-AA70765F7CD0}"/>
    <cellStyle name="Normal 4 2 6 3 4" xfId="23076" xr:uid="{A4EB0617-CFCF-4EA5-B9DE-BB5AB3F3B10F}"/>
    <cellStyle name="Normal 4 2 6 3 4 2" xfId="23077" xr:uid="{28019A69-E101-4464-B69D-1CC336C68FFC}"/>
    <cellStyle name="Normal 4 2 6 3 4 2 2" xfId="23078" xr:uid="{EA481BDF-6992-462D-BCB2-6BD8B80B5B2B}"/>
    <cellStyle name="Normal 4 2 6 3 4 3" xfId="23079" xr:uid="{5F4F8FD5-4EBD-4746-9E60-79103C68C833}"/>
    <cellStyle name="Normal 4 2 6 3 4 3 2" xfId="23080" xr:uid="{A09CF4C0-3AEE-44D3-9A69-36AB17B594A0}"/>
    <cellStyle name="Normal 4 2 6 3 4 4" xfId="23081" xr:uid="{933EF972-8487-4F71-96B8-F3579A9B0596}"/>
    <cellStyle name="Normal 4 2 6 3 5" xfId="23082" xr:uid="{8977033B-C9E0-4A0D-8673-1684E5263AF2}"/>
    <cellStyle name="Normal 4 2 6 3 5 2" xfId="23083" xr:uid="{6203661F-DF93-4C6A-8AB8-711553C40256}"/>
    <cellStyle name="Normal 4 2 6 3 5 2 2" xfId="23084" xr:uid="{DFAF1E50-56ED-4210-B2FF-1E70A3DE4C5C}"/>
    <cellStyle name="Normal 4 2 6 3 5 3" xfId="23085" xr:uid="{4C9BDD7B-B7C4-4FC1-830E-8107132A7B11}"/>
    <cellStyle name="Normal 4 2 6 3 5 3 2" xfId="23086" xr:uid="{9355F99D-4868-4256-BB34-4802C20F4061}"/>
    <cellStyle name="Normal 4 2 6 3 5 4" xfId="23087" xr:uid="{8165ADA0-4D8E-402C-9C7D-92A39F86ECF9}"/>
    <cellStyle name="Normal 4 2 6 3 6" xfId="23088" xr:uid="{DEA1C4F0-0635-41E3-9990-60263383D52E}"/>
    <cellStyle name="Normal 4 2 6 3 6 2" xfId="23089" xr:uid="{E0B3AF10-CB27-4A16-AF59-AAB30084B538}"/>
    <cellStyle name="Normal 4 2 6 3 7" xfId="23090" xr:uid="{6B972AB1-7760-4DE1-9D62-904F877AEEBE}"/>
    <cellStyle name="Normal 4 2 6 3 7 2" xfId="23091" xr:uid="{2AF4AEC5-BFFC-45EC-B4D8-4878B02BE9B4}"/>
    <cellStyle name="Normal 4 2 6 3 8" xfId="23092" xr:uid="{F7065735-0D35-4D34-AC69-F3F052E50218}"/>
    <cellStyle name="Normal 4 2 6 3 9" xfId="23093" xr:uid="{65936058-96A7-4780-B7FD-AFC1877C4876}"/>
    <cellStyle name="Normal 4 2 6 4" xfId="23094" xr:uid="{682D916E-A7AE-4A55-8B01-5D4544D8E877}"/>
    <cellStyle name="Normal 4 2 6 4 2" xfId="23095" xr:uid="{A5467104-800E-43C5-B675-76A698C272EB}"/>
    <cellStyle name="Normal 4 2 6 4 2 2" xfId="23096" xr:uid="{EB60CEF5-298D-457F-8D2B-D8C1BCF0BCDD}"/>
    <cellStyle name="Normal 4 2 6 4 2 2 2" xfId="23097" xr:uid="{708C1333-8C19-4412-A981-CC4A185BFB9C}"/>
    <cellStyle name="Normal 4 2 6 4 2 2 2 2" xfId="23098" xr:uid="{711143C0-3D2A-4F24-8A91-ACB1C212EF40}"/>
    <cellStyle name="Normal 4 2 6 4 2 2 3" xfId="23099" xr:uid="{E22BC3C2-929F-4D7D-8A7B-22DC3BF74B00}"/>
    <cellStyle name="Normal 4 2 6 4 2 2 3 2" xfId="23100" xr:uid="{3912DA14-18A9-4876-8BDF-36DAAF019B2C}"/>
    <cellStyle name="Normal 4 2 6 4 2 2 4" xfId="23101" xr:uid="{446DA265-8246-407D-930D-9CEFF3E872FB}"/>
    <cellStyle name="Normal 4 2 6 4 2 3" xfId="23102" xr:uid="{716BBFE3-3050-44A6-95F6-D4113625EC54}"/>
    <cellStyle name="Normal 4 2 6 4 2 3 2" xfId="23103" xr:uid="{D2E04104-01EB-46F0-88F9-A64E10B3A5CA}"/>
    <cellStyle name="Normal 4 2 6 4 2 3 2 2" xfId="23104" xr:uid="{08837DC7-447F-46C2-B84D-879572F07689}"/>
    <cellStyle name="Normal 4 2 6 4 2 3 3" xfId="23105" xr:uid="{B0E299EA-FA90-4BEB-A03B-7F8B62FBCF8A}"/>
    <cellStyle name="Normal 4 2 6 4 2 3 3 2" xfId="23106" xr:uid="{249A1ED9-7278-457A-A331-FE67D8CB5C93}"/>
    <cellStyle name="Normal 4 2 6 4 2 3 4" xfId="23107" xr:uid="{0FB0AFD2-4459-4FC7-9BC5-189AC787CB58}"/>
    <cellStyle name="Normal 4 2 6 4 2 4" xfId="23108" xr:uid="{1B588751-0865-45A8-9187-8D63FE612B67}"/>
    <cellStyle name="Normal 4 2 6 4 2 4 2" xfId="23109" xr:uid="{01D78CA7-27BD-4784-9070-E789034141E0}"/>
    <cellStyle name="Normal 4 2 6 4 2 5" xfId="23110" xr:uid="{C0E8D869-521F-4063-A094-0BA13B97ADD8}"/>
    <cellStyle name="Normal 4 2 6 4 2 5 2" xfId="23111" xr:uid="{3E1530B7-7D14-455D-992F-7DB9AEEECE3F}"/>
    <cellStyle name="Normal 4 2 6 4 2 6" xfId="23112" xr:uid="{0B30BCBA-464D-4C5C-90AC-3B10BF6F8F30}"/>
    <cellStyle name="Normal 4 2 6 4 2 7" xfId="23113" xr:uid="{7F88DB35-609F-458C-A457-AF2048937103}"/>
    <cellStyle name="Normal 4 2 6 4 3" xfId="23114" xr:uid="{30DAC84C-DD30-4808-B177-2FE4645B8AAC}"/>
    <cellStyle name="Normal 4 2 6 4 3 2" xfId="23115" xr:uid="{634CCD0C-B925-462C-AE77-BBCA79E13583}"/>
    <cellStyle name="Normal 4 2 6 4 3 2 2" xfId="23116" xr:uid="{E91955EA-0B92-41D9-A111-60E7BB0E645F}"/>
    <cellStyle name="Normal 4 2 6 4 3 2 2 2" xfId="23117" xr:uid="{4A2443A4-3260-4188-A2A0-A9DC8B066DF3}"/>
    <cellStyle name="Normal 4 2 6 4 3 2 3" xfId="23118" xr:uid="{49513CF8-D2FF-4C86-8A48-8254AB19C0FF}"/>
    <cellStyle name="Normal 4 2 6 4 3 2 3 2" xfId="23119" xr:uid="{D53161E9-A803-4685-BCC0-7FED4DF64CA1}"/>
    <cellStyle name="Normal 4 2 6 4 3 2 4" xfId="23120" xr:uid="{44B10822-FEEB-4DD8-B5DF-011D0D6752B9}"/>
    <cellStyle name="Normal 4 2 6 4 3 3" xfId="23121" xr:uid="{1EAFE2A2-4086-4873-8E8E-E89D995E4BD3}"/>
    <cellStyle name="Normal 4 2 6 4 3 3 2" xfId="23122" xr:uid="{8FFA6EC4-2787-4739-9043-EAF33826DBD2}"/>
    <cellStyle name="Normal 4 2 6 4 3 3 2 2" xfId="23123" xr:uid="{C35DD76B-79B0-4F27-9A92-BC8FCCF5C09C}"/>
    <cellStyle name="Normal 4 2 6 4 3 3 3" xfId="23124" xr:uid="{54132091-017E-46F2-8B47-FEF3407A0C9E}"/>
    <cellStyle name="Normal 4 2 6 4 3 3 3 2" xfId="23125" xr:uid="{D474B165-1FA7-4B26-8C96-71B10B1059E7}"/>
    <cellStyle name="Normal 4 2 6 4 3 3 4" xfId="23126" xr:uid="{A8C72A64-BA31-4D10-85A1-E20EB64C24F5}"/>
    <cellStyle name="Normal 4 2 6 4 3 4" xfId="23127" xr:uid="{9E6EC605-F163-440D-A3EA-D22C31850598}"/>
    <cellStyle name="Normal 4 2 6 4 3 4 2" xfId="23128" xr:uid="{A533AB9C-6E61-43C4-A089-5034E277D3F0}"/>
    <cellStyle name="Normal 4 2 6 4 3 5" xfId="23129" xr:uid="{480CB8DC-EAC9-4E20-B872-8D6C3F1092C9}"/>
    <cellStyle name="Normal 4 2 6 4 3 5 2" xfId="23130" xr:uid="{686E43DE-89B9-4942-9153-93CB5D76F1E0}"/>
    <cellStyle name="Normal 4 2 6 4 3 6" xfId="23131" xr:uid="{BFBF4333-5063-4309-B064-3AC193FA416F}"/>
    <cellStyle name="Normal 4 2 6 4 3 7" xfId="23132" xr:uid="{F0DC0898-4910-4F13-B16F-234E66CF56C2}"/>
    <cellStyle name="Normal 4 2 6 4 4" xfId="23133" xr:uid="{A4AE397E-1D01-48EE-8B4E-CA4EB4B362BE}"/>
    <cellStyle name="Normal 4 2 6 4 4 2" xfId="23134" xr:uid="{E15F1506-C7E4-498A-AA0B-5E7F534C766D}"/>
    <cellStyle name="Normal 4 2 6 4 4 2 2" xfId="23135" xr:uid="{DC6702E3-C52D-4CCD-9550-FC060707B08A}"/>
    <cellStyle name="Normal 4 2 6 4 4 3" xfId="23136" xr:uid="{8450EDFF-864A-4C13-94D2-139605255C06}"/>
    <cellStyle name="Normal 4 2 6 4 4 3 2" xfId="23137" xr:uid="{E5D0CC85-B3C6-4E03-9855-ABBE77CED029}"/>
    <cellStyle name="Normal 4 2 6 4 4 4" xfId="23138" xr:uid="{DC72322D-D68D-486B-BC11-43310C6BAD21}"/>
    <cellStyle name="Normal 4 2 6 4 5" xfId="23139" xr:uid="{F61C90CA-49B6-478A-9B7C-5F6A1FB7D392}"/>
    <cellStyle name="Normal 4 2 6 4 5 2" xfId="23140" xr:uid="{03FD74F6-6F64-418D-AF4D-609AFD11646C}"/>
    <cellStyle name="Normal 4 2 6 4 5 2 2" xfId="23141" xr:uid="{D73C82A9-6BC8-4DEB-BBB3-7D2859BA2602}"/>
    <cellStyle name="Normal 4 2 6 4 5 3" xfId="23142" xr:uid="{144ECCC9-EB36-4D84-83A3-519B86DEE379}"/>
    <cellStyle name="Normal 4 2 6 4 5 3 2" xfId="23143" xr:uid="{19AB18A4-0C4D-487E-A787-113654E1BFC7}"/>
    <cellStyle name="Normal 4 2 6 4 5 4" xfId="23144" xr:uid="{FFC8F889-9E2D-42CA-AFC7-C8CBD79E2B07}"/>
    <cellStyle name="Normal 4 2 6 4 6" xfId="23145" xr:uid="{A6A6BD30-39DB-4DD7-A3BF-FF26A0A28D9A}"/>
    <cellStyle name="Normal 4 2 6 4 6 2" xfId="23146" xr:uid="{3A788D15-93DA-422C-BB0D-A6EE3CCBB327}"/>
    <cellStyle name="Normal 4 2 6 4 7" xfId="23147" xr:uid="{4C00704F-0170-4BA3-8C2D-D070DE3480A6}"/>
    <cellStyle name="Normal 4 2 6 4 7 2" xfId="23148" xr:uid="{4AA03CD1-F008-434F-BD78-BED6FE204B1E}"/>
    <cellStyle name="Normal 4 2 6 4 8" xfId="23149" xr:uid="{0C2EF6EB-8BD9-4F15-9931-94F26F22D9DF}"/>
    <cellStyle name="Normal 4 2 6 4 9" xfId="23150" xr:uid="{E32BA70B-451D-49FE-AC08-A58070CE7F7F}"/>
    <cellStyle name="Normal 4 2 6 5" xfId="23151" xr:uid="{4181D292-8666-4267-8C88-026E281AA3CD}"/>
    <cellStyle name="Normal 4 2 6 5 2" xfId="23152" xr:uid="{B6942154-74B6-45EF-ABDF-FC52DA8F77BF}"/>
    <cellStyle name="Normal 4 2 6 5 2 2" xfId="23153" xr:uid="{C4C7AF75-5BAD-4195-B632-07C682E753DA}"/>
    <cellStyle name="Normal 4 2 6 5 2 2 2" xfId="23154" xr:uid="{8369ED2B-6D99-4077-8CE1-0499194088B5}"/>
    <cellStyle name="Normal 4 2 6 5 2 3" xfId="23155" xr:uid="{4EE5D5EC-45AE-474D-A0A6-DE5E57AE9486}"/>
    <cellStyle name="Normal 4 2 6 5 2 3 2" xfId="23156" xr:uid="{C12F7931-173A-476D-87E6-9BFF1EAE364A}"/>
    <cellStyle name="Normal 4 2 6 5 2 4" xfId="23157" xr:uid="{2E65ADDE-DDBE-4E5A-8468-E9B2F6A81CBC}"/>
    <cellStyle name="Normal 4 2 6 5 3" xfId="23158" xr:uid="{A4D9B002-9EDD-4732-AB80-D3589B986514}"/>
    <cellStyle name="Normal 4 2 6 5 3 2" xfId="23159" xr:uid="{5FE21BCB-F0C6-46C8-B74A-14E9B1317683}"/>
    <cellStyle name="Normal 4 2 6 5 3 2 2" xfId="23160" xr:uid="{669623F5-0949-44E6-90FC-427C209CD892}"/>
    <cellStyle name="Normal 4 2 6 5 3 3" xfId="23161" xr:uid="{5533516F-A16C-49B3-9233-424A6A7493DE}"/>
    <cellStyle name="Normal 4 2 6 5 3 3 2" xfId="23162" xr:uid="{7F762943-463F-4ED9-BDA2-FF0416EE552F}"/>
    <cellStyle name="Normal 4 2 6 5 3 4" xfId="23163" xr:uid="{9F7002B1-13C2-4706-9D92-0109C00AF93A}"/>
    <cellStyle name="Normal 4 2 6 5 4" xfId="23164" xr:uid="{0EC3BE1F-555B-4958-9291-0CCC24986D50}"/>
    <cellStyle name="Normal 4 2 6 5 4 2" xfId="23165" xr:uid="{32FB9E2D-86BA-4C5F-AC6D-00A6266A6B71}"/>
    <cellStyle name="Normal 4 2 6 5 5" xfId="23166" xr:uid="{27FA17EF-4CB3-4494-9A6E-833F031AE615}"/>
    <cellStyle name="Normal 4 2 6 5 5 2" xfId="23167" xr:uid="{F26C0676-C65B-481D-B5EA-1803CFDBDD87}"/>
    <cellStyle name="Normal 4 2 6 5 6" xfId="23168" xr:uid="{A5B2F595-362F-43F7-8937-496CFDA8DECB}"/>
    <cellStyle name="Normal 4 2 6 5 7" xfId="23169" xr:uid="{8F135240-1F4B-4C5B-A5EC-EB9C23B5BB81}"/>
    <cellStyle name="Normal 4 2 6 6" xfId="23170" xr:uid="{A97C978B-8497-4F9A-877D-88DAA9B8BC09}"/>
    <cellStyle name="Normal 4 2 6 6 2" xfId="23171" xr:uid="{2AAFBB9D-EF4D-402F-9FB9-A4A90D41648E}"/>
    <cellStyle name="Normal 4 2 6 6 2 2" xfId="23172" xr:uid="{99E32970-AADF-4066-AD4A-09208A318B8D}"/>
    <cellStyle name="Normal 4 2 6 6 2 2 2" xfId="23173" xr:uid="{1557F42A-329D-4D6E-B918-E3BD90357D2B}"/>
    <cellStyle name="Normal 4 2 6 6 2 3" xfId="23174" xr:uid="{5763AFDA-DBC6-4767-852B-AC250F9C9316}"/>
    <cellStyle name="Normal 4 2 6 6 2 3 2" xfId="23175" xr:uid="{59138336-AE98-44A4-82CE-A01B7EC994DD}"/>
    <cellStyle name="Normal 4 2 6 6 2 4" xfId="23176" xr:uid="{459AD5C2-F6FA-43B4-9B27-D0D6EFD626A4}"/>
    <cellStyle name="Normal 4 2 6 6 3" xfId="23177" xr:uid="{F5F2DFF9-85D2-40EA-A519-027FE6C271DB}"/>
    <cellStyle name="Normal 4 2 6 6 3 2" xfId="23178" xr:uid="{9DAB1CFB-884B-4723-AAAB-3A25A55B3EBD}"/>
    <cellStyle name="Normal 4 2 6 6 3 2 2" xfId="23179" xr:uid="{F7C66BB6-1ABE-4010-95C1-9CEFE3FBA75C}"/>
    <cellStyle name="Normal 4 2 6 6 3 3" xfId="23180" xr:uid="{4F3CA483-FBC8-4F3C-B2A8-4620877D2AA2}"/>
    <cellStyle name="Normal 4 2 6 6 3 3 2" xfId="23181" xr:uid="{E156515A-24E5-426F-8947-2CFE458B9C9C}"/>
    <cellStyle name="Normal 4 2 6 6 3 4" xfId="23182" xr:uid="{930D6577-C0F9-4964-B419-0FC2B7453422}"/>
    <cellStyle name="Normal 4 2 6 6 4" xfId="23183" xr:uid="{E7E4080E-FFAC-4059-A0BF-8612D6A2B038}"/>
    <cellStyle name="Normal 4 2 6 6 4 2" xfId="23184" xr:uid="{59408001-DD36-4AA1-B454-08D62383E74A}"/>
    <cellStyle name="Normal 4 2 6 6 5" xfId="23185" xr:uid="{F4E7C427-D4DE-40FA-889F-2BA3B8EBED32}"/>
    <cellStyle name="Normal 4 2 6 6 5 2" xfId="23186" xr:uid="{F6114DC9-F170-4DF9-8BBD-3E900B0D3976}"/>
    <cellStyle name="Normal 4 2 6 6 6" xfId="23187" xr:uid="{600A77E5-5421-4FAE-AA9C-313BC4657A9A}"/>
    <cellStyle name="Normal 4 2 6 6 7" xfId="23188" xr:uid="{01B3FF7E-26FE-4304-A7DB-4A6A033F5B74}"/>
    <cellStyle name="Normal 4 2 6 7" xfId="23189" xr:uid="{68C630DB-775A-4476-9CF1-1F320A662838}"/>
    <cellStyle name="Normal 4 2 6 7 2" xfId="23190" xr:uid="{AD892148-8981-4BA9-95A7-8A8884A0A055}"/>
    <cellStyle name="Normal 4 2 6 7 2 2" xfId="23191" xr:uid="{837117FB-900B-4089-839F-E9D36E010D0B}"/>
    <cellStyle name="Normal 4 2 6 7 2 2 2" xfId="23192" xr:uid="{22DACEA4-5A8B-4356-AC72-06FE537ECBB9}"/>
    <cellStyle name="Normal 4 2 6 7 2 3" xfId="23193" xr:uid="{BAD93065-720C-4795-AD1C-B43182E04B99}"/>
    <cellStyle name="Normal 4 2 6 7 2 3 2" xfId="23194" xr:uid="{4EFA279D-B3BC-4937-B31A-022B0A4ED72B}"/>
    <cellStyle name="Normal 4 2 6 7 2 4" xfId="23195" xr:uid="{4203C254-AC3E-4D34-BD56-50446E461A56}"/>
    <cellStyle name="Normal 4 2 6 7 3" xfId="23196" xr:uid="{FA1A7E1F-EDFF-404D-9A3E-F3C3F5E29E64}"/>
    <cellStyle name="Normal 4 2 6 7 3 2" xfId="23197" xr:uid="{839E940C-46B2-4AF0-B4E5-E52D1FD2064B}"/>
    <cellStyle name="Normal 4 2 6 7 3 2 2" xfId="23198" xr:uid="{E3B9C615-B645-4EEA-91CF-65B94B731B17}"/>
    <cellStyle name="Normal 4 2 6 7 3 3" xfId="23199" xr:uid="{462A994F-7F7C-44B5-A07F-9E3C855EDFC1}"/>
    <cellStyle name="Normal 4 2 6 7 3 3 2" xfId="23200" xr:uid="{6D3BD7E7-FEDD-4A6E-A9EB-E0CC04CFC2A3}"/>
    <cellStyle name="Normal 4 2 6 7 3 4" xfId="23201" xr:uid="{BD727A29-19A3-43AA-BB1D-72624A16A14E}"/>
    <cellStyle name="Normal 4 2 6 7 4" xfId="23202" xr:uid="{D3E37AE5-1BEF-4056-A93D-0F93A2456C60}"/>
    <cellStyle name="Normal 4 2 6 7 4 2" xfId="23203" xr:uid="{886EB772-0E5A-4935-B83C-32275B4670C1}"/>
    <cellStyle name="Normal 4 2 6 7 5" xfId="23204" xr:uid="{6A262314-BA94-441E-A8DD-B4B08CCDBA70}"/>
    <cellStyle name="Normal 4 2 6 7 5 2" xfId="23205" xr:uid="{3C4B3E0C-1513-43BD-8A0F-DE6C52BF1485}"/>
    <cellStyle name="Normal 4 2 6 7 6" xfId="23206" xr:uid="{142C00B7-5DFB-40D5-B233-61D6AA69214B}"/>
    <cellStyle name="Normal 4 2 6 7 7" xfId="23207" xr:uid="{F5FEE7A6-2572-442B-840B-D2F1527A7CC8}"/>
    <cellStyle name="Normal 4 2 6 8" xfId="23208" xr:uid="{DCF83732-BDFA-4423-9CA4-E829723B5EF9}"/>
    <cellStyle name="Normal 4 2 6 8 2" xfId="23209" xr:uid="{BD582EE4-E003-4AB8-8634-0A0D2978A734}"/>
    <cellStyle name="Normal 4 2 6 8 2 2" xfId="23210" xr:uid="{0577B561-7FCA-44C2-82EE-071666717108}"/>
    <cellStyle name="Normal 4 2 6 8 3" xfId="23211" xr:uid="{5FD2EEBD-0704-4BBF-A1AF-59ABF622302D}"/>
    <cellStyle name="Normal 4 2 6 8 3 2" xfId="23212" xr:uid="{E5944F97-AA72-417B-992E-E6EFB01DDC79}"/>
    <cellStyle name="Normal 4 2 6 8 4" xfId="23213" xr:uid="{FE808043-287A-4A55-BD6B-BB0D36895F50}"/>
    <cellStyle name="Normal 4 2 6 9" xfId="23214" xr:uid="{37BBF352-92D1-44B2-BC4C-3F1B124ACA3F}"/>
    <cellStyle name="Normal 4 2 6 9 2" xfId="23215" xr:uid="{92145997-EEC5-4005-A843-0AEB9F14962C}"/>
    <cellStyle name="Normal 4 2 6 9 2 2" xfId="23216" xr:uid="{27B79F67-788B-4C59-AC15-43773FCFC514}"/>
    <cellStyle name="Normal 4 2 6 9 3" xfId="23217" xr:uid="{3ECD599F-3C87-4851-B712-14EBB1F1AFBA}"/>
    <cellStyle name="Normal 4 2 6 9 3 2" xfId="23218" xr:uid="{4F801E65-6349-4B29-8AE6-2827D13DE80E}"/>
    <cellStyle name="Normal 4 2 6 9 4" xfId="23219" xr:uid="{5DEE963E-F7F0-4D74-B650-66CCF5E84B48}"/>
    <cellStyle name="Normal 4 2 7" xfId="23220" xr:uid="{9FDAFFE4-B4B6-4C41-8CA7-E94A72DA5A78}"/>
    <cellStyle name="Normal 4 2 7 10" xfId="23221" xr:uid="{D6B512ED-3D49-427C-9CD8-E791AF798B93}"/>
    <cellStyle name="Normal 4 2 7 11" xfId="23222" xr:uid="{0D1FE1B9-75D6-4406-96BD-C4BED3999823}"/>
    <cellStyle name="Normal 4 2 7 2" xfId="23223" xr:uid="{7A0D90B3-D106-4362-8CB4-2E78417AFF51}"/>
    <cellStyle name="Normal 4 2 7 2 2" xfId="23224" xr:uid="{5791C695-C97E-4788-AAEF-0ADE507D7722}"/>
    <cellStyle name="Normal 4 2 7 2 2 2" xfId="23225" xr:uid="{D129BF94-E924-4D7C-B4AC-925B222597F2}"/>
    <cellStyle name="Normal 4 2 7 2 2 2 2" xfId="23226" xr:uid="{1FE80A3D-13D8-4BA6-82F6-0822A1BC3FD6}"/>
    <cellStyle name="Normal 4 2 7 2 2 2 2 2" xfId="23227" xr:uid="{26257808-ABAD-4D10-A42A-63CF425B8EFF}"/>
    <cellStyle name="Normal 4 2 7 2 2 2 3" xfId="23228" xr:uid="{97AFF0B0-4AC2-4E4D-9E6F-A390DBD712A3}"/>
    <cellStyle name="Normal 4 2 7 2 2 2 3 2" xfId="23229" xr:uid="{CF80B4ED-E687-4D17-A0B3-80CDBCC6F27F}"/>
    <cellStyle name="Normal 4 2 7 2 2 2 4" xfId="23230" xr:uid="{476D7835-7980-4BC7-AC86-73C51DC019A5}"/>
    <cellStyle name="Normal 4 2 7 2 2 3" xfId="23231" xr:uid="{1B7E5FDD-0E06-45E0-AB3D-413B1B7C3677}"/>
    <cellStyle name="Normal 4 2 7 2 2 3 2" xfId="23232" xr:uid="{439531D4-D3DA-4A83-AC8D-8AFD9A226633}"/>
    <cellStyle name="Normal 4 2 7 2 2 3 2 2" xfId="23233" xr:uid="{06FA91E8-FBF8-4356-ABB1-22056BB719FA}"/>
    <cellStyle name="Normal 4 2 7 2 2 3 3" xfId="23234" xr:uid="{5FD6BC92-548E-4912-90B1-94B9EEE91454}"/>
    <cellStyle name="Normal 4 2 7 2 2 3 3 2" xfId="23235" xr:uid="{5E78E4B3-458F-4461-BB58-99C9687BA6FB}"/>
    <cellStyle name="Normal 4 2 7 2 2 3 4" xfId="23236" xr:uid="{445723F9-D707-4F32-8853-35F2ED37F686}"/>
    <cellStyle name="Normal 4 2 7 2 2 4" xfId="23237" xr:uid="{32ED8596-0B93-4A6D-B8CD-18943A438100}"/>
    <cellStyle name="Normal 4 2 7 2 2 4 2" xfId="23238" xr:uid="{225C6194-EAE8-4073-9798-D99AE2172D30}"/>
    <cellStyle name="Normal 4 2 7 2 2 5" xfId="23239" xr:uid="{55AA3E53-18A9-476C-AB8B-C5722BD29427}"/>
    <cellStyle name="Normal 4 2 7 2 2 5 2" xfId="23240" xr:uid="{1D76FA94-0CCC-4EA2-89B7-62B588210188}"/>
    <cellStyle name="Normal 4 2 7 2 2 6" xfId="23241" xr:uid="{C22F3881-319E-43E6-8EE8-A9F0695F72F7}"/>
    <cellStyle name="Normal 4 2 7 2 2 7" xfId="23242" xr:uid="{D828097F-87A0-4CCA-994E-863DA404D510}"/>
    <cellStyle name="Normal 4 2 7 2 3" xfId="23243" xr:uid="{F7D09015-C9E4-4517-92C2-AD11B74AA3FF}"/>
    <cellStyle name="Normal 4 2 7 2 3 2" xfId="23244" xr:uid="{FCD818E6-7983-4278-8FDF-13A856F6A700}"/>
    <cellStyle name="Normal 4 2 7 2 3 2 2" xfId="23245" xr:uid="{645A4F41-9309-4311-9C35-6DBE817BC465}"/>
    <cellStyle name="Normal 4 2 7 2 3 2 2 2" xfId="23246" xr:uid="{4FF4EDD9-7DDE-4883-BCA4-D880600BAB66}"/>
    <cellStyle name="Normal 4 2 7 2 3 2 3" xfId="23247" xr:uid="{7674C3CA-DA21-4766-959E-8F79BBD3D646}"/>
    <cellStyle name="Normal 4 2 7 2 3 2 3 2" xfId="23248" xr:uid="{C69C3F00-F419-4740-8A96-950B5CE4593E}"/>
    <cellStyle name="Normal 4 2 7 2 3 2 4" xfId="23249" xr:uid="{B4351309-90B8-410F-884D-6187D87B4CD1}"/>
    <cellStyle name="Normal 4 2 7 2 3 3" xfId="23250" xr:uid="{54367353-1D56-4978-8944-4258B31D9977}"/>
    <cellStyle name="Normal 4 2 7 2 3 3 2" xfId="23251" xr:uid="{EA8F1A9B-534B-442F-A908-6B5CE9B7FA9C}"/>
    <cellStyle name="Normal 4 2 7 2 3 3 2 2" xfId="23252" xr:uid="{08FBE742-DBB9-41ED-A400-BB3D5A2D5C77}"/>
    <cellStyle name="Normal 4 2 7 2 3 3 3" xfId="23253" xr:uid="{08411EFE-424B-449C-B96E-98CB38D63EB7}"/>
    <cellStyle name="Normal 4 2 7 2 3 3 3 2" xfId="23254" xr:uid="{88CF55C2-0B33-403E-9948-A9B22278DC31}"/>
    <cellStyle name="Normal 4 2 7 2 3 3 4" xfId="23255" xr:uid="{DDDFFFB0-6675-4BDE-A7F4-CD05C769D9A8}"/>
    <cellStyle name="Normal 4 2 7 2 3 4" xfId="23256" xr:uid="{B2B83D2C-FAAF-4342-AE4C-290823200D08}"/>
    <cellStyle name="Normal 4 2 7 2 3 4 2" xfId="23257" xr:uid="{B1C6D2A5-EB1A-4B59-8763-9888B13636A4}"/>
    <cellStyle name="Normal 4 2 7 2 3 5" xfId="23258" xr:uid="{71EB88FD-6C84-4E75-A193-C150F2000BC9}"/>
    <cellStyle name="Normal 4 2 7 2 3 5 2" xfId="23259" xr:uid="{146299BE-C619-4D11-A2D2-DBCD56BD2EB0}"/>
    <cellStyle name="Normal 4 2 7 2 3 6" xfId="23260" xr:uid="{6465506A-33F2-4A66-B8B6-9289E7C66300}"/>
    <cellStyle name="Normal 4 2 7 2 3 7" xfId="23261" xr:uid="{243F6D86-EE72-45D4-8A39-C587D3ADD155}"/>
    <cellStyle name="Normal 4 2 7 2 4" xfId="23262" xr:uid="{98F9A4F4-DF14-48B3-AD33-F569CAEDB9C0}"/>
    <cellStyle name="Normal 4 2 7 2 4 2" xfId="23263" xr:uid="{AA88143A-1BF9-4F7F-8CD4-285A853EB66A}"/>
    <cellStyle name="Normal 4 2 7 2 4 2 2" xfId="23264" xr:uid="{A9D3ED36-4016-4631-B654-A1410A5DE256}"/>
    <cellStyle name="Normal 4 2 7 2 4 3" xfId="23265" xr:uid="{A4E41FC7-3F34-414F-A45F-2B2015EFBF07}"/>
    <cellStyle name="Normal 4 2 7 2 4 3 2" xfId="23266" xr:uid="{47F7ACA8-DD39-4EE5-A9C2-6F50316D9D08}"/>
    <cellStyle name="Normal 4 2 7 2 4 4" xfId="23267" xr:uid="{4F7F0106-0417-410C-8A1C-3DB48266EB5B}"/>
    <cellStyle name="Normal 4 2 7 2 5" xfId="23268" xr:uid="{FD86BDB4-3D7A-4053-8829-20D1C8215F11}"/>
    <cellStyle name="Normal 4 2 7 2 5 2" xfId="23269" xr:uid="{A284FDF3-747B-4860-83A9-AB003F2346A7}"/>
    <cellStyle name="Normal 4 2 7 2 5 2 2" xfId="23270" xr:uid="{B2818D42-418A-44AB-9196-EA2315787050}"/>
    <cellStyle name="Normal 4 2 7 2 5 3" xfId="23271" xr:uid="{F5B2BC57-3754-427A-BDCB-268AC2D55F73}"/>
    <cellStyle name="Normal 4 2 7 2 5 3 2" xfId="23272" xr:uid="{9CC1F35B-0317-43FA-990C-1425BDE4A0F2}"/>
    <cellStyle name="Normal 4 2 7 2 5 4" xfId="23273" xr:uid="{70741F5C-29ED-4779-A0F4-01E8CAA6D9DC}"/>
    <cellStyle name="Normal 4 2 7 2 6" xfId="23274" xr:uid="{A548AF24-0452-47F5-A4AF-67E98C536E8F}"/>
    <cellStyle name="Normal 4 2 7 2 6 2" xfId="23275" xr:uid="{327E29B6-EB02-4FE9-A0F8-989ED17523B8}"/>
    <cellStyle name="Normal 4 2 7 2 7" xfId="23276" xr:uid="{53F2A772-FE38-4EEB-9CFF-EEF08846C887}"/>
    <cellStyle name="Normal 4 2 7 2 7 2" xfId="23277" xr:uid="{A61BB3EC-6D3A-4EED-8AE1-6EF685671126}"/>
    <cellStyle name="Normal 4 2 7 2 8" xfId="23278" xr:uid="{8AEF7B9B-23C4-40D4-A49D-04FF2E3A2807}"/>
    <cellStyle name="Normal 4 2 7 2 9" xfId="23279" xr:uid="{2B89C1D6-0359-4910-A430-F48186A7E4CF}"/>
    <cellStyle name="Normal 4 2 7 3" xfId="23280" xr:uid="{9A38542C-8E12-4D26-A412-5918027B223C}"/>
    <cellStyle name="Normal 4 2 7 3 2" xfId="23281" xr:uid="{7278C442-5B14-486A-A925-8FF6CE7C9415}"/>
    <cellStyle name="Normal 4 2 7 3 2 2" xfId="23282" xr:uid="{EEC294B8-27F3-4467-B806-9D5D0F060D30}"/>
    <cellStyle name="Normal 4 2 7 3 2 2 2" xfId="23283" xr:uid="{8ED70877-EE64-4B3D-BD5E-50D4245A5012}"/>
    <cellStyle name="Normal 4 2 7 3 2 3" xfId="23284" xr:uid="{08C6A3AE-35F2-4B63-A17F-2085063A2D04}"/>
    <cellStyle name="Normal 4 2 7 3 2 3 2" xfId="23285" xr:uid="{DE5E9500-01AA-4F02-841A-C1DC13F35F8E}"/>
    <cellStyle name="Normal 4 2 7 3 2 4" xfId="23286" xr:uid="{78E8725F-D8FB-4F93-80B8-9426BDD1FB5D}"/>
    <cellStyle name="Normal 4 2 7 3 3" xfId="23287" xr:uid="{6565C8AF-8752-477C-9E5E-DFF7218DF35C}"/>
    <cellStyle name="Normal 4 2 7 3 3 2" xfId="23288" xr:uid="{600A4809-0DB5-41D6-B145-49231C13036A}"/>
    <cellStyle name="Normal 4 2 7 3 3 2 2" xfId="23289" xr:uid="{56A839C4-692D-41C7-BB7B-DD8871C2433E}"/>
    <cellStyle name="Normal 4 2 7 3 3 3" xfId="23290" xr:uid="{F6D34F89-E8EF-4F96-9CAD-E422ADA760F6}"/>
    <cellStyle name="Normal 4 2 7 3 3 3 2" xfId="23291" xr:uid="{6B0ECE41-5D6A-4163-B214-3B868535731D}"/>
    <cellStyle name="Normal 4 2 7 3 3 4" xfId="23292" xr:uid="{0B168C93-EA15-4CDC-A142-435A4BD9418A}"/>
    <cellStyle name="Normal 4 2 7 3 4" xfId="23293" xr:uid="{BDD9B45C-D45E-43EB-8596-F0BFD52DDAD1}"/>
    <cellStyle name="Normal 4 2 7 3 4 2" xfId="23294" xr:uid="{B86A3F7E-CD4D-4024-902E-8079FC674931}"/>
    <cellStyle name="Normal 4 2 7 3 5" xfId="23295" xr:uid="{7AE8EF04-A94B-499D-BDD7-9AAB5FF65727}"/>
    <cellStyle name="Normal 4 2 7 3 5 2" xfId="23296" xr:uid="{272108ED-EEC6-46B0-9F0C-C1AC88EE38C0}"/>
    <cellStyle name="Normal 4 2 7 3 6" xfId="23297" xr:uid="{9FE5F054-AB0A-4D3D-A84A-521F4C147DDF}"/>
    <cellStyle name="Normal 4 2 7 3 7" xfId="23298" xr:uid="{28AB2EDC-A6F6-4999-850D-CD6959BA0F75}"/>
    <cellStyle name="Normal 4 2 7 4" xfId="23299" xr:uid="{16C23B9B-6F76-4B13-AA8D-2D1EC52BB656}"/>
    <cellStyle name="Normal 4 2 7 4 2" xfId="23300" xr:uid="{68E15C37-7C01-4A08-9EB1-DBA290FD0A69}"/>
    <cellStyle name="Normal 4 2 7 4 2 2" xfId="23301" xr:uid="{8926ACF1-FD12-4396-BF79-1E20C4F09235}"/>
    <cellStyle name="Normal 4 2 7 4 2 2 2" xfId="23302" xr:uid="{45FAA2A0-5A68-49A7-8103-C5DFA7CD1DE0}"/>
    <cellStyle name="Normal 4 2 7 4 2 3" xfId="23303" xr:uid="{C4E4FA1A-2132-4901-A309-DF05593D7265}"/>
    <cellStyle name="Normal 4 2 7 4 2 3 2" xfId="23304" xr:uid="{2E04639E-C47D-414C-BEDF-0DF19C684577}"/>
    <cellStyle name="Normal 4 2 7 4 2 4" xfId="23305" xr:uid="{0CFF1624-B4FF-4DE9-A2E7-38DB88532B87}"/>
    <cellStyle name="Normal 4 2 7 4 3" xfId="23306" xr:uid="{E45E5F84-659A-43FA-B6D4-C6695EED48FF}"/>
    <cellStyle name="Normal 4 2 7 4 3 2" xfId="23307" xr:uid="{851672AA-844C-4E98-8B3B-45952877C1DB}"/>
    <cellStyle name="Normal 4 2 7 4 3 2 2" xfId="23308" xr:uid="{063E7B88-BB40-4225-AB48-6AD03ACBA031}"/>
    <cellStyle name="Normal 4 2 7 4 3 3" xfId="23309" xr:uid="{DDEAF2DA-7478-45F1-8536-839A86A91E4E}"/>
    <cellStyle name="Normal 4 2 7 4 3 3 2" xfId="23310" xr:uid="{BC1CCC95-4433-41ED-A0C0-9F9152E73EC0}"/>
    <cellStyle name="Normal 4 2 7 4 3 4" xfId="23311" xr:uid="{0028657D-39AD-41B3-B492-09E54442C143}"/>
    <cellStyle name="Normal 4 2 7 4 4" xfId="23312" xr:uid="{77C5187E-BF14-43FE-B8DD-B879E0F9B70E}"/>
    <cellStyle name="Normal 4 2 7 4 4 2" xfId="23313" xr:uid="{AD008B3E-9E09-481D-A8A7-E5B31832902A}"/>
    <cellStyle name="Normal 4 2 7 4 5" xfId="23314" xr:uid="{74BD3AAB-A866-47BE-BF08-9E909CD79EFA}"/>
    <cellStyle name="Normal 4 2 7 4 5 2" xfId="23315" xr:uid="{B5CA7288-3727-46C4-BBCE-83317A135EA1}"/>
    <cellStyle name="Normal 4 2 7 4 6" xfId="23316" xr:uid="{7168BEAE-3AAC-4031-8E9B-6CD255351947}"/>
    <cellStyle name="Normal 4 2 7 4 7" xfId="23317" xr:uid="{9D9E6FE2-F3E9-4406-94B7-15D0DFFB5E6A}"/>
    <cellStyle name="Normal 4 2 7 5" xfId="23318" xr:uid="{4E7A18A7-F6F6-4E60-8E0F-58108FF468FB}"/>
    <cellStyle name="Normal 4 2 7 5 2" xfId="23319" xr:uid="{91F66B8E-D25F-443A-BA4E-336B0E80A48E}"/>
    <cellStyle name="Normal 4 2 7 5 2 2" xfId="23320" xr:uid="{237228BA-FB89-41D6-BF6A-F7B90CDEE474}"/>
    <cellStyle name="Normal 4 2 7 5 2 2 2" xfId="23321" xr:uid="{1E3FEA51-0FFF-4B18-AC31-74ADA08A4CF7}"/>
    <cellStyle name="Normal 4 2 7 5 2 3" xfId="23322" xr:uid="{ED631A06-7073-4D80-9163-F9D0AA186563}"/>
    <cellStyle name="Normal 4 2 7 5 2 3 2" xfId="23323" xr:uid="{FABF8D8F-B70D-4997-9992-C17100C3AEE5}"/>
    <cellStyle name="Normal 4 2 7 5 2 4" xfId="23324" xr:uid="{A171C834-ED39-433B-A57D-817C212EB5F4}"/>
    <cellStyle name="Normal 4 2 7 5 3" xfId="23325" xr:uid="{2C193B47-1D1C-4250-86CC-4F89684B9A0F}"/>
    <cellStyle name="Normal 4 2 7 5 3 2" xfId="23326" xr:uid="{A008A5AD-BB00-41D5-9C74-E607FEE424B0}"/>
    <cellStyle name="Normal 4 2 7 5 3 2 2" xfId="23327" xr:uid="{E00934C0-79A4-40C1-9DE3-5E2484E02212}"/>
    <cellStyle name="Normal 4 2 7 5 3 3" xfId="23328" xr:uid="{9A701054-FB73-4771-B69B-7F9A8D18B837}"/>
    <cellStyle name="Normal 4 2 7 5 3 3 2" xfId="23329" xr:uid="{3078867D-229C-4358-81D5-2D7031437B80}"/>
    <cellStyle name="Normal 4 2 7 5 3 4" xfId="23330" xr:uid="{F33D041C-9089-4C51-8D75-55E1241DC4CA}"/>
    <cellStyle name="Normal 4 2 7 5 4" xfId="23331" xr:uid="{B4D560ED-4A56-42AA-8897-D82353AFC651}"/>
    <cellStyle name="Normal 4 2 7 5 4 2" xfId="23332" xr:uid="{8D1FE433-6369-46B1-9BDF-A2ACE7140486}"/>
    <cellStyle name="Normal 4 2 7 5 5" xfId="23333" xr:uid="{EDA4FB59-CA07-4FE9-B946-5CAFD5F37715}"/>
    <cellStyle name="Normal 4 2 7 5 5 2" xfId="23334" xr:uid="{6066F24E-E448-4453-945B-FC70FACD98C8}"/>
    <cellStyle name="Normal 4 2 7 5 6" xfId="23335" xr:uid="{37017426-E9FF-465E-B85E-BA81DB8E6034}"/>
    <cellStyle name="Normal 4 2 7 5 7" xfId="23336" xr:uid="{C654904A-AFCB-4382-AD22-10B3DF9BA7A5}"/>
    <cellStyle name="Normal 4 2 7 6" xfId="23337" xr:uid="{9C2A30A1-8491-4A2B-8955-32E667AFC47F}"/>
    <cellStyle name="Normal 4 2 7 6 2" xfId="23338" xr:uid="{79145879-2EB1-4B7B-BA92-0CBBD5FB50C1}"/>
    <cellStyle name="Normal 4 2 7 6 2 2" xfId="23339" xr:uid="{433DC330-F90B-45DA-9E1F-809ABB1B6CC7}"/>
    <cellStyle name="Normal 4 2 7 6 3" xfId="23340" xr:uid="{12BF5A54-775A-4961-AEBA-6AB621E2B90F}"/>
    <cellStyle name="Normal 4 2 7 6 3 2" xfId="23341" xr:uid="{CD787A49-B310-4B18-9584-73839F7A33C3}"/>
    <cellStyle name="Normal 4 2 7 6 4" xfId="23342" xr:uid="{BF3C4002-A3B3-4476-B2C9-9E02EB2E5CBB}"/>
    <cellStyle name="Normal 4 2 7 7" xfId="23343" xr:uid="{41DCC454-6259-4875-BB12-A2B3E27C85D8}"/>
    <cellStyle name="Normal 4 2 7 7 2" xfId="23344" xr:uid="{4762018C-5FA5-47DC-AB7C-53A37C9ECC28}"/>
    <cellStyle name="Normal 4 2 7 7 2 2" xfId="23345" xr:uid="{03D8B2CC-F24B-4C92-96DE-F036034A9EB0}"/>
    <cellStyle name="Normal 4 2 7 7 3" xfId="23346" xr:uid="{063E6116-6113-4565-803C-AEBEA5EB8FE2}"/>
    <cellStyle name="Normal 4 2 7 7 3 2" xfId="23347" xr:uid="{78E186FB-B07D-47F9-869D-3F4489A450DE}"/>
    <cellStyle name="Normal 4 2 7 7 4" xfId="23348" xr:uid="{7C72A3CA-1513-4539-8FB0-4DC05FA4DB8B}"/>
    <cellStyle name="Normal 4 2 7 8" xfId="23349" xr:uid="{9527F248-9F06-416C-9F15-473FFD69E11D}"/>
    <cellStyle name="Normal 4 2 7 8 2" xfId="23350" xr:uid="{46235360-87E7-4D65-AEAB-615934060427}"/>
    <cellStyle name="Normal 4 2 7 9" xfId="23351" xr:uid="{D96E9C31-1C67-44FB-8F98-A7F6F4E2006A}"/>
    <cellStyle name="Normal 4 2 7 9 2" xfId="23352" xr:uid="{8DE211F2-81FE-4FC1-AB94-798193D72CC5}"/>
    <cellStyle name="Normal 4 2 8" xfId="23353" xr:uid="{73E1014D-864E-4BBC-A479-905DAF760999}"/>
    <cellStyle name="Normal 4 2 8 10" xfId="23354" xr:uid="{AF123D5B-6CB2-4082-B7F3-D1216FA7D305}"/>
    <cellStyle name="Normal 4 2 8 11" xfId="23355" xr:uid="{529DC508-C395-43E3-B2C5-6C5819D2FF24}"/>
    <cellStyle name="Normal 4 2 8 2" xfId="23356" xr:uid="{04F4AA6A-EB1F-422F-9390-914062397C75}"/>
    <cellStyle name="Normal 4 2 8 2 2" xfId="23357" xr:uid="{BA8007A7-9D5B-4F7C-B799-C1AE76D17E19}"/>
    <cellStyle name="Normal 4 2 8 2 2 2" xfId="23358" xr:uid="{24C58BD8-A59E-4846-A8FD-8717DF62D959}"/>
    <cellStyle name="Normal 4 2 8 2 2 2 2" xfId="23359" xr:uid="{18D74066-60A5-4975-82BB-395A42333BE0}"/>
    <cellStyle name="Normal 4 2 8 2 2 2 2 2" xfId="23360" xr:uid="{6CAF07B3-1099-4BA8-AC1E-A6EE04C6F15D}"/>
    <cellStyle name="Normal 4 2 8 2 2 2 3" xfId="23361" xr:uid="{3061C8B2-FF04-4450-AE6F-2485CC76F621}"/>
    <cellStyle name="Normal 4 2 8 2 2 2 3 2" xfId="23362" xr:uid="{E9DCB6D9-EBB7-4433-8721-6BAE03A608B1}"/>
    <cellStyle name="Normal 4 2 8 2 2 2 4" xfId="23363" xr:uid="{701A3662-13A2-4AB3-A9FB-2C63DE52D93A}"/>
    <cellStyle name="Normal 4 2 8 2 2 3" xfId="23364" xr:uid="{87412330-48FC-459D-8C72-A68CA42D3CE9}"/>
    <cellStyle name="Normal 4 2 8 2 2 3 2" xfId="23365" xr:uid="{6043E15B-B7F7-451C-BA06-3E2E366AD957}"/>
    <cellStyle name="Normal 4 2 8 2 2 3 2 2" xfId="23366" xr:uid="{06DC6E47-4C11-45DA-9095-E129A6FE47F8}"/>
    <cellStyle name="Normal 4 2 8 2 2 3 3" xfId="23367" xr:uid="{7383AE5D-C4A6-4002-A1C6-CCCA3FA55235}"/>
    <cellStyle name="Normal 4 2 8 2 2 3 3 2" xfId="23368" xr:uid="{F22FE625-D01B-4360-833A-F85D5349A5A9}"/>
    <cellStyle name="Normal 4 2 8 2 2 3 4" xfId="23369" xr:uid="{6ADAC2AD-6FDB-4789-A6DA-17ECC19B5635}"/>
    <cellStyle name="Normal 4 2 8 2 2 4" xfId="23370" xr:uid="{E1C38F02-4E62-44D2-861A-0B93648E9B81}"/>
    <cellStyle name="Normal 4 2 8 2 2 4 2" xfId="23371" xr:uid="{CCA4E6F0-48DE-4BC6-98BB-52F7B2019948}"/>
    <cellStyle name="Normal 4 2 8 2 2 5" xfId="23372" xr:uid="{9B831F95-4526-4A66-A40C-9BD38CDD2061}"/>
    <cellStyle name="Normal 4 2 8 2 2 5 2" xfId="23373" xr:uid="{2B65C574-2CB4-4113-846C-1E3AE6982FBB}"/>
    <cellStyle name="Normal 4 2 8 2 2 6" xfId="23374" xr:uid="{058C3C09-D7D9-4B44-8F4C-2A46F7A3F8E1}"/>
    <cellStyle name="Normal 4 2 8 2 2 7" xfId="23375" xr:uid="{8F654CF8-06D5-49B9-B208-4302E811CE07}"/>
    <cellStyle name="Normal 4 2 8 2 3" xfId="23376" xr:uid="{23C6C673-6BF6-47EB-B1D0-FB2A01FE29CE}"/>
    <cellStyle name="Normal 4 2 8 2 3 2" xfId="23377" xr:uid="{CCC00433-58F8-44E0-880D-8C772C3BC253}"/>
    <cellStyle name="Normal 4 2 8 2 3 2 2" xfId="23378" xr:uid="{DB9F1EB5-E95A-45A1-A6A3-9A3B907A85CF}"/>
    <cellStyle name="Normal 4 2 8 2 3 2 2 2" xfId="23379" xr:uid="{90499AF0-5F9F-4EA0-953F-61A970A7A889}"/>
    <cellStyle name="Normal 4 2 8 2 3 2 3" xfId="23380" xr:uid="{7952BDED-27E5-4169-BB35-4A6BE0A5FAA5}"/>
    <cellStyle name="Normal 4 2 8 2 3 2 3 2" xfId="23381" xr:uid="{4E1781A5-F5E9-4450-ADFC-FF667FA07ECA}"/>
    <cellStyle name="Normal 4 2 8 2 3 2 4" xfId="23382" xr:uid="{932E442D-FAED-4FBB-90A7-815A5F0F7F00}"/>
    <cellStyle name="Normal 4 2 8 2 3 3" xfId="23383" xr:uid="{385C84A7-8EF8-4383-B975-871849206875}"/>
    <cellStyle name="Normal 4 2 8 2 3 3 2" xfId="23384" xr:uid="{59AA6508-3219-435B-A615-BE68C2DBD0D2}"/>
    <cellStyle name="Normal 4 2 8 2 3 3 2 2" xfId="23385" xr:uid="{3B113FDD-29CD-4222-98F9-D863D34A39AE}"/>
    <cellStyle name="Normal 4 2 8 2 3 3 3" xfId="23386" xr:uid="{EB683F6F-C69F-45DF-A058-B6D253EF2101}"/>
    <cellStyle name="Normal 4 2 8 2 3 3 3 2" xfId="23387" xr:uid="{884F4662-6C10-4A96-88C4-704B710EB3A3}"/>
    <cellStyle name="Normal 4 2 8 2 3 3 4" xfId="23388" xr:uid="{97228898-F644-4608-83F8-402FEECF3661}"/>
    <cellStyle name="Normal 4 2 8 2 3 4" xfId="23389" xr:uid="{D3E870B3-3FE1-493E-8EA1-D93B4E7F874A}"/>
    <cellStyle name="Normal 4 2 8 2 3 4 2" xfId="23390" xr:uid="{BD58C875-3B83-4498-90A9-D2FBA203F29C}"/>
    <cellStyle name="Normal 4 2 8 2 3 5" xfId="23391" xr:uid="{64D758F2-FFBE-42D7-8267-E4A287B087DF}"/>
    <cellStyle name="Normal 4 2 8 2 3 5 2" xfId="23392" xr:uid="{9D767390-87B1-43A3-AB1F-E69004E8BCB6}"/>
    <cellStyle name="Normal 4 2 8 2 3 6" xfId="23393" xr:uid="{0B1CCC8A-E35D-4DB4-9C7F-886A172FF5C2}"/>
    <cellStyle name="Normal 4 2 8 2 3 7" xfId="23394" xr:uid="{350EA1E8-3879-479D-8885-7D28A0DF7E18}"/>
    <cellStyle name="Normal 4 2 8 2 4" xfId="23395" xr:uid="{B17A0F17-0283-4AE6-A981-D4E5AB47AB30}"/>
    <cellStyle name="Normal 4 2 8 2 4 2" xfId="23396" xr:uid="{9215585D-1369-4DA1-A3B6-80231A54AA4D}"/>
    <cellStyle name="Normal 4 2 8 2 4 2 2" xfId="23397" xr:uid="{D1E1F3EC-746E-403B-98BB-F09A3F44E9EE}"/>
    <cellStyle name="Normal 4 2 8 2 4 3" xfId="23398" xr:uid="{B1ACFEE5-898B-4BB1-A518-8710DD8383C0}"/>
    <cellStyle name="Normal 4 2 8 2 4 3 2" xfId="23399" xr:uid="{9703604E-24E1-47B7-8C7C-907385A1EFCA}"/>
    <cellStyle name="Normal 4 2 8 2 4 4" xfId="23400" xr:uid="{5B9A50F6-6ABE-4718-9921-9BAF254F72ED}"/>
    <cellStyle name="Normal 4 2 8 2 5" xfId="23401" xr:uid="{0C7487B8-351E-48BD-997E-D7B6FEC67F0C}"/>
    <cellStyle name="Normal 4 2 8 2 5 2" xfId="23402" xr:uid="{CA45712C-375C-4DD7-A0B1-29B9C716B4DC}"/>
    <cellStyle name="Normal 4 2 8 2 5 2 2" xfId="23403" xr:uid="{44193795-4D14-4B42-A4E3-734C7C1432D3}"/>
    <cellStyle name="Normal 4 2 8 2 5 3" xfId="23404" xr:uid="{CA566376-8F56-480B-B38B-CC83E4FEC66F}"/>
    <cellStyle name="Normal 4 2 8 2 5 3 2" xfId="23405" xr:uid="{60C49501-F2A5-4F34-BE02-5AFA6F7E9A33}"/>
    <cellStyle name="Normal 4 2 8 2 5 4" xfId="23406" xr:uid="{074F7DC6-EA1E-4302-A944-7BD74F1E3390}"/>
    <cellStyle name="Normal 4 2 8 2 6" xfId="23407" xr:uid="{5D42263B-814F-4CB6-8806-D8535A570A3E}"/>
    <cellStyle name="Normal 4 2 8 2 6 2" xfId="23408" xr:uid="{77ABFA34-5370-4C6B-B831-C4254D451644}"/>
    <cellStyle name="Normal 4 2 8 2 7" xfId="23409" xr:uid="{517A8712-14EE-4E15-A9CD-65C591B0FC13}"/>
    <cellStyle name="Normal 4 2 8 2 7 2" xfId="23410" xr:uid="{7812B5F7-D7FF-410B-95DB-AEF75D0E8DF9}"/>
    <cellStyle name="Normal 4 2 8 2 8" xfId="23411" xr:uid="{E6ED9C1A-33C2-48CC-9191-C3879F57D845}"/>
    <cellStyle name="Normal 4 2 8 2 9" xfId="23412" xr:uid="{C30ADF43-596A-41AA-98D0-2E8AA13C9739}"/>
    <cellStyle name="Normal 4 2 8 3" xfId="23413" xr:uid="{A8FA556F-4168-4F81-8F33-FE956F4B13B8}"/>
    <cellStyle name="Normal 4 2 8 3 2" xfId="23414" xr:uid="{2AA81ED7-C342-4FE5-ADF0-34FE4A729905}"/>
    <cellStyle name="Normal 4 2 8 3 2 2" xfId="23415" xr:uid="{74084894-9F3C-4064-A533-0D39040EA95B}"/>
    <cellStyle name="Normal 4 2 8 3 2 2 2" xfId="23416" xr:uid="{BD170A8D-ADCF-4AEF-86E2-637AFD41F89E}"/>
    <cellStyle name="Normal 4 2 8 3 2 3" xfId="23417" xr:uid="{39B05A64-A992-4DD2-A3FB-6872F8C7D052}"/>
    <cellStyle name="Normal 4 2 8 3 2 3 2" xfId="23418" xr:uid="{77039476-DE06-4406-A8DF-AB16C72887A3}"/>
    <cellStyle name="Normal 4 2 8 3 2 4" xfId="23419" xr:uid="{18269C7D-45AE-4644-856B-9417711E37F3}"/>
    <cellStyle name="Normal 4 2 8 3 3" xfId="23420" xr:uid="{AAFA6FF5-9FD9-407D-93F5-B9B9918C832B}"/>
    <cellStyle name="Normal 4 2 8 3 3 2" xfId="23421" xr:uid="{33E7D111-5D05-490F-9B76-3829FD47474F}"/>
    <cellStyle name="Normal 4 2 8 3 3 2 2" xfId="23422" xr:uid="{608069F4-9ED7-4687-A457-68404FC136E2}"/>
    <cellStyle name="Normal 4 2 8 3 3 3" xfId="23423" xr:uid="{26D2F156-BA03-408C-A994-21AECB6D51E7}"/>
    <cellStyle name="Normal 4 2 8 3 3 3 2" xfId="23424" xr:uid="{6ADA12A2-FF4F-4FF9-8157-D9EB21A01F2E}"/>
    <cellStyle name="Normal 4 2 8 3 3 4" xfId="23425" xr:uid="{4BE7BCC6-63FE-475E-B78D-812723F1B957}"/>
    <cellStyle name="Normal 4 2 8 3 4" xfId="23426" xr:uid="{6226AF70-0537-45A1-8814-2057E83B8390}"/>
    <cellStyle name="Normal 4 2 8 3 4 2" xfId="23427" xr:uid="{19FD77C8-7584-46DF-9B6F-2C26331214C1}"/>
    <cellStyle name="Normal 4 2 8 3 5" xfId="23428" xr:uid="{3F4D9187-4ACA-49CE-8A83-46BAE47433D1}"/>
    <cellStyle name="Normal 4 2 8 3 5 2" xfId="23429" xr:uid="{A6052410-E7CB-4DDC-9C06-5E7E3442A442}"/>
    <cellStyle name="Normal 4 2 8 3 6" xfId="23430" xr:uid="{3E09AF35-5FAC-43A2-8746-A8202F6AC8C1}"/>
    <cellStyle name="Normal 4 2 8 3 7" xfId="23431" xr:uid="{227E98B9-5331-4042-B21E-186C6E64FE05}"/>
    <cellStyle name="Normal 4 2 8 4" xfId="23432" xr:uid="{862726FA-45C1-46F9-81D0-C7F7818762DA}"/>
    <cellStyle name="Normal 4 2 8 4 2" xfId="23433" xr:uid="{5D8B1CA0-D146-4DD7-A3E8-4841C15635DA}"/>
    <cellStyle name="Normal 4 2 8 4 2 2" xfId="23434" xr:uid="{3E6CFECF-E133-43DC-B85C-039B8FCD1ED0}"/>
    <cellStyle name="Normal 4 2 8 4 2 2 2" xfId="23435" xr:uid="{5D20D990-58DC-46B4-B792-42A07819E0A1}"/>
    <cellStyle name="Normal 4 2 8 4 2 3" xfId="23436" xr:uid="{40278DA3-CB3C-465C-83B2-7C5664A6DCA4}"/>
    <cellStyle name="Normal 4 2 8 4 2 3 2" xfId="23437" xr:uid="{4BA2BC8F-6EB6-4CD1-9B9D-5F40772A739B}"/>
    <cellStyle name="Normal 4 2 8 4 2 4" xfId="23438" xr:uid="{E74C4659-3094-42C7-B134-366EE9A1F06A}"/>
    <cellStyle name="Normal 4 2 8 4 3" xfId="23439" xr:uid="{5F0890C2-3315-447D-BB80-80471AAF505E}"/>
    <cellStyle name="Normal 4 2 8 4 3 2" xfId="23440" xr:uid="{93ABDAF2-EB5F-4482-9465-CD8F9C5B715C}"/>
    <cellStyle name="Normal 4 2 8 4 3 2 2" xfId="23441" xr:uid="{B6BAD5A9-E889-4974-84F1-8589B692E756}"/>
    <cellStyle name="Normal 4 2 8 4 3 3" xfId="23442" xr:uid="{EA821EDA-CD5D-4033-95E3-E435DBF33440}"/>
    <cellStyle name="Normal 4 2 8 4 3 3 2" xfId="23443" xr:uid="{ACF56072-C1F9-4FFE-B53A-CCA3EB0F6164}"/>
    <cellStyle name="Normal 4 2 8 4 3 4" xfId="23444" xr:uid="{392BD3F1-A30D-48BB-A76F-EC2F92F078AF}"/>
    <cellStyle name="Normal 4 2 8 4 4" xfId="23445" xr:uid="{7A61EFFA-AEC0-4F64-9D74-49B2B828C29C}"/>
    <cellStyle name="Normal 4 2 8 4 4 2" xfId="23446" xr:uid="{120C56AA-4394-4476-97CA-188555F2421D}"/>
    <cellStyle name="Normal 4 2 8 4 5" xfId="23447" xr:uid="{6648F3D4-E823-446A-8280-F163B9B30BD7}"/>
    <cellStyle name="Normal 4 2 8 4 5 2" xfId="23448" xr:uid="{B47E17E5-38D0-47E8-9AE7-9A0F67403335}"/>
    <cellStyle name="Normal 4 2 8 4 6" xfId="23449" xr:uid="{7B7BEA46-A13D-4F04-B9F5-532E61D96D7D}"/>
    <cellStyle name="Normal 4 2 8 4 7" xfId="23450" xr:uid="{0C7CA870-DDE2-40DD-81AF-118427918F3B}"/>
    <cellStyle name="Normal 4 2 8 5" xfId="23451" xr:uid="{C11E20B8-D780-44F5-A554-CF3EF9F09DC8}"/>
    <cellStyle name="Normal 4 2 8 5 2" xfId="23452" xr:uid="{9CE218B6-A3BD-473C-8302-E3BD56200492}"/>
    <cellStyle name="Normal 4 2 8 5 2 2" xfId="23453" xr:uid="{A61357BE-F104-4378-8897-4D82C0BBF0B9}"/>
    <cellStyle name="Normal 4 2 8 5 2 2 2" xfId="23454" xr:uid="{2E678B83-1105-422F-A02F-CE44AAA951C2}"/>
    <cellStyle name="Normal 4 2 8 5 2 3" xfId="23455" xr:uid="{D20424F6-E4A7-406E-8E70-8A07D0317D48}"/>
    <cellStyle name="Normal 4 2 8 5 2 3 2" xfId="23456" xr:uid="{23ECD3D7-8355-4F9F-9226-991111FFCE96}"/>
    <cellStyle name="Normal 4 2 8 5 2 4" xfId="23457" xr:uid="{DD698934-F293-4A4C-B907-A86F4A0DE691}"/>
    <cellStyle name="Normal 4 2 8 5 3" xfId="23458" xr:uid="{A10017EA-C812-4C7A-B9AC-56F415B3F831}"/>
    <cellStyle name="Normal 4 2 8 5 3 2" xfId="23459" xr:uid="{3D85B3D5-71C9-4025-A8F3-87393CA67BAB}"/>
    <cellStyle name="Normal 4 2 8 5 3 2 2" xfId="23460" xr:uid="{A7F70698-ACD6-4307-A86E-A294B5AC5F52}"/>
    <cellStyle name="Normal 4 2 8 5 3 3" xfId="23461" xr:uid="{6710CB6C-465F-4B78-8239-0C5BA1CCCFC4}"/>
    <cellStyle name="Normal 4 2 8 5 3 3 2" xfId="23462" xr:uid="{54DD2F50-5371-429F-8754-81B77E39845B}"/>
    <cellStyle name="Normal 4 2 8 5 3 4" xfId="23463" xr:uid="{C3EC748A-DCE2-495F-8237-FEB46CF2EA9D}"/>
    <cellStyle name="Normal 4 2 8 5 4" xfId="23464" xr:uid="{38EFAE39-23C6-44E8-85AB-485B0BA85ABB}"/>
    <cellStyle name="Normal 4 2 8 5 4 2" xfId="23465" xr:uid="{B906A4E3-9753-4E27-9CFC-4FA206A1DE70}"/>
    <cellStyle name="Normal 4 2 8 5 5" xfId="23466" xr:uid="{D30F8C70-05A4-4580-B26C-C6F26782BC65}"/>
    <cellStyle name="Normal 4 2 8 5 5 2" xfId="23467" xr:uid="{DC863E1E-FE78-4547-83FF-DDBFBBFB1A89}"/>
    <cellStyle name="Normal 4 2 8 5 6" xfId="23468" xr:uid="{ED62DBAE-005A-4B2F-AE41-48C0AB7C5F4A}"/>
    <cellStyle name="Normal 4 2 8 5 7" xfId="23469" xr:uid="{1BD12765-308A-42D3-A04C-F4691B4ECC6A}"/>
    <cellStyle name="Normal 4 2 8 6" xfId="23470" xr:uid="{586B1E0C-2953-46EA-866C-C87961E6287D}"/>
    <cellStyle name="Normal 4 2 8 6 2" xfId="23471" xr:uid="{919BE9AE-9D92-4ADA-B15C-4DAB0ADC95D3}"/>
    <cellStyle name="Normal 4 2 8 6 2 2" xfId="23472" xr:uid="{1AF52149-CF5D-45A1-9F31-F74356AD593F}"/>
    <cellStyle name="Normal 4 2 8 6 3" xfId="23473" xr:uid="{20952D66-BB21-48A9-838D-1C84A03C8C1B}"/>
    <cellStyle name="Normal 4 2 8 6 3 2" xfId="23474" xr:uid="{82C4439C-657F-4641-A872-F676EA5C900B}"/>
    <cellStyle name="Normal 4 2 8 6 4" xfId="23475" xr:uid="{3F490C24-0C89-4B40-A3A7-4B703AD9CEC7}"/>
    <cellStyle name="Normal 4 2 8 7" xfId="23476" xr:uid="{4A664D0C-B90E-4900-B3CD-C66EEA6C3752}"/>
    <cellStyle name="Normal 4 2 8 7 2" xfId="23477" xr:uid="{A200BD4D-F4C6-44DF-A3FF-83F3758D5011}"/>
    <cellStyle name="Normal 4 2 8 7 2 2" xfId="23478" xr:uid="{25D46577-DF0E-4E5D-B553-A2AC62F46628}"/>
    <cellStyle name="Normal 4 2 8 7 3" xfId="23479" xr:uid="{CE29D6E8-0AF0-4AF8-9E61-B2356224CCA6}"/>
    <cellStyle name="Normal 4 2 8 7 3 2" xfId="23480" xr:uid="{C816B463-63FA-4E8F-8CF2-374BF6E8498B}"/>
    <cellStyle name="Normal 4 2 8 7 4" xfId="23481" xr:uid="{01ABFAFD-9A87-4CE2-8ACE-AEC2AA68D4DA}"/>
    <cellStyle name="Normal 4 2 8 8" xfId="23482" xr:uid="{C5704A46-11A6-4121-85F4-A692816E2CAA}"/>
    <cellStyle name="Normal 4 2 8 8 2" xfId="23483" xr:uid="{DAA1764F-6C98-433F-B4D0-A8FFB3B68F33}"/>
    <cellStyle name="Normal 4 2 8 9" xfId="23484" xr:uid="{C94C3D29-2612-4AB5-ADEE-53920EAB6602}"/>
    <cellStyle name="Normal 4 2 8 9 2" xfId="23485" xr:uid="{7325F1DF-6547-44CD-B701-BBE780CC3F8B}"/>
    <cellStyle name="Normal 4 2 9" xfId="23486" xr:uid="{1056A3BF-1159-438B-83A3-530B905E103E}"/>
    <cellStyle name="Normal 4 2 9 2" xfId="23487" xr:uid="{526BA5A1-5656-4221-BD7D-4B4D26969AF4}"/>
    <cellStyle name="Normal 4 2 9 2 2" xfId="23488" xr:uid="{A70B87DF-C413-4B31-B5A5-04251FC85957}"/>
    <cellStyle name="Normal 4 2 9 2 2 2" xfId="23489" xr:uid="{7FDE5029-8B3C-4510-BC5E-87059EBDC382}"/>
    <cellStyle name="Normal 4 2 9 2 2 2 2" xfId="23490" xr:uid="{E77126BD-2002-487F-ACCF-802F22F33B10}"/>
    <cellStyle name="Normal 4 2 9 2 2 3" xfId="23491" xr:uid="{20993BDB-4A01-40FD-85F3-B12BA5755197}"/>
    <cellStyle name="Normal 4 2 9 2 2 3 2" xfId="23492" xr:uid="{B480D253-EDA5-4346-8485-7DE9210E88CF}"/>
    <cellStyle name="Normal 4 2 9 2 2 4" xfId="23493" xr:uid="{9B61F3C9-1DFB-45B6-B776-B3E64542D078}"/>
    <cellStyle name="Normal 4 2 9 2 3" xfId="23494" xr:uid="{4C2AA4D9-EEF6-44B0-956A-931A1D00196D}"/>
    <cellStyle name="Normal 4 2 9 2 3 2" xfId="23495" xr:uid="{DFCD8965-B601-415B-92C7-88005A44FD58}"/>
    <cellStyle name="Normal 4 2 9 2 3 2 2" xfId="23496" xr:uid="{37CB8DE4-E90A-4E58-80C4-8F7E71038403}"/>
    <cellStyle name="Normal 4 2 9 2 3 3" xfId="23497" xr:uid="{D14225BE-8A70-49CC-A24D-B043CB9C6F39}"/>
    <cellStyle name="Normal 4 2 9 2 3 3 2" xfId="23498" xr:uid="{8280B768-122C-4CB6-B839-324FE813FD8E}"/>
    <cellStyle name="Normal 4 2 9 2 3 4" xfId="23499" xr:uid="{F3ECBF06-9063-4230-8E8F-A83A5E88BE1B}"/>
    <cellStyle name="Normal 4 2 9 2 4" xfId="23500" xr:uid="{F0E2A2E1-DC94-4BBD-AB5F-3DAF972FB467}"/>
    <cellStyle name="Normal 4 2 9 2 4 2" xfId="23501" xr:uid="{EAF529AD-76E2-4C99-A4B7-4AB5DC07A2E3}"/>
    <cellStyle name="Normal 4 2 9 2 5" xfId="23502" xr:uid="{61A3C660-C997-46A4-A43C-183D7F89AFA8}"/>
    <cellStyle name="Normal 4 2 9 2 5 2" xfId="23503" xr:uid="{D428C9E4-83A6-4535-A3C6-EB3632DFBC91}"/>
    <cellStyle name="Normal 4 2 9 2 6" xfId="23504" xr:uid="{6FF42089-E9AD-45BC-B9AB-35506AE90F3D}"/>
    <cellStyle name="Normal 4 2 9 2 7" xfId="23505" xr:uid="{692795A1-B171-462A-9EDB-673B249EA37F}"/>
    <cellStyle name="Normal 4 2 9 3" xfId="23506" xr:uid="{EDE00322-B62C-472D-A3FE-B234ABBF29D7}"/>
    <cellStyle name="Normal 4 2 9 3 2" xfId="23507" xr:uid="{B7448593-72F7-4ADC-A703-21E1E7702EE1}"/>
    <cellStyle name="Normal 4 2 9 3 2 2" xfId="23508" xr:uid="{B65141C8-F65C-48CF-85E1-5D8FF6367FD6}"/>
    <cellStyle name="Normal 4 2 9 3 2 2 2" xfId="23509" xr:uid="{C804A5DF-FC66-4562-90F1-0885D0A03313}"/>
    <cellStyle name="Normal 4 2 9 3 2 3" xfId="23510" xr:uid="{16E1B42C-D903-46D8-B73B-5579CCFBDA4E}"/>
    <cellStyle name="Normal 4 2 9 3 2 3 2" xfId="23511" xr:uid="{2A1A2D3D-A736-412B-A5BD-1A27D1B8D4CF}"/>
    <cellStyle name="Normal 4 2 9 3 2 4" xfId="23512" xr:uid="{A5603F2B-2526-492A-8447-87F58E228F17}"/>
    <cellStyle name="Normal 4 2 9 3 3" xfId="23513" xr:uid="{F4274636-6477-426A-A053-87399CAF7CC4}"/>
    <cellStyle name="Normal 4 2 9 3 3 2" xfId="23514" xr:uid="{8C2D6042-E93B-4754-B47D-76D27A0EFB98}"/>
    <cellStyle name="Normal 4 2 9 3 3 2 2" xfId="23515" xr:uid="{CB20F823-A3A6-4D0F-BDF9-FF9009AA542D}"/>
    <cellStyle name="Normal 4 2 9 3 3 3" xfId="23516" xr:uid="{0F48D2C5-06B5-4287-9C12-CB17C44E7C45}"/>
    <cellStyle name="Normal 4 2 9 3 3 3 2" xfId="23517" xr:uid="{48EDBD2C-B859-4BF2-A165-91CF02644D28}"/>
    <cellStyle name="Normal 4 2 9 3 3 4" xfId="23518" xr:uid="{324E9153-3245-4961-93CC-F645A3AE92EB}"/>
    <cellStyle name="Normal 4 2 9 3 4" xfId="23519" xr:uid="{93BC7B91-8FE9-4DA6-A309-79B72F00C9FC}"/>
    <cellStyle name="Normal 4 2 9 3 4 2" xfId="23520" xr:uid="{417B3F87-3A34-4B3C-A255-93EE452F7090}"/>
    <cellStyle name="Normal 4 2 9 3 5" xfId="23521" xr:uid="{06E8A185-6A9B-419A-BA76-B689E267FA32}"/>
    <cellStyle name="Normal 4 2 9 3 5 2" xfId="23522" xr:uid="{D483EB0D-DD04-4E36-998A-9F2E95DB5DD4}"/>
    <cellStyle name="Normal 4 2 9 3 6" xfId="23523" xr:uid="{9245EFCC-D1BE-45A8-AC0C-C6C892296949}"/>
    <cellStyle name="Normal 4 2 9 3 7" xfId="23524" xr:uid="{3DEA0E71-84B0-4EBB-A6FD-FA124FD896E5}"/>
    <cellStyle name="Normal 4 2 9 4" xfId="23525" xr:uid="{72C5F315-051F-4943-9432-3FC62D443B20}"/>
    <cellStyle name="Normal 4 2 9 4 2" xfId="23526" xr:uid="{A98B6E17-249D-40F3-8214-4F632EC3D55D}"/>
    <cellStyle name="Normal 4 2 9 4 2 2" xfId="23527" xr:uid="{77076978-C1AC-4DA6-A0BD-C82D1695B442}"/>
    <cellStyle name="Normal 4 2 9 4 2 2 2" xfId="23528" xr:uid="{C1570126-044A-4636-AB7C-3B3306E4F3D0}"/>
    <cellStyle name="Normal 4 2 9 4 2 3" xfId="23529" xr:uid="{72039AFE-CF0A-423B-93B0-526095F00D25}"/>
    <cellStyle name="Normal 4 2 9 4 2 3 2" xfId="23530" xr:uid="{39396353-47A1-4FD7-ADDC-33C347AF6910}"/>
    <cellStyle name="Normal 4 2 9 4 2 4" xfId="23531" xr:uid="{B6C21F74-D0AA-49EE-BBE9-11F5969FCCA6}"/>
    <cellStyle name="Normal 4 2 9 4 3" xfId="23532" xr:uid="{EE53D7C1-7B0D-42BE-B474-B556A664F6DF}"/>
    <cellStyle name="Normal 4 2 9 4 3 2" xfId="23533" xr:uid="{944BEF9F-F48C-4D81-ADA2-D13823CF90A8}"/>
    <cellStyle name="Normal 4 2 9 4 3 2 2" xfId="23534" xr:uid="{C36132CA-AC59-4F55-8427-06D19727213F}"/>
    <cellStyle name="Normal 4 2 9 4 3 3" xfId="23535" xr:uid="{BC3CB139-09A6-4E47-A407-A3445A360396}"/>
    <cellStyle name="Normal 4 2 9 4 3 3 2" xfId="23536" xr:uid="{FB305169-DF7A-4E79-9C2E-99AA0B410BED}"/>
    <cellStyle name="Normal 4 2 9 4 3 4" xfId="23537" xr:uid="{39C29656-F2A0-4AA2-92F5-854DBA043AED}"/>
    <cellStyle name="Normal 4 2 9 4 4" xfId="23538" xr:uid="{25ACCA89-880A-4083-9714-430088FAE566}"/>
    <cellStyle name="Normal 4 2 9 4 4 2" xfId="23539" xr:uid="{0088B268-87D2-4F88-B04E-79488DD77111}"/>
    <cellStyle name="Normal 4 2 9 4 5" xfId="23540" xr:uid="{3F0A6CF3-F674-405D-8D71-FB6665D79471}"/>
    <cellStyle name="Normal 4 2 9 4 5 2" xfId="23541" xr:uid="{37EBCAE2-631E-4422-89DC-D8308131C365}"/>
    <cellStyle name="Normal 4 2 9 4 6" xfId="23542" xr:uid="{928390C2-55FD-4B0D-94CC-B26E10366650}"/>
    <cellStyle name="Normal 4 2 9 4 7" xfId="23543" xr:uid="{BBE2A265-91C0-4DAA-89D9-9D0CB44E943A}"/>
    <cellStyle name="Normal 4 2 9 5" xfId="23544" xr:uid="{2005BD4F-23E3-4183-A698-F9294D52A86D}"/>
    <cellStyle name="Normal 4 2 9 5 2" xfId="23545" xr:uid="{58EC6476-9E0D-4E30-BA65-F2C92D8CB151}"/>
    <cellStyle name="Normal 4 2 9 5 2 2" xfId="23546" xr:uid="{627BD608-7D4A-4C5A-92D8-143DEB83EA69}"/>
    <cellStyle name="Normal 4 2 9 5 3" xfId="23547" xr:uid="{B7D9592C-365B-41E5-9834-FA7D8926EA8E}"/>
    <cellStyle name="Normal 4 2 9 6" xfId="23548" xr:uid="{B7306842-7DD7-4D00-AB85-9DC4F3D91458}"/>
    <cellStyle name="Normal 4 2 9 6 2" xfId="23549" xr:uid="{3AFA28B6-41F2-4845-A6E8-7182F9FCC259}"/>
    <cellStyle name="Normal 4 3" xfId="23550" xr:uid="{E48253DB-300F-45DB-9F93-C9B69F1B7D55}"/>
    <cellStyle name="Normal 4 3 2" xfId="23551" xr:uid="{48DEF772-A243-4BD2-B0ED-97E9B5440700}"/>
    <cellStyle name="Normal 4 3 2 2" xfId="23552" xr:uid="{311F380E-08A0-4CF0-9504-E03FB165268A}"/>
    <cellStyle name="Normal 4 3 2 2 2" xfId="23553" xr:uid="{ABFA6250-7DC6-4D52-80AE-2A8D3DC21236}"/>
    <cellStyle name="Normal 4 3 2 2 2 2" xfId="23554" xr:uid="{5762FF4E-7B62-4A63-999A-42E290DEBD0B}"/>
    <cellStyle name="Normal 4 3 2 2 3" xfId="23555" xr:uid="{F76B0569-BEE8-4F03-8389-645D7193C711}"/>
    <cellStyle name="Normal 4 3 2 3" xfId="23556" xr:uid="{FF3B7699-72C7-4F1B-857E-DF2B9790D6B8}"/>
    <cellStyle name="Normal 4 3 2 3 2" xfId="23557" xr:uid="{581700E3-1B34-48BE-99F6-09A1E65B05CE}"/>
    <cellStyle name="Normal 4 3 2 4" xfId="23558" xr:uid="{CC27905C-98B9-4AC0-8FC9-333482EF4262}"/>
    <cellStyle name="Normal 4 3 3" xfId="23559" xr:uid="{9BBB9F40-3B20-4DE6-AEA4-606359693DBB}"/>
    <cellStyle name="Normal 4 3 3 2" xfId="23560" xr:uid="{52C0943E-F024-43B4-857F-5D790379DACD}"/>
    <cellStyle name="Normal 4 3 3 2 2" xfId="23561" xr:uid="{15524140-3AF3-4CEC-B901-256742A606B1}"/>
    <cellStyle name="Normal 4 3 3 2 2 2" xfId="23562" xr:uid="{C58958E3-3361-4072-8DD9-4C9C331CEB66}"/>
    <cellStyle name="Normal 4 3 3 2 3" xfId="23563" xr:uid="{05F6E912-B5B4-4B36-BF84-1E5B3BD39E41}"/>
    <cellStyle name="Normal 4 3 3 2 3 2" xfId="23564" xr:uid="{19319138-8AA8-48B2-892C-2751461B77F1}"/>
    <cellStyle name="Normal 4 3 3 2 4" xfId="23565" xr:uid="{08EE5A04-F1D6-4CFA-ACDF-0DDF11F0F7E0}"/>
    <cellStyle name="Normal 4 3 3 3" xfId="23566" xr:uid="{7687C27F-ADB6-4353-BCA3-FB4F1FB9C127}"/>
    <cellStyle name="Normal 4 3 3 3 2" xfId="23567" xr:uid="{474971F8-C35A-4E2C-8A73-5980F02B0C33}"/>
    <cellStyle name="Normal 4 3 3 4" xfId="23568" xr:uid="{F0E7281C-BA44-448A-A53D-520893618805}"/>
    <cellStyle name="Normal 4 3 3 4 2" xfId="23569" xr:uid="{2807A100-120C-45A8-BDB3-21613151501C}"/>
    <cellStyle name="Normal 4 3 3 5" xfId="23570" xr:uid="{DBF28C43-3DA4-4DFD-A21C-BD347EA89BDC}"/>
    <cellStyle name="Normal 4 3 3 6" xfId="23571" xr:uid="{937AB043-5161-4DB3-B344-69E6B24EE1DA}"/>
    <cellStyle name="Normal 4 3 4" xfId="23572" xr:uid="{89E8DE7B-2C95-4878-BD28-9AFB76726F9D}"/>
    <cellStyle name="Normal 4 3 4 2" xfId="23573" xr:uid="{0FD7D478-4D25-4577-8CFE-CFEFA488AADF}"/>
    <cellStyle name="Normal 4 3 4 2 2" xfId="23574" xr:uid="{ADCD8A7A-40D5-40BA-9C3C-2A3539D68771}"/>
    <cellStyle name="Normal 4 3 4 3" xfId="23575" xr:uid="{75EFB338-0044-4A5F-A2CA-E85D927B03E4}"/>
    <cellStyle name="Normal 4 3 4 3 2" xfId="23576" xr:uid="{ED84FB3D-6C80-44B7-A77C-DB568E94CF6B}"/>
    <cellStyle name="Normal 4 3 4 4" xfId="23577" xr:uid="{CBBB9491-3035-497D-9BA2-9C78AC8B8169}"/>
    <cellStyle name="Normal 4 3 4 5" xfId="23578" xr:uid="{293CC500-B474-4B3D-924E-A4D5012B18D4}"/>
    <cellStyle name="Normal 4 3 5" xfId="23579" xr:uid="{7AB69EBB-949F-4E7D-811B-A639664BC675}"/>
    <cellStyle name="Normal 4 3 5 2" xfId="23580" xr:uid="{E8E7CFA4-1781-400F-9E28-97AB9B22342F}"/>
    <cellStyle name="Normal 4 3 5 3" xfId="23581" xr:uid="{8EDA49F2-4DCA-4B7F-B350-76B058FBDAFA}"/>
    <cellStyle name="Normal 4 3 6" xfId="23582" xr:uid="{99798271-CEA4-48A1-8A7E-FB978FC5D2F8}"/>
    <cellStyle name="Normal 4 4" xfId="23583" xr:uid="{DACE704D-3AB0-49D7-ADDF-11517409C9B3}"/>
    <cellStyle name="Normal 4 4 2" xfId="23584" xr:uid="{7A7D87DA-F767-45B1-BABD-79C39858E81F}"/>
    <cellStyle name="Normal 4 4 2 2" xfId="23585" xr:uid="{860BD7F9-BEA9-4B90-A120-B5036767883D}"/>
    <cellStyle name="Normal 4 4 2 2 2" xfId="23586" xr:uid="{4C323216-0A6E-4A4F-B6D7-D254251C5D7E}"/>
    <cellStyle name="Normal 4 4 2 3" xfId="23587" xr:uid="{673809B0-025A-4ECB-AD13-9710F954CA45}"/>
    <cellStyle name="Normal 4 4 3" xfId="23588" xr:uid="{9D968EF3-E83E-4956-B423-AFE503C2487F}"/>
    <cellStyle name="Normal 4 4 3 2" xfId="23589" xr:uid="{ED4F455E-8126-4B92-A852-F7F8D6271A34}"/>
    <cellStyle name="Normal 4 4 4" xfId="23590" xr:uid="{C85AB318-ED1D-4332-BA67-8E85D5C75F35}"/>
    <cellStyle name="Normal 4 4 4 2" xfId="23591" xr:uid="{86AA0922-16B8-4983-B9AD-A9F5611D2C1B}"/>
    <cellStyle name="Normal 4 4 5" xfId="23592" xr:uid="{1632FDD4-5B91-4072-B702-B1658372A383}"/>
    <cellStyle name="Normal 4 4 5 2" xfId="23593" xr:uid="{113B7A73-8899-4255-8DE8-7D3EAB1ADE76}"/>
    <cellStyle name="Normal 4 5" xfId="23594" xr:uid="{D2AC13CA-BA3C-49E3-A703-865017F86BEF}"/>
    <cellStyle name="Normal 4 5 2" xfId="23595" xr:uid="{DD6F174C-39F1-4CD7-965B-7D61339EAB9E}"/>
    <cellStyle name="Normal 4 5 2 2" xfId="23596" xr:uid="{B2CFF9AC-EAD1-4EBE-8B9A-A30472EA5113}"/>
    <cellStyle name="Normal 4 5 2 2 2" xfId="23597" xr:uid="{53DCBC28-73A4-4B13-88D6-84F7EFE94F1E}"/>
    <cellStyle name="Normal 4 5 2 3" xfId="23598" xr:uid="{34A5A537-C0F9-40D2-B117-8BABDE419407}"/>
    <cellStyle name="Normal 4 5 3" xfId="23599" xr:uid="{2869174D-F2F0-4C4F-8ED9-A4D3B858BAD1}"/>
    <cellStyle name="Normal 4 5 3 2" xfId="23600" xr:uid="{7A36612C-C2F7-4F96-AEC6-B36AFD02ACEC}"/>
    <cellStyle name="Normal 4 5 4" xfId="23601" xr:uid="{84C53FA5-7A30-4F6E-811B-6561303DD2F9}"/>
    <cellStyle name="Normal 4 6" xfId="23602" xr:uid="{4E2BE3DC-E1DB-4F0F-AA23-1968B9958E17}"/>
    <cellStyle name="Normal 4 6 2" xfId="23603" xr:uid="{C1E2B842-BC89-4CAA-8674-D4DEBDD6BF3D}"/>
    <cellStyle name="Normal 4 6 2 2" xfId="23604" xr:uid="{686A62F8-1741-4B49-8A30-9AAE29BB3E04}"/>
    <cellStyle name="Normal 4 6 3" xfId="23605" xr:uid="{1267CF4C-D27F-4CDE-8AAF-E872826EA230}"/>
    <cellStyle name="Normal 4 7" xfId="23606" xr:uid="{F60761F7-7C1B-4624-84AA-E25CEA86FF9D}"/>
    <cellStyle name="Normal 4 7 2" xfId="23607" xr:uid="{A82AC556-CAA5-4BA5-8779-E52319F7DF3F}"/>
    <cellStyle name="Normal 4 7 2 2" xfId="23608" xr:uid="{1B7188B9-FF22-4A21-AA1C-5939016F1A75}"/>
    <cellStyle name="Normal 4 7 3" xfId="23609" xr:uid="{F18A4A1C-83A3-4C64-80AC-6F99FD42037E}"/>
    <cellStyle name="Normal 4 8" xfId="23610" xr:uid="{010255CB-7A7E-4B4F-9A4F-2B10596CEBE1}"/>
    <cellStyle name="Normal 4 8 2" xfId="23611" xr:uid="{195A9BA6-4AA7-4991-B6CE-B26DFD90517C}"/>
    <cellStyle name="Normal 4 8 3" xfId="23612" xr:uid="{0722BD82-1A25-4D7A-94F0-9A9C5A3A9B74}"/>
    <cellStyle name="Normal 4 8 4" xfId="23613" xr:uid="{DBF32807-1D8B-45A9-80D7-7DCBE5E626ED}"/>
    <cellStyle name="Normal 4 9" xfId="23614" xr:uid="{1C74CE39-1251-4580-B6F4-5723EFA64C79}"/>
    <cellStyle name="Normal 40" xfId="23615" xr:uid="{0D82C9E4-E621-40E7-B0EF-11D16D517258}"/>
    <cellStyle name="Normal 40 2" xfId="23616" xr:uid="{CAEAE3ED-3952-4E1F-BB37-8D95F02751C9}"/>
    <cellStyle name="Normal 40 2 2" xfId="23617" xr:uid="{EB5807AF-E3D6-4F77-B41B-A5876E2B1D1F}"/>
    <cellStyle name="Normal 40 2 2 2" xfId="23618" xr:uid="{64C34B1F-FEF0-4F3C-BB01-6142B4415A3E}"/>
    <cellStyle name="Normal 40 2 3" xfId="23619" xr:uid="{EF5B4BF3-048F-48D5-A001-3ED4964968B6}"/>
    <cellStyle name="Normal 40 2 3 2" xfId="23620" xr:uid="{DD9F1D75-E1C3-4FE9-BBC4-EFFED9088803}"/>
    <cellStyle name="Normal 40 2 4" xfId="23621" xr:uid="{BE293011-534E-47D0-9113-9D803F5F5459}"/>
    <cellStyle name="Normal 40 2 5" xfId="23622" xr:uid="{33482A2F-24B1-469C-88EE-245A06FDEB17}"/>
    <cellStyle name="Normal 40 3" xfId="23623" xr:uid="{273B02F9-4719-4AE4-A032-B14D276BBCE9}"/>
    <cellStyle name="Normal 40 3 2" xfId="23624" xr:uid="{839315FC-3EB1-4FB9-87C8-3C8791D1CF6A}"/>
    <cellStyle name="Normal 40 3 2 2" xfId="23625" xr:uid="{487B0F79-2068-4E53-99AD-F132DAA2A477}"/>
    <cellStyle name="Normal 40 3 3" xfId="23626" xr:uid="{11066DEC-F828-4098-9AE6-6E21A5E7F6A4}"/>
    <cellStyle name="Normal 40 4" xfId="23627" xr:uid="{2B3429AE-8F21-4313-BBDD-901772AE711B}"/>
    <cellStyle name="Normal 40 4 2" xfId="23628" xr:uid="{5D60F447-4EE9-4C90-AA15-49D70EA6BB5B}"/>
    <cellStyle name="Normal 40 5" xfId="23629" xr:uid="{3855E9BE-0868-4262-913F-7E87FA654E73}"/>
    <cellStyle name="Normal 41" xfId="23630" xr:uid="{15A3DD76-9585-4121-B56B-699623D4B807}"/>
    <cellStyle name="Normal 41 2" xfId="23631" xr:uid="{8AAD37A2-BA3C-49B5-BD0B-8B389986C4CA}"/>
    <cellStyle name="Normal 41 2 2" xfId="23632" xr:uid="{25AEE0F3-5DD1-4173-BAE5-569993290BE6}"/>
    <cellStyle name="Normal 41 2 2 2" xfId="23633" xr:uid="{98029979-40B0-4645-9916-DE4DEE20337E}"/>
    <cellStyle name="Normal 41 2 2 3" xfId="23634" xr:uid="{7CA4613B-003B-4828-A5AA-2D0512C2AA18}"/>
    <cellStyle name="Normal 41 2 3" xfId="23635" xr:uid="{57181797-B739-46FF-B36D-F6B7DB2812EA}"/>
    <cellStyle name="Normal 41 2 3 2" xfId="23636" xr:uid="{C84E23B6-28D0-4518-90B1-4DC9DD9B100C}"/>
    <cellStyle name="Normal 41 2 3 3" xfId="23637" xr:uid="{C1BC7406-FB00-4D4B-99AF-3F737ABF0008}"/>
    <cellStyle name="Normal 41 2 4" xfId="23638" xr:uid="{E131F2EF-F96F-4CA8-8BC1-9005410E48F2}"/>
    <cellStyle name="Normal 41 2 4 2" xfId="23639" xr:uid="{BD37532B-EC07-461B-BE54-6E73CE084314}"/>
    <cellStyle name="Normal 41 2 5" xfId="23640" xr:uid="{E4672264-203C-4020-BDB2-A1E3CAADE9F2}"/>
    <cellStyle name="Normal 41 2 6" xfId="23641" xr:uid="{19BBBC8A-631F-4AC8-A0E4-FD78195F7F2C}"/>
    <cellStyle name="Normal 41 3" xfId="23642" xr:uid="{DAE8F2FD-D65E-4818-9A78-413E9221BB83}"/>
    <cellStyle name="Normal 41 3 2" xfId="23643" xr:uid="{490860F8-FB1B-4084-92B4-B6E4990AEBBB}"/>
    <cellStyle name="Normal 41 3 2 2" xfId="23644" xr:uid="{EBD51458-67CB-4F9F-B7D1-10BB1F12D959}"/>
    <cellStyle name="Normal 41 3 2 3" xfId="23645" xr:uid="{F4094625-37F2-471D-8106-EC2E577E4D0D}"/>
    <cellStyle name="Normal 41 3 3" xfId="23646" xr:uid="{4189C2D2-A14F-4B1B-A133-86C5DD1ED6D6}"/>
    <cellStyle name="Normal 41 3 3 2" xfId="23647" xr:uid="{F05D4A4D-2731-41D7-BF7E-ADAAD974F7AA}"/>
    <cellStyle name="Normal 41 3 4" xfId="23648" xr:uid="{8DF32068-F90D-4FDD-98FA-88964C196DA5}"/>
    <cellStyle name="Normal 41 3 5" xfId="23649" xr:uid="{B43F38E9-9127-471E-AB7A-C1EE925E0AD3}"/>
    <cellStyle name="Normal 41 3 6" xfId="23650" xr:uid="{0D6BAC81-3BD6-45F4-88E9-B1B8D711844B}"/>
    <cellStyle name="Normal 41 4" xfId="23651" xr:uid="{CD807D32-C87F-47C0-BA54-013B8F5A9861}"/>
    <cellStyle name="Normal 41 4 2" xfId="23652" xr:uid="{EB09C822-BB41-48F1-AF8D-56677BEED03B}"/>
    <cellStyle name="Normal 41 4 3" xfId="23653" xr:uid="{7D718D12-C927-402D-8EE3-C1CD03A84E52}"/>
    <cellStyle name="Normal 41 5" xfId="23654" xr:uid="{2C0CE838-A891-4782-8E07-00EF61537554}"/>
    <cellStyle name="Normal 41 5 2" xfId="23655" xr:uid="{807698C5-35EC-4CC3-A009-F3B4B8BBB8BD}"/>
    <cellStyle name="Normal 41 6" xfId="23656" xr:uid="{00786241-A91D-4C8C-84F8-9376098DBA8F}"/>
    <cellStyle name="Normal 41 7" xfId="23657" xr:uid="{9B2AE424-8FCB-44BF-ADAD-193826EB5FAA}"/>
    <cellStyle name="Normal 42" xfId="23658" xr:uid="{564C776E-C89E-4FBA-8675-52709F56DCE6}"/>
    <cellStyle name="Normal 42 2" xfId="23659" xr:uid="{D44A946E-B9FA-4128-8DF8-449CD4EC563D}"/>
    <cellStyle name="Normal 42 2 2" xfId="23660" xr:uid="{FD0C4E6E-40D9-4C8A-BB9F-1B2814FC927A}"/>
    <cellStyle name="Normal 42 2 2 2" xfId="23661" xr:uid="{379B2E92-9BE4-4065-AE11-BA757190943C}"/>
    <cellStyle name="Normal 42 2 2 3" xfId="23662" xr:uid="{AF572196-9A7E-484E-9626-6201F4B51F64}"/>
    <cellStyle name="Normal 42 2 3" xfId="23663" xr:uid="{82F474EC-11FE-4DD1-93DE-D1CCCA6C1C65}"/>
    <cellStyle name="Normal 42 2 3 2" xfId="23664" xr:uid="{E1F9CF04-6898-426E-84A1-26CFE1D6AD6F}"/>
    <cellStyle name="Normal 42 2 3 3" xfId="23665" xr:uid="{D7AC4D57-115D-4150-A25E-F669E48A3DE1}"/>
    <cellStyle name="Normal 42 2 4" xfId="23666" xr:uid="{25D57A8A-F6C8-402C-BC2E-15B1CEEF53E8}"/>
    <cellStyle name="Normal 42 2 4 2" xfId="23667" xr:uid="{3438F49C-C8C2-4F09-B925-119E6818AEC4}"/>
    <cellStyle name="Normal 42 2 5" xfId="23668" xr:uid="{48FE9406-2BE7-474E-AA29-6BB4907EB849}"/>
    <cellStyle name="Normal 42 2 6" xfId="23669" xr:uid="{D20A3368-0E20-4569-A157-43F7C0220642}"/>
    <cellStyle name="Normal 42 3" xfId="23670" xr:uid="{8EB4C2E7-575D-413F-8442-9D11B51C6AB0}"/>
    <cellStyle name="Normal 42 3 2" xfId="23671" xr:uid="{9FCFD21A-9FF8-4051-BE78-C289234BEB7C}"/>
    <cellStyle name="Normal 42 3 2 2" xfId="23672" xr:uid="{6808A3D4-7248-4B39-B0C2-8D51448654BE}"/>
    <cellStyle name="Normal 42 3 2 3" xfId="23673" xr:uid="{614F7A43-077D-4D32-8AB4-0300FDEAB797}"/>
    <cellStyle name="Normal 42 3 3" xfId="23674" xr:uid="{77FD2F70-37F4-4AD8-BEC5-8A8EA6D0A363}"/>
    <cellStyle name="Normal 42 3 3 2" xfId="23675" xr:uid="{AC0E27DB-CD04-4EEA-A761-35B38B4549AE}"/>
    <cellStyle name="Normal 42 3 4" xfId="23676" xr:uid="{2DEF8AF1-24FA-495A-9C08-92C90C37B261}"/>
    <cellStyle name="Normal 42 3 5" xfId="23677" xr:uid="{807F2218-A34D-44E2-ABFD-673B38924D8A}"/>
    <cellStyle name="Normal 42 3 6" xfId="23678" xr:uid="{02CBDFCE-1B24-47AE-824A-3BD5C9F2279A}"/>
    <cellStyle name="Normal 42 4" xfId="23679" xr:uid="{9D35B8DE-EEBC-49DC-8A0E-0FB21367E8E4}"/>
    <cellStyle name="Normal 42 4 2" xfId="23680" xr:uid="{5E37CC09-E4BD-4130-8EC5-D853E4A874F3}"/>
    <cellStyle name="Normal 42 4 3" xfId="23681" xr:uid="{5A540982-470E-4675-9248-F0C170E92171}"/>
    <cellStyle name="Normal 42 5" xfId="23682" xr:uid="{1AFDCED2-A9A4-4F1B-8CD5-E126FC982194}"/>
    <cellStyle name="Normal 42 5 2" xfId="23683" xr:uid="{33E55A1F-A7EF-41EF-99FC-7E77313D7537}"/>
    <cellStyle name="Normal 42 6" xfId="23684" xr:uid="{8327CCF9-5398-49BE-A1E6-0D485DAB8B07}"/>
    <cellStyle name="Normal 42 7" xfId="23685" xr:uid="{42FA8259-66D6-4E00-A28D-8990A590B8D2}"/>
    <cellStyle name="Normal 43" xfId="23686" xr:uid="{20499719-2D00-4E22-9615-29CCFF4A0D0B}"/>
    <cellStyle name="Normal 43 2" xfId="23687" xr:uid="{FECA36E5-78D7-40AB-A921-D69E669C0151}"/>
    <cellStyle name="Normal 43 2 2" xfId="23688" xr:uid="{7E1D1B3F-A686-4B26-9361-D49BF2E20673}"/>
    <cellStyle name="Normal 43 2 2 2" xfId="23689" xr:uid="{DEBF057A-19AD-47B2-BCD4-B790D85C5E60}"/>
    <cellStyle name="Normal 43 2 3" xfId="23690" xr:uid="{4D8050F4-06EF-4487-9F0D-1E958142CFB7}"/>
    <cellStyle name="Normal 43 2 3 2" xfId="23691" xr:uid="{5C5EA81B-35E5-4D54-B611-A465FEDFEF08}"/>
    <cellStyle name="Normal 43 2 4" xfId="23692" xr:uid="{69E1AABD-FC84-4806-A006-3B87C9D0D42F}"/>
    <cellStyle name="Normal 43 2 5" xfId="23693" xr:uid="{37F23BA7-8E6A-4B62-B77B-D27DBC4F2DC3}"/>
    <cellStyle name="Normal 43 3" xfId="23694" xr:uid="{9ABE7758-EB02-4618-A6BE-325FE54D5802}"/>
    <cellStyle name="Normal 43 3 2" xfId="23695" xr:uid="{61C2828E-624F-4138-AC2B-751F309BB96B}"/>
    <cellStyle name="Normal 43 3 2 2" xfId="23696" xr:uid="{C8F4C42A-079B-4390-BC5E-BE501E7F14B3}"/>
    <cellStyle name="Normal 43 3 3" xfId="23697" xr:uid="{5873D754-4221-43AA-B371-593D20212C7B}"/>
    <cellStyle name="Normal 43 4" xfId="23698" xr:uid="{88264C15-5A9D-40F3-92DF-FE1E087E0E6C}"/>
    <cellStyle name="Normal 43 4 2" xfId="23699" xr:uid="{6EAABF30-9E05-42EA-88D9-144307E40588}"/>
    <cellStyle name="Normal 43 5" xfId="23700" xr:uid="{28FCA4A5-E1FA-4F33-B49C-6F72B6DDD3C4}"/>
    <cellStyle name="Normal 44" xfId="23701" xr:uid="{B6EF0591-10DA-45F3-9876-0F7A2EEF0E0C}"/>
    <cellStyle name="Normal 44 2" xfId="23702" xr:uid="{6A26C26E-D652-4523-9BEA-0E40E17B42FE}"/>
    <cellStyle name="Normal 44 2 2" xfId="23703" xr:uid="{56E9B9FB-E5D5-43CD-A62F-043701DE79A9}"/>
    <cellStyle name="Normal 44 2 2 2" xfId="23704" xr:uid="{BF3CC83E-F8BB-4C24-9B1F-555A27240991}"/>
    <cellStyle name="Normal 44 2 3" xfId="23705" xr:uid="{75D30433-9C40-4C35-BE64-4F5434E9878E}"/>
    <cellStyle name="Normal 44 2 3 2" xfId="23706" xr:uid="{539BE570-C10E-4578-878C-B1D4D977C3CA}"/>
    <cellStyle name="Normal 44 2 4" xfId="23707" xr:uid="{B98516D8-4384-4E94-96C6-638ED2E7B4E6}"/>
    <cellStyle name="Normal 44 2 5" xfId="23708" xr:uid="{30C02C5B-6863-4490-806C-CD6A09820AE8}"/>
    <cellStyle name="Normal 44 3" xfId="23709" xr:uid="{148B8E25-7298-466A-97EA-C0E4B3D3919B}"/>
    <cellStyle name="Normal 44 3 2" xfId="23710" xr:uid="{A2BE23B3-FAC1-48AF-88A3-3128A9FEA59E}"/>
    <cellStyle name="Normal 44 3 2 2" xfId="23711" xr:uid="{E7FC80FB-F7CC-47FD-AE24-20580DB297B8}"/>
    <cellStyle name="Normal 44 3 3" xfId="23712" xr:uid="{295D82DD-28A1-4667-9ABF-AD6F4CC69342}"/>
    <cellStyle name="Normal 44 4" xfId="23713" xr:uid="{469A5D43-FF6E-4D3A-8268-2EF5D56BE98E}"/>
    <cellStyle name="Normal 44 4 2" xfId="23714" xr:uid="{60332EB8-83E1-491E-8D9F-3C78D14C82FF}"/>
    <cellStyle name="Normal 44 5" xfId="23715" xr:uid="{EEC59E4F-C787-4EB8-9A72-C9918B004384}"/>
    <cellStyle name="Normal 45" xfId="23716" xr:uid="{88E0C70B-0119-492F-834A-E21AF313A476}"/>
    <cellStyle name="Normal 45 2" xfId="23717" xr:uid="{5B095534-C871-4B0D-BE3E-254FC1F68A59}"/>
    <cellStyle name="Normal 45 2 2" xfId="23718" xr:uid="{9B8793B7-385C-4541-9D09-78E124ED1BA0}"/>
    <cellStyle name="Normal 45 2 2 2" xfId="23719" xr:uid="{34EB7EBE-5559-4499-8A05-387E9653C598}"/>
    <cellStyle name="Normal 45 2 3" xfId="23720" xr:uid="{82DE1343-AD93-4BDA-9FA1-A652540320B6}"/>
    <cellStyle name="Normal 45 2 3 2" xfId="23721" xr:uid="{A81FA808-47A8-4D60-ABFC-271A8D89FE45}"/>
    <cellStyle name="Normal 45 2 4" xfId="23722" xr:uid="{C6EDC032-5273-45D7-ABC2-818F4C33B2E5}"/>
    <cellStyle name="Normal 45 2 5" xfId="23723" xr:uid="{6AFC6D02-D526-4885-8E49-5B5366BF4EC8}"/>
    <cellStyle name="Normal 45 3" xfId="23724" xr:uid="{73E1F7D0-D1B7-4059-82D4-87EFDB769E6A}"/>
    <cellStyle name="Normal 45 3 2" xfId="23725" xr:uid="{BBB9E62B-A74E-4B1D-94D9-65F2C41B8ADE}"/>
    <cellStyle name="Normal 45 3 2 2" xfId="23726" xr:uid="{8880E938-446B-4967-A98E-1155475726AB}"/>
    <cellStyle name="Normal 45 3 3" xfId="23727" xr:uid="{96B56D98-B14D-4147-8550-C40E7D0B1ADD}"/>
    <cellStyle name="Normal 45 4" xfId="23728" xr:uid="{BE349A22-E154-49AE-8A1D-93424194E52E}"/>
    <cellStyle name="Normal 45 4 2" xfId="23729" xr:uid="{D768C3F0-045A-47F3-A6E2-227B304A1BF8}"/>
    <cellStyle name="Normal 45 5" xfId="23730" xr:uid="{95DCD418-C597-44B6-A96B-876AEC40F67D}"/>
    <cellStyle name="Normal 46" xfId="23731" xr:uid="{58140EC7-22EF-4CCD-8581-6232C67093EE}"/>
    <cellStyle name="Normal 46 2" xfId="23732" xr:uid="{05A831CE-E34A-4EA3-96FD-46175286AAE4}"/>
    <cellStyle name="Normal 46 2 2" xfId="23733" xr:uid="{B969FF67-7DB7-487E-94FB-7796395A0689}"/>
    <cellStyle name="Normal 46 2 2 2" xfId="23734" xr:uid="{1160C163-962E-4CA8-B296-DC5BA1206451}"/>
    <cellStyle name="Normal 46 2 2 3" xfId="23735" xr:uid="{13F8A6B3-6292-4B7D-BB22-3A3AFC9F5A06}"/>
    <cellStyle name="Normal 46 2 3" xfId="23736" xr:uid="{46E2A38A-0E84-4DFF-A927-FE243392E091}"/>
    <cellStyle name="Normal 46 2 3 2" xfId="23737" xr:uid="{AE2529AD-ECBF-4B05-8868-C8C51B362D07}"/>
    <cellStyle name="Normal 46 2 4" xfId="23738" xr:uid="{8A15D1F5-AFD8-4984-9200-3DFC298754D1}"/>
    <cellStyle name="Normal 46 2 5" xfId="23739" xr:uid="{47324D80-BB61-4DF7-A7AB-C7510785B0C1}"/>
    <cellStyle name="Normal 46 3" xfId="23740" xr:uid="{7A5FE434-C22C-4E9C-9F46-5EA841F0BAA7}"/>
    <cellStyle name="Normal 46 3 2" xfId="23741" xr:uid="{DFEE5A09-02B9-4BD6-94AF-0FB3A740C6BD}"/>
    <cellStyle name="Normal 46 3 2 2" xfId="23742" xr:uid="{1613BCC3-D7BC-4EE0-AC2C-F6CFF7E7E1B1}"/>
    <cellStyle name="Normal 46 3 3" xfId="23743" xr:uid="{3B54570F-3972-4251-AF8D-908F735DD8D7}"/>
    <cellStyle name="Normal 46 3 4" xfId="23744" xr:uid="{B1D12FD8-9A3F-4E39-B3A3-9B2929E49517}"/>
    <cellStyle name="Normal 46 4" xfId="23745" xr:uid="{341D8787-8002-4C2B-BC4F-0A914848CC09}"/>
    <cellStyle name="Normal 46 4 2" xfId="23746" xr:uid="{5F722BE9-335E-48B1-A3CF-B231CAB37050}"/>
    <cellStyle name="Normal 46 4 3" xfId="23747" xr:uid="{B993E9E0-D659-4058-968F-25D64B809B2B}"/>
    <cellStyle name="Normal 46 5" xfId="23748" xr:uid="{A381F12B-C883-4DAC-B601-0D1A18F73C2A}"/>
    <cellStyle name="Normal 46 5 2" xfId="23749" xr:uid="{EB164702-EA48-4642-8C5D-045B5C67B08E}"/>
    <cellStyle name="Normal 47" xfId="23750" xr:uid="{716F22A3-355A-4AEF-8A25-AEEA77357948}"/>
    <cellStyle name="Normal 47 2" xfId="23751" xr:uid="{5888FD1A-95D1-4A22-9F18-22DA3AD3440A}"/>
    <cellStyle name="Normal 47 2 2" xfId="23752" xr:uid="{5B591A5D-C471-46FB-BEDB-CC088F53365B}"/>
    <cellStyle name="Normal 47 2 2 2" xfId="23753" xr:uid="{14C5C305-03C5-4634-B730-F07EEE811593}"/>
    <cellStyle name="Normal 47 2 2 3" xfId="23754" xr:uid="{12675EBB-2414-49F1-9262-82B039F6127E}"/>
    <cellStyle name="Normal 47 2 3" xfId="23755" xr:uid="{B0D67695-3AE4-4E0E-9C9F-5A930DF02F99}"/>
    <cellStyle name="Normal 47 2 3 2" xfId="23756" xr:uid="{EDB9878B-D87F-4C16-B528-8D88F705C970}"/>
    <cellStyle name="Normal 47 2 4" xfId="23757" xr:uid="{4E50604D-AAF1-470D-AC34-2C8624F7CFAF}"/>
    <cellStyle name="Normal 47 2 5" xfId="23758" xr:uid="{67672CF0-DFBC-43DE-AA1C-F7D8C1865ACC}"/>
    <cellStyle name="Normal 47 3" xfId="23759" xr:uid="{36C3DDC7-5A43-4B01-846C-4456389E883B}"/>
    <cellStyle name="Normal 47 3 2" xfId="23760" xr:uid="{559192D9-77C9-42A8-9F69-9DB697C55831}"/>
    <cellStyle name="Normal 47 3 2 2" xfId="23761" xr:uid="{525B0BD1-B678-4B0F-AB42-0E17B5FF2A49}"/>
    <cellStyle name="Normal 47 3 3" xfId="23762" xr:uid="{7A7796E3-9E81-4048-8019-BB522FF42B51}"/>
    <cellStyle name="Normal 47 3 4" xfId="23763" xr:uid="{E4FB9666-BEA0-4CB3-B24E-4A6ABC26944A}"/>
    <cellStyle name="Normal 47 4" xfId="23764" xr:uid="{B232C1DA-7145-45E9-A8F2-C492BD90EF05}"/>
    <cellStyle name="Normal 47 4 2" xfId="23765" xr:uid="{8604ABCD-E717-466F-AE81-90C05DE4D163}"/>
    <cellStyle name="Normal 47 4 3" xfId="23766" xr:uid="{498E93AC-1835-4194-AFB5-4C7F0AB5B04A}"/>
    <cellStyle name="Normal 47 5" xfId="23767" xr:uid="{FF743D3C-E09F-4B91-8727-47C6B1C6FB7B}"/>
    <cellStyle name="Normal 47 5 2" xfId="23768" xr:uid="{CFDF2AD1-F4BE-4479-8BB1-FF926A0D6EE2}"/>
    <cellStyle name="Normal 48" xfId="23769" xr:uid="{9846AA39-6F40-466F-90CD-D37F03F7CA94}"/>
    <cellStyle name="Normal 48 2" xfId="23770" xr:uid="{65D7441C-BF7F-4697-99E2-605F68F0DAEA}"/>
    <cellStyle name="Normal 48 2 2" xfId="23771" xr:uid="{724F4E88-1983-4499-9BE1-4A6D1163D6E0}"/>
    <cellStyle name="Normal 48 2 2 2" xfId="23772" xr:uid="{17EEB128-101D-4014-B7D0-89B90DAEBBAB}"/>
    <cellStyle name="Normal 48 2 2 3" xfId="23773" xr:uid="{39F7442B-3751-42C0-ABD4-75967204DB74}"/>
    <cellStyle name="Normal 48 2 3" xfId="23774" xr:uid="{2DEBBE40-EC0B-4860-AE8E-89F1A4BBDD31}"/>
    <cellStyle name="Normal 48 2 3 2" xfId="23775" xr:uid="{CD25A289-2D90-4BB0-B0ED-E4A9B3220D66}"/>
    <cellStyle name="Normal 48 2 4" xfId="23776" xr:uid="{F1071E57-7021-4273-B9AC-377E5F59F00E}"/>
    <cellStyle name="Normal 48 2 5" xfId="23777" xr:uid="{2DE8E801-063C-4A08-A943-F3337BB0DA78}"/>
    <cellStyle name="Normal 48 3" xfId="23778" xr:uid="{CDF74C54-2B62-4D58-A744-182AFAB3A42B}"/>
    <cellStyle name="Normal 48 3 2" xfId="23779" xr:uid="{CBA4E07D-C09C-40E1-A6B0-6EAD18EFA5B1}"/>
    <cellStyle name="Normal 48 3 2 2" xfId="23780" xr:uid="{18A49C96-90A6-4933-88A1-D83D5666F6FE}"/>
    <cellStyle name="Normal 48 3 2 3" xfId="23781" xr:uid="{9623C838-06D6-459C-891B-21A6ADF8856C}"/>
    <cellStyle name="Normal 48 3 3" xfId="23782" xr:uid="{EB015B69-2FD4-41F1-B84B-24C6CEDA8668}"/>
    <cellStyle name="Normal 48 3 3 2" xfId="23783" xr:uid="{746E7150-3E00-4E80-A6A7-FFD6E4DF5356}"/>
    <cellStyle name="Normal 48 3 4" xfId="23784" xr:uid="{AEBC1A78-F3B1-42A0-934B-A03D0C687D00}"/>
    <cellStyle name="Normal 48 3 5" xfId="23785" xr:uid="{EDFF8D2C-2786-4232-9465-8818C8E545BD}"/>
    <cellStyle name="Normal 48 4" xfId="23786" xr:uid="{5949C768-92CD-4EF0-913C-5AD75CEC0FEB}"/>
    <cellStyle name="Normal 48 4 2" xfId="23787" xr:uid="{D7CDAADD-9F4C-471F-B059-B5051F585959}"/>
    <cellStyle name="Normal 48 4 2 2" xfId="23788" xr:uid="{BA6A1937-8137-4EAB-8368-2D3BC8CCB70B}"/>
    <cellStyle name="Normal 48 4 3" xfId="23789" xr:uid="{D90539C3-3D2F-497B-A565-299C66B5670F}"/>
    <cellStyle name="Normal 48 4 4" xfId="23790" xr:uid="{44A2157E-4C74-49B1-9472-5313440D96F7}"/>
    <cellStyle name="Normal 48 5" xfId="23791" xr:uid="{4C75B8A6-3FFA-47F1-9188-A41929F37243}"/>
    <cellStyle name="Normal 48 5 2" xfId="23792" xr:uid="{B3E27085-457D-4D5A-B700-C9699C81AB82}"/>
    <cellStyle name="Normal 48 5 3" xfId="23793" xr:uid="{4DFBE233-6F02-4237-8CBE-3169CEAD1865}"/>
    <cellStyle name="Normal 48 6" xfId="23794" xr:uid="{F5DFC58E-0655-44EB-AC14-E9CCA5ACC5CB}"/>
    <cellStyle name="Normal 49" xfId="23795" xr:uid="{3B189584-1F57-4BB6-9DE0-2F8453DD3638}"/>
    <cellStyle name="Normal 49 2" xfId="23796" xr:uid="{0BFC8035-877F-40E2-8773-872DBB6A8537}"/>
    <cellStyle name="Normal 49 2 2" xfId="23797" xr:uid="{9001A6D1-859F-4D2D-B122-D4EE97ABA1E7}"/>
    <cellStyle name="Normal 49 2 2 2" xfId="23798" xr:uid="{50CD9015-83E9-4674-9FF8-45708876EA02}"/>
    <cellStyle name="Normal 49 2 2 3" xfId="23799" xr:uid="{300154A3-1A69-4EEE-8300-9EE442A5F753}"/>
    <cellStyle name="Normal 49 2 3" xfId="23800" xr:uid="{E2626881-1677-4FE0-BA31-CD301236F735}"/>
    <cellStyle name="Normal 49 2 3 2" xfId="23801" xr:uid="{ED7A36FE-CB02-45D8-A8FF-527597195E54}"/>
    <cellStyle name="Normal 49 2 4" xfId="23802" xr:uid="{263A141A-EB41-4523-ACAE-AEAC2A11F5CF}"/>
    <cellStyle name="Normal 49 2 5" xfId="23803" xr:uid="{CE8F11D8-3762-49BA-AEC4-1A57C551BBBF}"/>
    <cellStyle name="Normal 49 3" xfId="23804" xr:uid="{BD400D66-D669-4314-AA47-B6ABED4E7555}"/>
    <cellStyle name="Normal 49 3 2" xfId="23805" xr:uid="{D96D8D86-3AA4-48E2-A7C3-B23DAFF481ED}"/>
    <cellStyle name="Normal 49 3 2 2" xfId="23806" xr:uid="{27A7636C-BF47-43E5-A410-B24D4B71650F}"/>
    <cellStyle name="Normal 49 3 2 3" xfId="23807" xr:uid="{38E11914-A571-448F-A0E5-C7BF1BC3E5B2}"/>
    <cellStyle name="Normal 49 3 3" xfId="23808" xr:uid="{38FE1BF0-ABEC-473E-9024-9B830D1D4780}"/>
    <cellStyle name="Normal 49 3 3 2" xfId="23809" xr:uid="{BB0B202D-A533-445D-A815-19330E5BCEA7}"/>
    <cellStyle name="Normal 49 3 4" xfId="23810" xr:uid="{A7E0A465-5E24-4235-9FE0-6A06CA2337F4}"/>
    <cellStyle name="Normal 49 3 5" xfId="23811" xr:uid="{6A49A035-D82A-4A2A-991A-B2883C3AAEBF}"/>
    <cellStyle name="Normal 49 4" xfId="23812" xr:uid="{6A78B488-4B9C-4C87-A239-812B296E4B1E}"/>
    <cellStyle name="Normal 49 4 2" xfId="23813" xr:uid="{90AFC5CC-AE03-459D-A66E-B43A875A0F3C}"/>
    <cellStyle name="Normal 49 4 2 2" xfId="23814" xr:uid="{715758D8-9498-4BCC-9E92-61714EB2AF95}"/>
    <cellStyle name="Normal 49 4 3" xfId="23815" xr:uid="{53E79935-F137-4FBB-BAD7-1DC682F95586}"/>
    <cellStyle name="Normal 49 4 4" xfId="23816" xr:uid="{1ACF304B-4508-4F28-8C5A-9ADD65CE3930}"/>
    <cellStyle name="Normal 49 5" xfId="23817" xr:uid="{CE8AEB76-D82D-451A-84DF-73B1EBE1AE5B}"/>
    <cellStyle name="Normal 49 5 2" xfId="23818" xr:uid="{25F65C82-A94C-4885-B438-218535DB2AF7}"/>
    <cellStyle name="Normal 49 5 3" xfId="23819" xr:uid="{15130B5C-3E02-462E-A5F7-601DB3F1A273}"/>
    <cellStyle name="Normal 49 6" xfId="23820" xr:uid="{6E6884C1-EA91-4E41-87AF-86A06CB2EB79}"/>
    <cellStyle name="Normal 5" xfId="23821" xr:uid="{D2C496D4-1AEE-4324-8B45-EDA5BD4B1564}"/>
    <cellStyle name="Normal 5 2" xfId="23822" xr:uid="{EDDBEA39-3207-4C33-A9DC-746E0D3FD73C}"/>
    <cellStyle name="Normal 5 2 10" xfId="23823" xr:uid="{3222D096-B999-4B81-BE65-AE77E9F68A06}"/>
    <cellStyle name="Normal 5 2 10 2" xfId="23824" xr:uid="{E05D02DB-9C5B-4FDC-8AE3-252E0994CD0D}"/>
    <cellStyle name="Normal 5 2 11" xfId="23825" xr:uid="{94B02934-1D01-47FA-88B9-62596BEA9B40}"/>
    <cellStyle name="Normal 5 2 11 2" xfId="23826" xr:uid="{10224B98-7258-4EF3-9A37-66297A537143}"/>
    <cellStyle name="Normal 5 2 2" xfId="23827" xr:uid="{9A842FAF-B8C2-41C1-8026-4E61B59EDEBE}"/>
    <cellStyle name="Normal 5 2 2 2" xfId="23828" xr:uid="{ADF86426-2BA5-42D3-A5AD-0BE7B6EF5A91}"/>
    <cellStyle name="Normal 5 2 2 2 2" xfId="23829" xr:uid="{814ED1FD-6A3A-4ECF-8C96-3A9FAF57D3B8}"/>
    <cellStyle name="Normal 5 2 2 3" xfId="23830" xr:uid="{E37993C4-9C31-43D7-B808-AA462DB75FE2}"/>
    <cellStyle name="Normal 5 2 2 3 2" xfId="23831" xr:uid="{B19EF5DE-5535-487A-ACDA-5F44DCBC94C0}"/>
    <cellStyle name="Normal 5 2 2 4" xfId="23832" xr:uid="{B7A946DF-8E37-4239-AC9F-07A222DB38BF}"/>
    <cellStyle name="Normal 5 2 2 5" xfId="23833" xr:uid="{BBCBDB06-FD20-46E0-886B-01DDBDCDB293}"/>
    <cellStyle name="Normal 5 2 3" xfId="23834" xr:uid="{E4B5D42A-8327-4E37-B3EB-8D2B40542DCA}"/>
    <cellStyle name="Normal 5 2 3 2" xfId="23835" xr:uid="{AEB1EC81-3206-44FA-951A-616A82738E35}"/>
    <cellStyle name="Normal 5 2 3 2 2" xfId="23836" xr:uid="{13D48E68-E863-43C7-A02C-03350F3207A1}"/>
    <cellStyle name="Normal 5 2 3 2 3" xfId="23837" xr:uid="{0ABE79A2-9EF0-4A6D-A5E5-73987BD71A30}"/>
    <cellStyle name="Normal 5 2 3 3" xfId="23838" xr:uid="{9C84E6FA-80AD-4E0F-9D68-E2F71B0001EB}"/>
    <cellStyle name="Normal 5 2 3 3 2" xfId="23839" xr:uid="{CEBF6978-7EE1-4C29-B053-A496DDDDAE06}"/>
    <cellStyle name="Normal 5 2 3 3 3" xfId="23840" xr:uid="{9DAA0814-DEFD-4C00-8AE9-213EBCBFBF83}"/>
    <cellStyle name="Normal 5 2 3 4" xfId="23841" xr:uid="{8DEE4A35-8BF8-4F3C-87F9-91534A4EB73D}"/>
    <cellStyle name="Normal 5 2 3 4 2" xfId="23842" xr:uid="{432ADBCA-FB29-4FA8-8310-3BA559FFC98D}"/>
    <cellStyle name="Normal 5 2 3 5" xfId="23843" xr:uid="{C4E89FDC-FE1E-47C9-8326-617C1DB8FF3A}"/>
    <cellStyle name="Normal 5 2 3 6" xfId="23844" xr:uid="{97022D44-BDD2-4D63-975A-40149417C23C}"/>
    <cellStyle name="Normal 5 2 4" xfId="23845" xr:uid="{EC8DB357-7A45-493E-8177-04CD2DD40444}"/>
    <cellStyle name="Normal 5 2 4 2" xfId="23846" xr:uid="{EF16FB84-F448-4A68-B35B-35EFCDB66160}"/>
    <cellStyle name="Normal 5 2 4 2 2" xfId="23847" xr:uid="{BC9B761B-D792-4D5F-A227-DD102C038E47}"/>
    <cellStyle name="Normal 5 2 4 3" xfId="23848" xr:uid="{871EB6C5-6130-4526-9026-ADDEB4DE169C}"/>
    <cellStyle name="Normal 5 2 4 4" xfId="23849" xr:uid="{9A98B31A-BC68-442F-B4C4-B80AB396A0DC}"/>
    <cellStyle name="Normal 5 2 4 5" xfId="23850" xr:uid="{89DF7AA0-0A58-40A3-84DA-449A901382DC}"/>
    <cellStyle name="Normal 5 2 4 6" xfId="23851" xr:uid="{3467E376-3D70-4D04-8564-56C07A656A01}"/>
    <cellStyle name="Normal 5 2 5" xfId="23852" xr:uid="{B9FA62D5-F7C1-416E-B377-164D01759730}"/>
    <cellStyle name="Normal 5 2 5 2" xfId="23853" xr:uid="{117E1B20-6C33-4423-9CB5-A1881213990F}"/>
    <cellStyle name="Normal 5 2 5 2 2" xfId="23854" xr:uid="{2D94727D-BE1E-4DBD-A36A-F6C7A94175D0}"/>
    <cellStyle name="Normal 5 2 5 3" xfId="23855" xr:uid="{F834BC11-5C90-46DA-901F-46FDB82DE049}"/>
    <cellStyle name="Normal 5 2 5 4" xfId="23856" xr:uid="{DE8588CB-33E8-4696-8E5E-99CC53ABB923}"/>
    <cellStyle name="Normal 5 2 5 5" xfId="23857" xr:uid="{9584A86A-AE97-41BF-B8F4-D7ACCB5AEF62}"/>
    <cellStyle name="Normal 5 2 6" xfId="23858" xr:uid="{931016A0-71F7-4BFB-85CE-9C96FFE14D47}"/>
    <cellStyle name="Normal 5 2 6 2" xfId="23859" xr:uid="{90F15C6B-9F24-4C63-84F5-C806B090E508}"/>
    <cellStyle name="Normal 5 2 6 3" xfId="23860" xr:uid="{A95F85F3-D805-40CE-8C7F-88F34CC2FFBD}"/>
    <cellStyle name="Normal 5 2 7" xfId="23861" xr:uid="{DE9FA94B-F436-4071-A3D4-9D4EA7AF5C8D}"/>
    <cellStyle name="Normal 5 2 7 2" xfId="23862" xr:uid="{1DD45DDF-3F2E-4880-90C3-1CCFC1568B89}"/>
    <cellStyle name="Normal 5 2 7 3" xfId="23863" xr:uid="{212C1494-95A7-4D07-8D12-E1CE3654C55D}"/>
    <cellStyle name="Normal 5 2 8" xfId="23864" xr:uid="{F65CB7B9-3BE7-4C24-ACB6-F29984842ACF}"/>
    <cellStyle name="Normal 5 2 8 2" xfId="23865" xr:uid="{CD8C6D47-3EBF-4AB3-AFF3-E77C0D776459}"/>
    <cellStyle name="Normal 5 2 9" xfId="23866" xr:uid="{2C30BE81-E1A3-4C10-A156-A9EB2F8B2AD3}"/>
    <cellStyle name="Normal 5 2 9 2" xfId="23867" xr:uid="{3664A8AD-0CD4-4DD8-BF65-A9FB7D6D5711}"/>
    <cellStyle name="Normal 5 3" xfId="23868" xr:uid="{4FAB8F2B-1A94-4434-8231-7EE465C12DA0}"/>
    <cellStyle name="Normal 5 3 2" xfId="23869" xr:uid="{6DAE7BF0-60C1-4FE4-903B-0B263D67DC0B}"/>
    <cellStyle name="Normal 5 3 2 2" xfId="23870" xr:uid="{85146421-FF32-41BD-A8AD-0AF0470008E5}"/>
    <cellStyle name="Normal 5 3 3" xfId="23871" xr:uid="{6D20C6C6-BA9A-4A95-A66D-AEA0FF73AAFA}"/>
    <cellStyle name="Normal 5 3 3 2" xfId="23872" xr:uid="{E47BCCFD-6B23-4B19-850E-A11286582A50}"/>
    <cellStyle name="Normal 5 3 4" xfId="23873" xr:uid="{D35A5992-F00C-4B8A-82E0-130F4AFEE8B3}"/>
    <cellStyle name="Normal 5 3 5" xfId="23874" xr:uid="{5323527F-5E17-4B6C-BC94-76702609C4EF}"/>
    <cellStyle name="Normal 5 4" xfId="23875" xr:uid="{69306ACF-9E84-48B5-885D-A803FB5AC65F}"/>
    <cellStyle name="Normal 5 4 2" xfId="23876" xr:uid="{8554363C-90D6-4D6E-A7A1-E4B8981B932B}"/>
    <cellStyle name="Normal 5 4 2 2" xfId="23877" xr:uid="{751B36E9-649C-4590-8B25-F82E94FCCEDA}"/>
    <cellStyle name="Normal 5 4 3" xfId="23878" xr:uid="{459AC7D4-F389-48FE-8DFC-38AD83687442}"/>
    <cellStyle name="Normal 5 4 3 2" xfId="23879" xr:uid="{C5E2D6DF-BB99-43CA-9080-AE597DE180D5}"/>
    <cellStyle name="Normal 5 4 4" xfId="23880" xr:uid="{74631F30-A783-4021-80CF-505D454946C6}"/>
    <cellStyle name="Normal 5 5" xfId="23881" xr:uid="{361CBF7E-269F-49A8-9972-BD5B446A596C}"/>
    <cellStyle name="Normal 5 5 2" xfId="23882" xr:uid="{8EFC0D5C-D2A2-429D-9801-9D04CEB0A826}"/>
    <cellStyle name="Normal 5 5 2 2" xfId="23883" xr:uid="{C00C3FA2-1872-473D-B0E8-36AFE9976406}"/>
    <cellStyle name="Normal 5 5 3" xfId="23884" xr:uid="{2F4EAAEF-BBFD-457E-811E-F8801F35179C}"/>
    <cellStyle name="Normal 5 5 3 2" xfId="23885" xr:uid="{08AB5529-BC79-447A-8311-B68A7615C440}"/>
    <cellStyle name="Normal 5 5 4" xfId="23886" xr:uid="{7CCABC8C-869A-47A5-BD16-2460768E8F48}"/>
    <cellStyle name="Normal 5 6" xfId="23887" xr:uid="{2AB53731-636B-4FDA-AEAE-434CE8E4ED4A}"/>
    <cellStyle name="Normal 5 6 2" xfId="23888" xr:uid="{39C0497C-F983-4A64-92A8-94AFE09AF8F9}"/>
    <cellStyle name="Normal 5 6 2 2" xfId="23889" xr:uid="{8137FD79-DB65-4BF1-819F-5321A2759E8F}"/>
    <cellStyle name="Normal 5 6 3" xfId="23890" xr:uid="{0E5E2F33-DAA8-4448-AE02-AFA1FF8AC1B1}"/>
    <cellStyle name="Normal 5 6 4" xfId="23891" xr:uid="{629096D3-BE8E-4E77-A545-C09E614F4377}"/>
    <cellStyle name="Normal 5 7" xfId="23892" xr:uid="{69EFD0F5-34A7-4E2C-90E0-2C86150A2C2F}"/>
    <cellStyle name="Normal 5 7 2" xfId="23893" xr:uid="{21652FCD-6BF7-4E1F-B5B2-7617F631B14F}"/>
    <cellStyle name="Normal 5 7 2 2" xfId="23894" xr:uid="{20B126DB-CE5E-4974-99C6-0C7A09CD25A0}"/>
    <cellStyle name="Normal 5 7 3" xfId="23895" xr:uid="{6C7F7FAB-7D9E-4E3B-91B3-E94ED20ED326}"/>
    <cellStyle name="Normal 5 7 3 2" xfId="23896" xr:uid="{C5702946-8556-4E36-832C-E3BD68B34C05}"/>
    <cellStyle name="Normal 5 7 4" xfId="23897" xr:uid="{1824D6B2-22BB-4505-888C-0FF390C64E4D}"/>
    <cellStyle name="Normal 5 7 5" xfId="23898" xr:uid="{FD654316-231E-4EAF-88B9-B8C9189B0D00}"/>
    <cellStyle name="Normal 5 8" xfId="23899" xr:uid="{3E883073-5A11-48C4-8B75-61EEE2BBBF1E}"/>
    <cellStyle name="Normal 5 8 2" xfId="23900" xr:uid="{3D5F6683-A326-4F18-BB29-463E2FA72948}"/>
    <cellStyle name="Normal 5 8 3" xfId="23901" xr:uid="{C9D57BEC-1109-4CA1-A306-B36D7CB451C5}"/>
    <cellStyle name="Normal 50" xfId="23902" xr:uid="{F4A24ACC-050C-4F44-843A-CFD503D24C78}"/>
    <cellStyle name="Normal 50 2" xfId="23903" xr:uid="{8DF73200-26FD-4BB0-A06E-44CD7D4E7321}"/>
    <cellStyle name="Normal 50 2 2" xfId="23904" xr:uid="{8F9E7495-572A-49EA-A199-710EA3E6BD96}"/>
    <cellStyle name="Normal 50 2 2 2" xfId="23905" xr:uid="{0243B265-4FF3-4E12-B15B-0CDF52AF559B}"/>
    <cellStyle name="Normal 50 2 3" xfId="23906" xr:uid="{3D5BFD63-BF2D-48EE-A714-3808C7ADDA88}"/>
    <cellStyle name="Normal 50 2 3 2" xfId="23907" xr:uid="{BF18701F-C0A3-40F5-8E1F-4095A4DDE018}"/>
    <cellStyle name="Normal 50 2 4" xfId="23908" xr:uid="{93F443A5-E21E-4123-BE2F-BD0957240880}"/>
    <cellStyle name="Normal 50 2 5" xfId="23909" xr:uid="{E8B15EBC-1653-4F8B-9B69-9A316A4B029D}"/>
    <cellStyle name="Normal 50 3" xfId="23910" xr:uid="{BC22166E-3C48-4664-B74F-62E6BC3F1709}"/>
    <cellStyle name="Normal 50 3 2" xfId="23911" xr:uid="{67343966-AB26-4DC0-9D85-EF36001AF831}"/>
    <cellStyle name="Normal 50 3 2 2" xfId="23912" xr:uid="{0655F4B8-690C-4C73-969F-577C8A53274A}"/>
    <cellStyle name="Normal 50 3 3" xfId="23913" xr:uid="{56DC7328-1239-4DE1-B5B7-94DD3957F9D2}"/>
    <cellStyle name="Normal 50 3 3 2" xfId="23914" xr:uid="{92BB681A-70A4-4CFA-8599-F9B0F1207709}"/>
    <cellStyle name="Normal 50 3 4" xfId="23915" xr:uid="{B9766FEF-4F58-4E1C-AC9F-48596A649D89}"/>
    <cellStyle name="Normal 50 3 5" xfId="23916" xr:uid="{096139FB-1DD0-496B-B9D8-EA85FAC06E5A}"/>
    <cellStyle name="Normal 50 4" xfId="23917" xr:uid="{CBAF0626-A9D6-43FB-8355-0DEBCAB3BCB6}"/>
    <cellStyle name="Normal 50 4 2" xfId="23918" xr:uid="{76CE2B3D-8A23-4E0A-AD50-5214DE2B53C5}"/>
    <cellStyle name="Normal 50 4 2 2" xfId="23919" xr:uid="{F2395290-8239-4580-AB79-B037C2C977F3}"/>
    <cellStyle name="Normal 50 4 3" xfId="23920" xr:uid="{8F4D77D8-92F0-4E57-94D8-8C87ECBB59EC}"/>
    <cellStyle name="Normal 50 5" xfId="23921" xr:uid="{632EA7C3-4C09-45B9-93BB-C712C66DBD41}"/>
    <cellStyle name="Normal 50 5 2" xfId="23922" xr:uid="{DDE43452-0D56-4F21-8237-62B78BC71125}"/>
    <cellStyle name="Normal 50 6" xfId="23923" xr:uid="{634FF0BE-C1D7-473D-9068-6BD02B79FB29}"/>
    <cellStyle name="Normal 51" xfId="23924" xr:uid="{9F9D2126-5E5C-4FC7-95E1-3BD565B63B49}"/>
    <cellStyle name="Normal 51 2" xfId="23925" xr:uid="{17A011B6-B3D9-4AF3-9006-5D8EEF004791}"/>
    <cellStyle name="Normal 51 2 2" xfId="23926" xr:uid="{3A93D26B-44D2-4680-BA30-0F9DE2CDA85E}"/>
    <cellStyle name="Normal 51 2 2 2" xfId="23927" xr:uid="{D99FF8F0-53DF-4265-AF23-72C104D04E09}"/>
    <cellStyle name="Normal 51 2 3" xfId="23928" xr:uid="{6C14D64D-6EB0-49D5-A446-2BA7DD84EDEE}"/>
    <cellStyle name="Normal 51 2 3 2" xfId="23929" xr:uid="{C192A027-8C45-4DAA-A769-B17C6AA35691}"/>
    <cellStyle name="Normal 51 2 4" xfId="23930" xr:uid="{B8E36F43-3680-45FF-AC50-085AB3576233}"/>
    <cellStyle name="Normal 51 2 5" xfId="23931" xr:uid="{C8B60F17-906E-447F-A175-4A2648DBCB6C}"/>
    <cellStyle name="Normal 51 3" xfId="23932" xr:uid="{CEA59423-EA71-4C92-9529-A0FD7E6C52EC}"/>
    <cellStyle name="Normal 51 3 2" xfId="23933" xr:uid="{9E158BB4-2008-49E3-AEC9-3912A83FBB82}"/>
    <cellStyle name="Normal 51 3 2 2" xfId="23934" xr:uid="{40CAEEC8-3955-48B5-A71B-A9F09E75AAE8}"/>
    <cellStyle name="Normal 51 3 3" xfId="23935" xr:uid="{48A6763B-0465-498D-A917-B8B8DEF4300C}"/>
    <cellStyle name="Normal 51 3 3 2" xfId="23936" xr:uid="{60FB3A68-0B3C-44CE-BCD5-8D9FDBE38C97}"/>
    <cellStyle name="Normal 51 3 4" xfId="23937" xr:uid="{FE20F8EB-69E3-4255-BAB1-29C6CC4BFA8F}"/>
    <cellStyle name="Normal 51 3 5" xfId="23938" xr:uid="{7582B1DF-570D-4DD2-8D3A-47324547FCA9}"/>
    <cellStyle name="Normal 51 4" xfId="23939" xr:uid="{FE201143-6D52-4468-924A-50C0CF5EF275}"/>
    <cellStyle name="Normal 51 4 2" xfId="23940" xr:uid="{6175BE22-AB69-4188-98EE-EAF9C2658AA7}"/>
    <cellStyle name="Normal 51 4 2 2" xfId="23941" xr:uid="{A2387CEA-42EF-4AE1-A9A7-4AB920976448}"/>
    <cellStyle name="Normal 51 4 3" xfId="23942" xr:uid="{5A0B250D-E4C4-465D-AE41-DD2A3B0A049C}"/>
    <cellStyle name="Normal 51 5" xfId="23943" xr:uid="{076EA35D-3D5A-4B19-9779-BED88D4C3DB3}"/>
    <cellStyle name="Normal 51 5 2" xfId="23944" xr:uid="{316F7F25-3EFB-44B9-8FDA-FDA83EDCC4E2}"/>
    <cellStyle name="Normal 51 6" xfId="23945" xr:uid="{200AC065-A7CA-42FB-B37C-375B5FA7E0A6}"/>
    <cellStyle name="Normal 52" xfId="23946" xr:uid="{DAAAA83D-5945-4836-99AF-B79EE5AA1645}"/>
    <cellStyle name="Normal 52 2" xfId="23947" xr:uid="{6B9085AA-778A-45CB-B9F3-76EC410A2646}"/>
    <cellStyle name="Normal 52 2 2" xfId="23948" xr:uid="{14F356B8-E40A-45DD-B64F-1156680BBC03}"/>
    <cellStyle name="Normal 52 2 2 2" xfId="23949" xr:uid="{B25A8BBB-C485-40F2-81C9-A83B315D1588}"/>
    <cellStyle name="Normal 52 2 3" xfId="23950" xr:uid="{1698C731-2B96-4D2F-8899-1C55F63D05FE}"/>
    <cellStyle name="Normal 52 2 3 2" xfId="23951" xr:uid="{10B2D2E7-F0C5-4DE4-857B-AED3C15CF193}"/>
    <cellStyle name="Normal 52 2 4" xfId="23952" xr:uid="{08E4B0BA-B96E-4EA7-BD80-D0981C84CBF2}"/>
    <cellStyle name="Normal 52 2 5" xfId="23953" xr:uid="{29AB1B89-8805-404F-8A47-AA358AC68CD5}"/>
    <cellStyle name="Normal 52 3" xfId="23954" xr:uid="{95DEBE95-4D42-46F4-B2BF-EC173EA9DDCD}"/>
    <cellStyle name="Normal 52 3 2" xfId="23955" xr:uid="{61EB401C-65A5-4EE7-AC07-AF5FD8E837F1}"/>
    <cellStyle name="Normal 52 3 2 2" xfId="23956" xr:uid="{A230DFA6-139D-4085-BC0C-EDE2AD124247}"/>
    <cellStyle name="Normal 52 3 3" xfId="23957" xr:uid="{91E3059C-E728-4BB2-BD00-62E7160C28E4}"/>
    <cellStyle name="Normal 52 3 3 2" xfId="23958" xr:uid="{1EA98529-DDEA-489C-8952-D58A7AE150F7}"/>
    <cellStyle name="Normal 52 3 4" xfId="23959" xr:uid="{C1EACA1B-6440-460C-A49B-8B1C5889A89C}"/>
    <cellStyle name="Normal 52 3 5" xfId="23960" xr:uid="{E0F4C0FB-9760-42D3-812E-1D514FECEA7D}"/>
    <cellStyle name="Normal 52 4" xfId="23961" xr:uid="{E35E43EE-FEFB-4A3A-A975-71A855B8461A}"/>
    <cellStyle name="Normal 52 4 2" xfId="23962" xr:uid="{BF2D5F27-7A70-4DF0-9F53-F3830ED5A1FB}"/>
    <cellStyle name="Normal 52 4 2 2" xfId="23963" xr:uid="{CCB92763-4E74-4D05-9EB8-8B34E73C2617}"/>
    <cellStyle name="Normal 52 4 3" xfId="23964" xr:uid="{D854C4F2-7007-4490-B7DF-9CE4141BCD85}"/>
    <cellStyle name="Normal 52 5" xfId="23965" xr:uid="{3F5633A2-6AC0-4B2D-92C4-D3DF946C7E0D}"/>
    <cellStyle name="Normal 52 5 2" xfId="23966" xr:uid="{A6CEC574-D235-4010-ADA7-44F370629F5C}"/>
    <cellStyle name="Normal 52 6" xfId="23967" xr:uid="{1C973B5D-CA46-49EA-8BE3-4F8BA6623BF1}"/>
    <cellStyle name="Normal 53" xfId="23968" xr:uid="{9611DB17-DC57-4737-8A6A-19E878E9FD06}"/>
    <cellStyle name="Normal 53 2" xfId="23969" xr:uid="{0AB5B40E-6DC0-4FB1-9B79-E87EB5F1F130}"/>
    <cellStyle name="Normal 53 2 2" xfId="23970" xr:uid="{D9360BCB-6BC5-42BC-9EC9-C7898ED8F71E}"/>
    <cellStyle name="Normal 53 2 2 2" xfId="23971" xr:uid="{ABEC78D0-FD3C-425D-92B7-507A1A3608D6}"/>
    <cellStyle name="Normal 53 2 3" xfId="23972" xr:uid="{95272DB2-E72B-4F89-A9D5-06AAD5AAB78E}"/>
    <cellStyle name="Normal 53 2 3 2" xfId="23973" xr:uid="{F3490A54-DBBB-4AC1-8330-9081A81C3F6C}"/>
    <cellStyle name="Normal 53 2 4" xfId="23974" xr:uid="{0ADF15F8-1C9B-4351-BC38-5D81EE25C427}"/>
    <cellStyle name="Normal 53 2 5" xfId="23975" xr:uid="{1D087744-1FB5-44DB-B91A-4E0900B783C6}"/>
    <cellStyle name="Normal 53 3" xfId="23976" xr:uid="{214E3267-A3BE-4C71-8F9B-67FEECC3B3A4}"/>
    <cellStyle name="Normal 53 3 2" xfId="23977" xr:uid="{0C8D8685-90D9-4CAF-A253-D86CD0684E38}"/>
    <cellStyle name="Normal 53 3 2 2" xfId="23978" xr:uid="{29EDF015-2DD3-454B-A528-BA0ADF3EC7FA}"/>
    <cellStyle name="Normal 53 3 3" xfId="23979" xr:uid="{788EE0E9-A7EE-443E-8DD2-94928968DD73}"/>
    <cellStyle name="Normal 53 3 3 2" xfId="23980" xr:uid="{07240172-16AD-4132-8E2C-627B1C07D902}"/>
    <cellStyle name="Normal 53 3 4" xfId="23981" xr:uid="{470D93FD-F59C-496E-A1FF-54DD664C1B89}"/>
    <cellStyle name="Normal 53 3 5" xfId="23982" xr:uid="{5753E656-3897-4F5D-8EB1-2BF8C30EABAD}"/>
    <cellStyle name="Normal 53 4" xfId="23983" xr:uid="{C854CB2E-2DB4-4EBC-A50A-02935CCE16F9}"/>
    <cellStyle name="Normal 53 4 2" xfId="23984" xr:uid="{595FAF8B-729A-470F-9F20-C28222EEEBF0}"/>
    <cellStyle name="Normal 53 4 2 2" xfId="23985" xr:uid="{54C3D79F-CC71-44B9-86B5-262787742619}"/>
    <cellStyle name="Normal 53 4 3" xfId="23986" xr:uid="{E990A13B-90F1-40DD-B77E-CAF47DD52DD9}"/>
    <cellStyle name="Normal 53 5" xfId="23987" xr:uid="{849B54A7-9946-456C-88B6-631DB363DC84}"/>
    <cellStyle name="Normal 53 5 2" xfId="23988" xr:uid="{D51CD09C-05F4-4327-8581-545E440FC0FD}"/>
    <cellStyle name="Normal 53 6" xfId="23989" xr:uid="{43D3CA2C-0049-47C3-9344-786397629532}"/>
    <cellStyle name="Normal 530" xfId="23990" xr:uid="{BF52F727-9BA1-40F5-B1C9-659FCEA5ADF3}"/>
    <cellStyle name="Normal 54" xfId="23991" xr:uid="{F168BC14-D0DA-4741-A3FD-7DB701BBB921}"/>
    <cellStyle name="Normal 54 2" xfId="23992" xr:uid="{CCE6A871-C676-4342-8333-566137E222DC}"/>
    <cellStyle name="Normal 54 2 2" xfId="23993" xr:uid="{83E8FE1D-D785-489C-9009-B4BCE1CB5A51}"/>
    <cellStyle name="Normal 54 2 2 2" xfId="23994" xr:uid="{304EFBB0-5595-4990-9B90-05D5761E8E7E}"/>
    <cellStyle name="Normal 54 2 3" xfId="23995" xr:uid="{BE709B60-EB13-4FC6-B459-1F366991F137}"/>
    <cellStyle name="Normal 54 2 3 2" xfId="23996" xr:uid="{56E124D6-29DE-41FE-863E-264B3BB26A6E}"/>
    <cellStyle name="Normal 54 2 4" xfId="23997" xr:uid="{0E4C8C2D-A995-45C5-8708-EC54E8B2BFCB}"/>
    <cellStyle name="Normal 54 2 5" xfId="23998" xr:uid="{63C7E248-352D-4EFA-87C1-EC831477669A}"/>
    <cellStyle name="Normal 54 3" xfId="23999" xr:uid="{8F860FB7-B0BE-46AA-BE22-075EBB3F39FE}"/>
    <cellStyle name="Normal 54 3 2" xfId="24000" xr:uid="{782F26B7-84AA-42FA-AF05-2A75262EEB7D}"/>
    <cellStyle name="Normal 54 3 2 2" xfId="24001" xr:uid="{817220B6-D129-4375-BCE1-5D887033A376}"/>
    <cellStyle name="Normal 54 3 3" xfId="24002" xr:uid="{B9E869CC-CA3D-4B9D-8280-0425754827D8}"/>
    <cellStyle name="Normal 54 3 3 2" xfId="24003" xr:uid="{8D0E4F81-F2B6-4A2E-B40F-F66DEA37D08B}"/>
    <cellStyle name="Normal 54 3 4" xfId="24004" xr:uid="{48B11F09-4407-42CF-9DB0-BD0A92711B21}"/>
    <cellStyle name="Normal 54 3 5" xfId="24005" xr:uid="{78EC5C19-987C-4278-A901-8632B852EC42}"/>
    <cellStyle name="Normal 54 4" xfId="24006" xr:uid="{1E96894C-F329-45B1-8F15-6F7A03F88F42}"/>
    <cellStyle name="Normal 54 4 2" xfId="24007" xr:uid="{924BA520-91A5-467A-ADA4-24285D521D1C}"/>
    <cellStyle name="Normal 54 4 2 2" xfId="24008" xr:uid="{A5B47668-EFB1-4FE3-8DF9-4BDC6FCA77DC}"/>
    <cellStyle name="Normal 54 4 3" xfId="24009" xr:uid="{3D41BA1D-4F7B-444A-8E75-00408F8F5A93}"/>
    <cellStyle name="Normal 54 5" xfId="24010" xr:uid="{358B9651-E8BA-48DE-BB42-5362F09F1116}"/>
    <cellStyle name="Normal 54 5 2" xfId="24011" xr:uid="{FB9EA1E1-A9C9-4C9D-BD21-C6CC4D6BCF1A}"/>
    <cellStyle name="Normal 54 6" xfId="24012" xr:uid="{FCBF9B4D-99DD-4F95-B956-AC82F604092B}"/>
    <cellStyle name="Normal 55" xfId="24013" xr:uid="{CCCDCF76-5BE5-4304-A260-464A02E01061}"/>
    <cellStyle name="Normal 55 2" xfId="24014" xr:uid="{E5C26944-3A5C-4520-917C-422015E1E4D9}"/>
    <cellStyle name="Normal 55 2 2" xfId="24015" xr:uid="{190CC39C-74BB-4EE5-B590-22D1D78CF6DF}"/>
    <cellStyle name="Normal 55 2 2 2" xfId="24016" xr:uid="{F554B3DC-5076-49D4-BDFC-CB9884C46A9D}"/>
    <cellStyle name="Normal 55 2 3" xfId="24017" xr:uid="{B9F5AC16-E0D8-4EA4-A834-C125B6191A5E}"/>
    <cellStyle name="Normal 55 2 3 2" xfId="24018" xr:uid="{478AAB1A-50B2-4640-BAB1-3012F1B689B8}"/>
    <cellStyle name="Normal 55 2 4" xfId="24019" xr:uid="{0EF87F77-B3B0-4B5C-833B-FB8ED6CEAAEA}"/>
    <cellStyle name="Normal 55 2 5" xfId="24020" xr:uid="{FA874BCF-EF3F-40FF-8EB5-DA86C1472AA5}"/>
    <cellStyle name="Normal 55 3" xfId="24021" xr:uid="{676736D3-2349-4CFE-BE3B-BA5CF9856FC8}"/>
    <cellStyle name="Normal 55 3 2" xfId="24022" xr:uid="{D8DAA2C4-B671-41EC-9682-279086EFA055}"/>
    <cellStyle name="Normal 55 3 2 2" xfId="24023" xr:uid="{2543B430-8D15-4F52-8291-97DBBC55DD5C}"/>
    <cellStyle name="Normal 55 3 3" xfId="24024" xr:uid="{754A4A3A-7274-4550-B15D-2A0A1DE7978B}"/>
    <cellStyle name="Normal 55 3 3 2" xfId="24025" xr:uid="{A884C079-4392-4E8D-A4E0-2CBD81C16A61}"/>
    <cellStyle name="Normal 55 3 4" xfId="24026" xr:uid="{99286BE0-FBB2-4B16-8CC0-7E6B13406F3E}"/>
    <cellStyle name="Normal 55 3 5" xfId="24027" xr:uid="{D53047A7-F1FA-40B1-A975-D72A8C479ACA}"/>
    <cellStyle name="Normal 55 4" xfId="24028" xr:uid="{7D9C40EA-AACE-4A1A-B487-663AA93C4184}"/>
    <cellStyle name="Normal 55 4 2" xfId="24029" xr:uid="{DE07C841-D3A4-475D-A8E6-58B058EE4C52}"/>
    <cellStyle name="Normal 55 4 2 2" xfId="24030" xr:uid="{80F9004A-3CC6-4B74-9DDD-405F05AC9BBD}"/>
    <cellStyle name="Normal 55 4 3" xfId="24031" xr:uid="{7D14480D-5EF5-4EB5-ADA3-F216A9D2F8DB}"/>
    <cellStyle name="Normal 55 5" xfId="24032" xr:uid="{D0A37A9A-91B8-4F52-BDB2-AEF01F0BBC57}"/>
    <cellStyle name="Normal 55 5 2" xfId="24033" xr:uid="{84F52FC7-6634-4223-9B97-874D7AAB984E}"/>
    <cellStyle name="Normal 55 6" xfId="24034" xr:uid="{2B7553A3-CA85-41E9-8989-3287EB8BAE5E}"/>
    <cellStyle name="Normal 56" xfId="24035" xr:uid="{7D5204B1-23B9-4DD4-8751-4E4178DBC25B}"/>
    <cellStyle name="Normal 56 2" xfId="24036" xr:uid="{2EE5D1E2-5659-4071-A709-A0951555617D}"/>
    <cellStyle name="Normal 56 2 2" xfId="24037" xr:uid="{DA9770B7-4096-49D2-AC33-CEC876DC5106}"/>
    <cellStyle name="Normal 56 2 2 2" xfId="24038" xr:uid="{CFD684E0-E81C-4E0D-8B74-5BC77323075F}"/>
    <cellStyle name="Normal 56 2 3" xfId="24039" xr:uid="{62D95358-4BFB-41C6-8D11-0D9C307A99F7}"/>
    <cellStyle name="Normal 56 3" xfId="24040" xr:uid="{3161F217-D88E-4B64-94A4-C4645ADF5C75}"/>
    <cellStyle name="Normal 56 3 2" xfId="24041" xr:uid="{E3A2F30B-8BF7-48B7-A968-1FCD61A38BAC}"/>
    <cellStyle name="Normal 56 4" xfId="24042" xr:uid="{98253672-65D7-4C6F-8094-DAA7811FD0B3}"/>
    <cellStyle name="Normal 57" xfId="24043" xr:uid="{BF63689E-235E-4D87-B8D7-D2C9670278D5}"/>
    <cellStyle name="Normal 57 2" xfId="24044" xr:uid="{D6895FBE-E293-4FB0-B83E-BE925C3AEAE1}"/>
    <cellStyle name="Normal 57 2 2" xfId="24045" xr:uid="{56234621-AD17-41AB-8719-CC57618F649B}"/>
    <cellStyle name="Normal 57 2 2 2" xfId="24046" xr:uid="{3EC4231E-8765-4E76-9D36-B12D89DFB25F}"/>
    <cellStyle name="Normal 57 2 3" xfId="24047" xr:uid="{0DAA829E-3794-4A94-ACE0-A4485773C624}"/>
    <cellStyle name="Normal 57 3" xfId="24048" xr:uid="{28180A9E-A1A7-474D-95E6-884FBB86D96A}"/>
    <cellStyle name="Normal 57 3 2" xfId="24049" xr:uid="{F50EB6B0-C19E-43A9-B69C-2F02780FC299}"/>
    <cellStyle name="Normal 57 4" xfId="24050" xr:uid="{00217373-8922-4FDD-A619-C88B3C6B993C}"/>
    <cellStyle name="Normal 58" xfId="24051" xr:uid="{9C1DD43D-5030-4811-A21F-D2A8A209866A}"/>
    <cellStyle name="Normal 58 2" xfId="24052" xr:uid="{EDD9CB82-A94D-4C1D-AD1B-7959734DD261}"/>
    <cellStyle name="Normal 58 2 2" xfId="24053" xr:uid="{8F903FE2-E0C6-4F0C-9AEF-0A89795E938A}"/>
    <cellStyle name="Normal 58 2 2 2" xfId="24054" xr:uid="{4B5C6629-FEFE-4CE6-8DC2-CD49D9700F62}"/>
    <cellStyle name="Normal 58 2 3" xfId="24055" xr:uid="{FE6A2DD2-7087-48DC-AEA5-DA20F153BC04}"/>
    <cellStyle name="Normal 58 3" xfId="24056" xr:uid="{DD87D52E-7768-48FF-AF29-2813E99982A8}"/>
    <cellStyle name="Normal 58 3 2" xfId="24057" xr:uid="{6D9EADFC-002F-43EA-A837-2E97CBD0C613}"/>
    <cellStyle name="Normal 58 4" xfId="24058" xr:uid="{51D2FA7E-477C-4E91-9700-C0BC6917F677}"/>
    <cellStyle name="Normal 59" xfId="24059" xr:uid="{0F176398-24C5-4B26-9D55-3B2ED54D8888}"/>
    <cellStyle name="Normal 59 2" xfId="24060" xr:uid="{CCC3E61C-952E-4DB6-B632-09A16A87BF41}"/>
    <cellStyle name="Normal 59 2 2" xfId="24061" xr:uid="{A069DA40-B98F-4DBC-ADE3-802A0815D016}"/>
    <cellStyle name="Normal 59 2 2 2" xfId="24062" xr:uid="{E7687754-FDEC-418B-B81D-DB48E637E60B}"/>
    <cellStyle name="Normal 59 2 3" xfId="24063" xr:uid="{8E51D0DC-6012-4D04-B92E-E74E26D9FC6B}"/>
    <cellStyle name="Normal 59 3" xfId="24064" xr:uid="{57AF52B2-F125-41A4-8E8A-BDF61C4118F7}"/>
    <cellStyle name="Normal 59 3 2" xfId="24065" xr:uid="{C3E4E27E-214A-4797-BFD6-DAA5FB399167}"/>
    <cellStyle name="Normal 59 4" xfId="24066" xr:uid="{3D83B19C-F9BC-41BE-BAAF-E33A902A766B}"/>
    <cellStyle name="Normal 6" xfId="24067" xr:uid="{917A858B-EEE7-4B42-8615-7A5E766E07F2}"/>
    <cellStyle name="Normal 6 2" xfId="24068" xr:uid="{8565C22E-CCD7-4685-B5CC-38B71A3B86B7}"/>
    <cellStyle name="Normal 6 2 2" xfId="24069" xr:uid="{EC998E77-222C-4E4E-BB04-EE9D0C36F8CE}"/>
    <cellStyle name="Normal 6 2 2 2" xfId="24070" xr:uid="{0F877CF2-2930-45E8-AACB-FC907A07F76D}"/>
    <cellStyle name="Normal 6 2 2 2 2" xfId="24071" xr:uid="{A7ED7A36-A3ED-42EF-9556-3497D90E33A2}"/>
    <cellStyle name="Normal 6 2 2 3" xfId="24072" xr:uid="{ED58CBB7-D681-4F9B-8C8E-86771FEA957C}"/>
    <cellStyle name="Normal 6 2 3" xfId="24073" xr:uid="{1CDAEA88-A31A-4B6A-9DD2-CC3410EB6D3F}"/>
    <cellStyle name="Normal 6 2 3 2" xfId="24074" xr:uid="{F16B5613-7D14-4FB2-B6B9-9A5F7D04B9BD}"/>
    <cellStyle name="Normal 6 2 3 3" xfId="24075" xr:uid="{04725067-9E52-4779-A562-EEB76889FCE1}"/>
    <cellStyle name="Normal 6 2 4" xfId="24076" xr:uid="{82B990C4-D682-4E08-8695-BCA94F346D2C}"/>
    <cellStyle name="Normal 6 2 4 2" xfId="24077" xr:uid="{993EAD19-A5C8-4182-8E02-12747DAD675B}"/>
    <cellStyle name="Normal 6 2 5" xfId="24078" xr:uid="{77955493-1EE9-4177-84CB-EEACFD296E47}"/>
    <cellStyle name="Normal 6 2 5 2" xfId="24079" xr:uid="{053D217F-AE99-48FE-A640-9A13DF7F396B}"/>
    <cellStyle name="Normal 6 2 6" xfId="24080" xr:uid="{EF02472B-EA9C-41F8-8D44-3FD6897821E7}"/>
    <cellStyle name="Normal 6 2 6 2" xfId="24081" xr:uid="{453763FB-F8FA-44ED-8B9B-2AD217407156}"/>
    <cellStyle name="Normal 6 2 7" xfId="24082" xr:uid="{25F2B323-44E8-4146-81CC-50D25AC6F954}"/>
    <cellStyle name="Normal 6 2 8" xfId="24083" xr:uid="{86EFB02C-ABB7-42AD-9DB0-B970A048E008}"/>
    <cellStyle name="Normal 6 3" xfId="24084" xr:uid="{9695D6FE-E969-4BDA-96A5-75E3C01779CA}"/>
    <cellStyle name="Normal 6 3 2" xfId="24085" xr:uid="{846BA401-228A-4847-A5FF-EAF600B0D6E5}"/>
    <cellStyle name="Normal 6 3 2 2" xfId="24086" xr:uid="{A4582629-1501-4997-AFC0-A5952613763F}"/>
    <cellStyle name="Normal 6 3 3" xfId="24087" xr:uid="{F5009D32-E4BD-4BC5-A19F-1386836E6491}"/>
    <cellStyle name="Normal 6 3 3 2" xfId="24088" xr:uid="{61439245-5297-4C1A-A507-CAD3BF7C6E0A}"/>
    <cellStyle name="Normal 6 3 4" xfId="24089" xr:uid="{827DD34C-2964-458D-B4B5-E0C596143D4B}"/>
    <cellStyle name="Normal 6 3 5" xfId="24090" xr:uid="{C57F88C4-7015-48A4-BA3C-18CA05486A9B}"/>
    <cellStyle name="Normal 6 4" xfId="24091" xr:uid="{13D23F07-ACFC-4E8F-A9A8-DE3F450CDB51}"/>
    <cellStyle name="Normal 6 4 2" xfId="24092" xr:uid="{C6716CD7-F5DD-4AF4-9157-1407416F7AEF}"/>
    <cellStyle name="Normal 6 4 2 2" xfId="24093" xr:uid="{C6FC451D-3D5B-47F6-8DB4-CE4C5E6B3A1F}"/>
    <cellStyle name="Normal 6 4 3" xfId="24094" xr:uid="{2BC4F2B1-63FC-423F-91E0-262FCFD8525F}"/>
    <cellStyle name="Normal 6 4 3 2" xfId="24095" xr:uid="{89917884-37AD-4C86-9C05-06CD15B83489}"/>
    <cellStyle name="Normal 6 4 4" xfId="24096" xr:uid="{97BBA5C4-8D90-4363-A3CE-F1B6819F9DC7}"/>
    <cellStyle name="Normal 6 4 5" xfId="24097" xr:uid="{28D536FC-3D72-444C-833F-32BD926DA5F0}"/>
    <cellStyle name="Normal 6 5" xfId="24098" xr:uid="{FD68C18D-4E6B-4EB4-B3D1-5D6BA195A16A}"/>
    <cellStyle name="Normal 6 5 2" xfId="24099" xr:uid="{F2619C3C-0661-42A7-85C8-12D89066395F}"/>
    <cellStyle name="Normal 6 5 2 2" xfId="24100" xr:uid="{7C1BE83A-0C5A-4FC2-BB8C-2989DFC4D057}"/>
    <cellStyle name="Normal 6 5 3" xfId="24101" xr:uid="{2754319D-FBC2-4BB4-935B-1E05C4863860}"/>
    <cellStyle name="Normal 6 5 4" xfId="24102" xr:uid="{201E24A8-49FD-48CB-ABF6-665A7F091EA4}"/>
    <cellStyle name="Normal 6 5 5" xfId="24103" xr:uid="{92702CF0-D3AD-4BE8-8841-AD93118CCB0D}"/>
    <cellStyle name="Normal 6 5 6" xfId="24104" xr:uid="{E67EDA3E-7B20-439C-9AE1-0A32EEC3CC31}"/>
    <cellStyle name="Normal 6 6" xfId="24105" xr:uid="{22FEE022-9D2E-454C-80DE-1BFCA69F603C}"/>
    <cellStyle name="Normal 6 6 2" xfId="24106" xr:uid="{48791911-0973-44B8-B098-23BA44E8E879}"/>
    <cellStyle name="Normal 6 6 3" xfId="24107" xr:uid="{9C326E72-B777-4FB7-956D-A895E411C9A0}"/>
    <cellStyle name="Normal 6 6 4" xfId="24108" xr:uid="{39E32087-23D9-42D1-9B02-E0EF57CAF381}"/>
    <cellStyle name="Normal 6 6 5" xfId="24109" xr:uid="{F5FCFED8-2EEA-4BCA-A752-B8E4E3ED2CD7}"/>
    <cellStyle name="Normal 6 6 6" xfId="24110" xr:uid="{96E2D12F-6B64-4851-8C90-CC56CE38E36D}"/>
    <cellStyle name="Normal 6 7" xfId="24111" xr:uid="{4CCEE169-4C87-48C1-B224-591DDACFDDBF}"/>
    <cellStyle name="Normal 6 7 2" xfId="24112" xr:uid="{A3930CD8-DE46-4AF8-BFD4-77BE3B03747E}"/>
    <cellStyle name="Normal 6 7 3" xfId="24113" xr:uid="{B3F059CC-FD7E-4E4E-9752-EF14B40DB2E3}"/>
    <cellStyle name="Normal 6 7 4" xfId="24114" xr:uid="{674B090A-51CF-4B37-B080-2E129BBC3182}"/>
    <cellStyle name="Normal 6 8" xfId="24115" xr:uid="{A429E89F-79EE-4451-ABFC-945F159EE032}"/>
    <cellStyle name="Normal 60" xfId="24116" xr:uid="{B947B25A-09B9-4DBD-ABC1-B43B846041FA}"/>
    <cellStyle name="Normal 60 2" xfId="24117" xr:uid="{7D83E01F-7A9D-4BBD-8154-6314257DE10E}"/>
    <cellStyle name="Normal 60 2 2" xfId="24118" xr:uid="{CDFE51B4-1DDF-4D3F-A95E-4B6F23889865}"/>
    <cellStyle name="Normal 60 2 2 2" xfId="24119" xr:uid="{E3FC8F7B-558E-45BF-8741-ED1DF894CB98}"/>
    <cellStyle name="Normal 60 2 3" xfId="24120" xr:uid="{5815F265-52B2-487F-9D73-2B1DA4E94037}"/>
    <cellStyle name="Normal 60 3" xfId="24121" xr:uid="{8E05E748-D293-460B-AE30-508785F8C1B7}"/>
    <cellStyle name="Normal 60 3 2" xfId="24122" xr:uid="{5624642C-822C-440D-A3DE-2ABBF0DA38C3}"/>
    <cellStyle name="Normal 60 4" xfId="24123" xr:uid="{292F8F56-1690-417C-BE27-2BFC3E717C2F}"/>
    <cellStyle name="Normal 61" xfId="24124" xr:uid="{3A91177A-FD4A-4635-A37F-F6AE715D21C3}"/>
    <cellStyle name="Normal 61 2" xfId="24125" xr:uid="{417541A1-3586-4F8D-9486-AAEFA61DBF1F}"/>
    <cellStyle name="Normal 61 2 2" xfId="24126" xr:uid="{1BF4967F-A81D-4F24-A7B7-901D76B80BDF}"/>
    <cellStyle name="Normal 61 2 2 2" xfId="24127" xr:uid="{F6031F11-071A-4D51-9F4B-F0536C66EF20}"/>
    <cellStyle name="Normal 61 2 3" xfId="24128" xr:uid="{A2512F2A-0DFA-4996-96B0-C50588A24D1B}"/>
    <cellStyle name="Normal 61 3" xfId="24129" xr:uid="{9DCBDFDA-43B5-455D-BAB6-ED3394F10CDB}"/>
    <cellStyle name="Normal 61 3 2" xfId="24130" xr:uid="{F2716159-D17D-4790-83EC-514529C18AD0}"/>
    <cellStyle name="Normal 61 4" xfId="24131" xr:uid="{ABF48297-A35C-4C74-91A0-374F17472B66}"/>
    <cellStyle name="Normal 62" xfId="24132" xr:uid="{F842AFB6-7A81-4BB9-ACFE-40C70D07344F}"/>
    <cellStyle name="Normal 62 2" xfId="24133" xr:uid="{467A3178-B781-44AE-84E3-C663C150E38E}"/>
    <cellStyle name="Normal 62 2 2" xfId="24134" xr:uid="{14A776DC-E9B3-49E9-B963-D4A4FFA13B33}"/>
    <cellStyle name="Normal 62 2 2 2" xfId="24135" xr:uid="{506AF043-01D2-4CAC-9904-47DD9F3A5CC4}"/>
    <cellStyle name="Normal 62 2 3" xfId="24136" xr:uid="{E71AD5BE-AD32-41C1-A4E5-0E33FCCEA46C}"/>
    <cellStyle name="Normal 62 3" xfId="24137" xr:uid="{A90B0A78-34C3-4132-9259-6DF32595B92A}"/>
    <cellStyle name="Normal 62 3 2" xfId="24138" xr:uid="{7AC5BD85-3945-4B21-A775-3C8C538F5C29}"/>
    <cellStyle name="Normal 62 4" xfId="24139" xr:uid="{E5828407-2B57-4D81-A63C-F63E01517E5D}"/>
    <cellStyle name="Normal 63" xfId="24140" xr:uid="{C29C7CCD-76EA-4B07-86C5-57BC0EE13CD2}"/>
    <cellStyle name="Normal 63 2" xfId="24141" xr:uid="{300FD21B-C466-406C-9325-3F5496CC98A9}"/>
    <cellStyle name="Normal 63 2 2" xfId="24142" xr:uid="{8A62E22F-588A-4F9C-914E-11EE09C8189F}"/>
    <cellStyle name="Normal 63 2 2 2" xfId="24143" xr:uid="{B773CC75-5BA9-42BA-B2F8-234C55493170}"/>
    <cellStyle name="Normal 63 2 3" xfId="24144" xr:uid="{AB854C2B-517E-4E99-B859-3CF91F341365}"/>
    <cellStyle name="Normal 63 2 3 2" xfId="24145" xr:uid="{5CEC4902-0710-4680-B5BF-C128F1B51B3D}"/>
    <cellStyle name="Normal 63 2 4" xfId="24146" xr:uid="{98287425-8C06-447C-9F86-543A88E7AD40}"/>
    <cellStyle name="Normal 63 3" xfId="24147" xr:uid="{2D683218-F23F-4648-9FCE-91C9C43AC68D}"/>
    <cellStyle name="Normal 63 3 2" xfId="24148" xr:uid="{1A353785-FEE4-4BE0-B499-A7F2311810B9}"/>
    <cellStyle name="Normal 63 3 2 2" xfId="24149" xr:uid="{D3842257-6A57-4D1E-864A-E2719D2D6FEF}"/>
    <cellStyle name="Normal 63 3 3" xfId="24150" xr:uid="{90FE26F2-13DC-45B2-9369-8A8448F33CDC}"/>
    <cellStyle name="Normal 63 3 3 2" xfId="24151" xr:uid="{6AF4ED41-0306-46C7-B2B5-D0D0C50E322F}"/>
    <cellStyle name="Normal 63 3 4" xfId="24152" xr:uid="{9F7C923F-790E-4908-AA77-FC74EC3C7BA2}"/>
    <cellStyle name="Normal 63 4" xfId="24153" xr:uid="{132D2693-1E14-4EB7-9E30-42BC2BBBA22D}"/>
    <cellStyle name="Normal 63 4 2" xfId="24154" xr:uid="{785F709C-B7DC-4A05-A78F-2E31EAE57E70}"/>
    <cellStyle name="Normal 63 5" xfId="24155" xr:uid="{79A956B8-CC97-43AB-B9AE-3DFB8450C37A}"/>
    <cellStyle name="Normal 63 5 2" xfId="24156" xr:uid="{D560EB63-4EB7-4B2D-8ABC-25DA6D42D6DF}"/>
    <cellStyle name="Normal 63 6" xfId="24157" xr:uid="{6DFE4586-F751-4599-9F9D-2338BF5299CC}"/>
    <cellStyle name="Normal 64" xfId="24158" xr:uid="{66D14EFC-1AF4-4939-991F-193DA39BA658}"/>
    <cellStyle name="Normal 64 2" xfId="24159" xr:uid="{6820C0B1-EBDA-4C0B-978C-D5F4A5A3D8D5}"/>
    <cellStyle name="Normal 64 2 2" xfId="24160" xr:uid="{A75E5175-DE58-462D-83D2-342FC347E449}"/>
    <cellStyle name="Normal 64 2 2 2" xfId="24161" xr:uid="{08C8183C-6043-4B8C-9F28-B035734A2D96}"/>
    <cellStyle name="Normal 64 2 3" xfId="24162" xr:uid="{8956CA44-7638-40E4-AB96-46E788F079FA}"/>
    <cellStyle name="Normal 64 2 3 2" xfId="24163" xr:uid="{B757DFA1-4916-4533-8BB0-AF72DC1B050B}"/>
    <cellStyle name="Normal 64 2 4" xfId="24164" xr:uid="{1591066B-1441-421D-9A6D-B8EB801F3C1D}"/>
    <cellStyle name="Normal 64 3" xfId="24165" xr:uid="{FE13E96E-2A1C-4B76-9204-8A27568C1926}"/>
    <cellStyle name="Normal 64 3 2" xfId="24166" xr:uid="{9FF520E1-4510-46E9-B9A2-461CF64D0443}"/>
    <cellStyle name="Normal 64 3 2 2" xfId="24167" xr:uid="{26EA52B2-0D45-431A-819B-B5E82C9AD62A}"/>
    <cellStyle name="Normal 64 3 3" xfId="24168" xr:uid="{9429399B-C779-4225-BD9A-C7AEB016FCFE}"/>
    <cellStyle name="Normal 64 3 3 2" xfId="24169" xr:uid="{5C896A3C-19FA-424B-A740-990FF9058C7D}"/>
    <cellStyle name="Normal 64 3 4" xfId="24170" xr:uid="{E55DBB62-186D-47DC-99CC-4A41FE515036}"/>
    <cellStyle name="Normal 64 4" xfId="24171" xr:uid="{B2438AA2-7432-42F1-A0AA-F05D15AFC247}"/>
    <cellStyle name="Normal 64 4 2" xfId="24172" xr:uid="{98A7543F-A695-4A65-8D46-DE6CDCF6E6F9}"/>
    <cellStyle name="Normal 64 5" xfId="24173" xr:uid="{71512166-17A8-4FEE-AFAF-6F9F767497E6}"/>
    <cellStyle name="Normal 64 5 2" xfId="24174" xr:uid="{14C8F23B-951F-42CF-811F-0E346875C762}"/>
    <cellStyle name="Normal 64 6" xfId="24175" xr:uid="{A93714BA-EF48-46AA-B2CC-B41F898F02AF}"/>
    <cellStyle name="Normal 65" xfId="24176" xr:uid="{473D4FAF-E23D-4CB7-9A4C-1C0100D43F85}"/>
    <cellStyle name="Normal 65 2" xfId="24177" xr:uid="{E8E91AAB-E034-423F-A7EE-0727FAC435F8}"/>
    <cellStyle name="Normal 65 2 2" xfId="24178" xr:uid="{FF91EF10-E423-40ED-909F-A0B7B3175DF7}"/>
    <cellStyle name="Normal 65 2 2 2" xfId="24179" xr:uid="{2DC65D58-3D04-4E26-B888-7D8266DFB7D6}"/>
    <cellStyle name="Normal 65 2 3" xfId="24180" xr:uid="{6A72BDA0-4D8B-4A04-B537-6E7BDA6C506D}"/>
    <cellStyle name="Normal 65 2 3 2" xfId="24181" xr:uid="{570EAEA5-3A80-4AD9-84D9-FC5E11B5C5D8}"/>
    <cellStyle name="Normal 65 2 4" xfId="24182" xr:uid="{B05CABE6-F93A-4F38-94CB-CFC42F94BE0A}"/>
    <cellStyle name="Normal 65 3" xfId="24183" xr:uid="{68F6C2D1-1C60-47F0-9648-13E9E253CFE1}"/>
    <cellStyle name="Normal 65 3 2" xfId="24184" xr:uid="{EA09F7C4-207A-4F56-BD8B-D6ECCAE8043D}"/>
    <cellStyle name="Normal 65 3 2 2" xfId="24185" xr:uid="{1066DEC2-517D-49E3-861E-AA72A1B98546}"/>
    <cellStyle name="Normal 65 3 3" xfId="24186" xr:uid="{5626AA8D-E458-4FE2-9FC4-773DD69D40A8}"/>
    <cellStyle name="Normal 65 3 3 2" xfId="24187" xr:uid="{1928CF77-5A71-4BDB-9631-42CF0111DA9B}"/>
    <cellStyle name="Normal 65 3 4" xfId="24188" xr:uid="{7890DE04-74DE-4BB4-80CF-7C6C776CFBC1}"/>
    <cellStyle name="Normal 65 4" xfId="24189" xr:uid="{5FC3A476-2FD3-4C83-BF24-B5002E2BD5AA}"/>
    <cellStyle name="Normal 65 4 2" xfId="24190" xr:uid="{4DD0680F-006A-4465-8A00-3734E200E40F}"/>
    <cellStyle name="Normal 65 5" xfId="24191" xr:uid="{832F70DE-AF68-4C36-B4E5-A6235BD808EA}"/>
    <cellStyle name="Normal 65 5 2" xfId="24192" xr:uid="{C90CD2F8-F7CE-4EC2-8F85-F47FE6F58742}"/>
    <cellStyle name="Normal 65 6" xfId="24193" xr:uid="{4FA71B16-EB93-4AD3-A008-95D185408CD7}"/>
    <cellStyle name="Normal 66" xfId="24194" xr:uid="{8F4DBD90-8651-4D1D-A358-AB710A3B2EF6}"/>
    <cellStyle name="Normal 66 2" xfId="24195" xr:uid="{D88432DA-4043-420D-A0E8-F381FC25B7F5}"/>
    <cellStyle name="Normal 66 2 2" xfId="24196" xr:uid="{88B1E275-55CE-48E5-A3B4-9940ED2AB22D}"/>
    <cellStyle name="Normal 66 2 2 2" xfId="24197" xr:uid="{00A7A0A7-9CF2-4F00-972B-912EF01711AE}"/>
    <cellStyle name="Normal 66 2 3" xfId="24198" xr:uid="{3EA0DE40-05D9-4AB0-A94A-C6858A3B2C76}"/>
    <cellStyle name="Normal 66 3" xfId="24199" xr:uid="{D1B74D45-46E5-443B-914D-712D3B99CF59}"/>
    <cellStyle name="Normal 66 3 2" xfId="24200" xr:uid="{F2332905-08A5-4E25-BCFC-AD6352016F2B}"/>
    <cellStyle name="Normal 66 4" xfId="24201" xr:uid="{C91044A3-67BE-4399-B35A-1055349254FF}"/>
    <cellStyle name="Normal 67" xfId="24202" xr:uid="{87250710-0DBD-467B-BCCC-1A2A3896642A}"/>
    <cellStyle name="Normal 67 2" xfId="24203" xr:uid="{4D06C26E-0176-40D5-82D1-3878C342450D}"/>
    <cellStyle name="Normal 67 2 2" xfId="24204" xr:uid="{648D759B-A0CA-4D3A-9BCE-8C307CED8671}"/>
    <cellStyle name="Normal 67 2 2 2" xfId="24205" xr:uid="{DD268BDB-FC82-45B2-BEE0-62D67966B891}"/>
    <cellStyle name="Normal 67 2 3" xfId="24206" xr:uid="{E34BA30D-6EFD-49CB-8329-7AFE44F35BEF}"/>
    <cellStyle name="Normal 67 3" xfId="24207" xr:uid="{2077C3A8-2E4F-4E00-9EFA-B581E54E5757}"/>
    <cellStyle name="Normal 67 3 2" xfId="24208" xr:uid="{9EC852DF-C71D-4D67-9B71-BAF3918E928B}"/>
    <cellStyle name="Normal 67 4" xfId="24209" xr:uid="{410F73F3-A4A0-4F4E-8015-D480A4A9DDCC}"/>
    <cellStyle name="Normal 68" xfId="24210" xr:uid="{37E56B68-0E66-465B-A10F-760E69C13E77}"/>
    <cellStyle name="Normal 68 2" xfId="24211" xr:uid="{E900E830-F7A8-4CAA-BBC3-821F2CF542A6}"/>
    <cellStyle name="Normal 68 2 2" xfId="24212" xr:uid="{C5E3E7E3-4CBD-482B-A7EE-EA00BD1998E0}"/>
    <cellStyle name="Normal 68 2 2 2" xfId="24213" xr:uid="{790F1ECF-E901-48F9-AC1D-1FBF242A5D56}"/>
    <cellStyle name="Normal 68 2 3" xfId="24214" xr:uid="{BACB4E22-98B8-454C-8030-8959B7B8DEFF}"/>
    <cellStyle name="Normal 68 3" xfId="24215" xr:uid="{15608812-535F-42F6-9CCC-77BC6A4009B0}"/>
    <cellStyle name="Normal 68 3 2" xfId="24216" xr:uid="{94D55E3C-8068-4AF5-AB31-9E62E2EA3C73}"/>
    <cellStyle name="Normal 68 4" xfId="24217" xr:uid="{CC8334FC-9B24-4B7B-83D1-62F38B59E759}"/>
    <cellStyle name="Normal 69" xfId="24218" xr:uid="{3F544F17-9012-4AA5-86DC-177B52986EB8}"/>
    <cellStyle name="Normal 69 2" xfId="24219" xr:uid="{6F18A961-E66C-4880-B5FB-4D12FA1A1965}"/>
    <cellStyle name="Normal 69 2 2" xfId="24220" xr:uid="{84FBEE0B-5119-48DF-A834-F5290B0BBACC}"/>
    <cellStyle name="Normal 69 2 2 2" xfId="24221" xr:uid="{20B85D06-5252-444D-A9AB-DB1CA816CFF3}"/>
    <cellStyle name="Normal 69 2 3" xfId="24222" xr:uid="{12F3CFDA-BDF2-4B79-81B8-609D4E04E9C8}"/>
    <cellStyle name="Normal 69 3" xfId="24223" xr:uid="{95C84C09-BE1B-47C6-A280-2FF662F4989C}"/>
    <cellStyle name="Normal 69 3 2" xfId="24224" xr:uid="{86036128-B2A4-46F4-9852-C64E69E405ED}"/>
    <cellStyle name="Normal 69 4" xfId="24225" xr:uid="{504AB3D1-ADC8-49EF-932F-5B23DEDC8CDC}"/>
    <cellStyle name="Normal 7" xfId="24226" xr:uid="{ED1C762D-5511-4DCB-9985-BC0669F9D804}"/>
    <cellStyle name="Normal 7 10" xfId="24227" xr:uid="{C2E4253F-5FD7-4EA3-895D-80E651990294}"/>
    <cellStyle name="Normal 7 10 2" xfId="24228" xr:uid="{D0F9A6A7-1BD1-4900-ACDB-055C7E89F229}"/>
    <cellStyle name="Normal 7 2" xfId="24229" xr:uid="{A9B59E7A-560E-42CC-85AB-8E3FF8CAC6A4}"/>
    <cellStyle name="Normal 7 2 2" xfId="24230" xr:uid="{B8C9DE16-9969-4247-91CA-519C3B069919}"/>
    <cellStyle name="Normal 7 2 2 2" xfId="24231" xr:uid="{D04D1D99-5FE9-4E4A-A1F9-900DF2EA2998}"/>
    <cellStyle name="Normal 7 2 2 2 2" xfId="24232" xr:uid="{E2061EEE-2D77-483A-859B-3BFCEFCFCF89}"/>
    <cellStyle name="Normal 7 2 2 3" xfId="24233" xr:uid="{4881291E-3C98-4754-8859-42899B42780B}"/>
    <cellStyle name="Normal 7 2 2 3 2" xfId="24234" xr:uid="{D6F641B2-F7F1-4598-ABB8-2289072759D2}"/>
    <cellStyle name="Normal 7 2 2 4" xfId="24235" xr:uid="{2FDD22FF-B039-494B-8B63-7309AE6FC16F}"/>
    <cellStyle name="Normal 7 2 2 5" xfId="24236" xr:uid="{88C96D63-6033-4F1F-967F-F9D533E3B009}"/>
    <cellStyle name="Normal 7 2 3" xfId="24237" xr:uid="{25321D78-D6A3-4205-9264-7EB874103F92}"/>
    <cellStyle name="Normal 7 2 3 2" xfId="24238" xr:uid="{055ED051-E98A-4D51-A0A9-2030D5D7735F}"/>
    <cellStyle name="Normal 7 2 3 2 2" xfId="24239" xr:uid="{3223F07D-9BF6-4E1F-AF61-D47B83EE87B4}"/>
    <cellStyle name="Normal 7 2 3 3" xfId="24240" xr:uid="{A43BCA8B-9F5F-4445-82C8-8B4A929B18F5}"/>
    <cellStyle name="Normal 7 2 3 3 2" xfId="24241" xr:uid="{265ACC08-CB70-4814-9E88-FE86F47D7BDA}"/>
    <cellStyle name="Normal 7 2 3 4" xfId="24242" xr:uid="{DEDA3851-71CF-407D-962F-BD2046E91D06}"/>
    <cellStyle name="Normal 7 2 3 5" xfId="24243" xr:uid="{5F4E9F0F-4181-43E5-813C-6FF4AC9AD823}"/>
    <cellStyle name="Normal 7 2 4" xfId="24244" xr:uid="{23097F3A-EFDE-488A-824D-B13C3E0BC997}"/>
    <cellStyle name="Normal 7 2 4 2" xfId="24245" xr:uid="{06D8DA53-50E1-453A-B746-F4677091BDC4}"/>
    <cellStyle name="Normal 7 2 4 2 2" xfId="24246" xr:uid="{EAF26C9F-4C76-4A96-B810-B54B564EF299}"/>
    <cellStyle name="Normal 7 2 4 3" xfId="24247" xr:uid="{D7E7987C-223F-45B4-8D3C-A890B0CF8849}"/>
    <cellStyle name="Normal 7 2 4 3 2" xfId="24248" xr:uid="{3A972193-EBFA-4631-845D-1BD13A1E952B}"/>
    <cellStyle name="Normal 7 2 4 4" xfId="24249" xr:uid="{F5CCD970-5100-419B-BEBC-4F3F225F2FC6}"/>
    <cellStyle name="Normal 7 2 5" xfId="24250" xr:uid="{E44A87C9-FB47-470A-B041-473665FB04ED}"/>
    <cellStyle name="Normal 7 2 5 2" xfId="24251" xr:uid="{8259B25F-5F22-4FCF-A439-385261D27231}"/>
    <cellStyle name="Normal 7 2 5 2 2" xfId="24252" xr:uid="{A39B5066-37C2-46D9-90FA-8C6D744B00DA}"/>
    <cellStyle name="Normal 7 2 5 3" xfId="24253" xr:uid="{278553B4-2492-4500-8126-5ADDD719B9DE}"/>
    <cellStyle name="Normal 7 2 6" xfId="24254" xr:uid="{93200D7C-2580-456C-A1D8-AF61B4D31A31}"/>
    <cellStyle name="Normal 7 2 6 2" xfId="24255" xr:uid="{A1E96B26-832A-4351-98CC-7EF81FA19CA7}"/>
    <cellStyle name="Normal 7 2 7" xfId="24256" xr:uid="{67D61425-C6BE-4053-BC9A-79F01A562E8C}"/>
    <cellStyle name="Normal 7 3" xfId="24257" xr:uid="{3B9F9683-99F3-4E05-B883-3304C36B1D71}"/>
    <cellStyle name="Normal 7 3 2" xfId="24258" xr:uid="{C6AF82C8-2BC0-4092-8062-2166A91C5241}"/>
    <cellStyle name="Normal 7 3 2 2" xfId="24259" xr:uid="{0103E78E-7ECA-4A6D-B625-31F9CDF465D5}"/>
    <cellStyle name="Normal 7 3 3" xfId="24260" xr:uid="{A3DA61C3-4299-455C-86D8-A2422E868829}"/>
    <cellStyle name="Normal 7 3 3 2" xfId="24261" xr:uid="{E8AE4E2F-4193-4B4A-B6DE-CD872E0FC3D6}"/>
    <cellStyle name="Normal 7 3 4" xfId="24262" xr:uid="{1C137A2D-32C7-42C8-9F51-A48606EB61C0}"/>
    <cellStyle name="Normal 7 3 5" xfId="24263" xr:uid="{9EA0D5A3-D2A0-47B2-8984-7C284F56CF33}"/>
    <cellStyle name="Normal 7 4" xfId="24264" xr:uid="{83288CDB-8144-4DA6-9C9B-C611E66AF921}"/>
    <cellStyle name="Normal 7 4 2" xfId="24265" xr:uid="{466E0D28-2B18-4AB2-8619-62D2FE0557A6}"/>
    <cellStyle name="Normal 7 4 2 2" xfId="24266" xr:uid="{A1D0BF16-0C3C-4E48-8430-E9A959C9BA09}"/>
    <cellStyle name="Normal 7 4 3" xfId="24267" xr:uid="{8B4D8CA7-AA0E-4E09-8834-37A2FA937296}"/>
    <cellStyle name="Normal 7 4 3 2" xfId="24268" xr:uid="{8C3BDDDE-9CE1-4EC6-8A89-79D1C64D54F3}"/>
    <cellStyle name="Normal 7 4 4" xfId="24269" xr:uid="{CE696E47-DDE2-4454-87C7-B84199532BC3}"/>
    <cellStyle name="Normal 7 4 5" xfId="24270" xr:uid="{A4E7E91F-9892-41BF-B45E-B7C644A4ABD8}"/>
    <cellStyle name="Normal 7 5" xfId="24271" xr:uid="{180DF2FC-8E90-4FBC-A284-87E49280B5AB}"/>
    <cellStyle name="Normal 7 5 2" xfId="24272" xr:uid="{A87D1C35-BC3F-4316-A650-76C1F2EA50A8}"/>
    <cellStyle name="Normal 7 5 2 2" xfId="24273" xr:uid="{E6751171-045C-4A28-BDBC-E7801CC6C82A}"/>
    <cellStyle name="Normal 7 5 2 3" xfId="24274" xr:uid="{5ABCB27C-99B6-4876-8EBA-8CED38DC189F}"/>
    <cellStyle name="Normal 7 5 3" xfId="24275" xr:uid="{9806AEC3-C66D-4ECD-A8C9-16F12908E127}"/>
    <cellStyle name="Normal 7 5 3 2" xfId="24276" xr:uid="{14944C08-08D5-4E8D-894C-2DB12B563F7B}"/>
    <cellStyle name="Normal 7 5 4" xfId="24277" xr:uid="{D8C5A838-3C5C-44D0-BEBD-292B79B7E8EC}"/>
    <cellStyle name="Normal 7 5 5" xfId="24278" xr:uid="{3F887DF7-E9F9-46F7-A321-59B54AF4D391}"/>
    <cellStyle name="Normal 7 5 6" xfId="24279" xr:uid="{33A5EBDC-F722-4A7A-85B8-106FE485BC9E}"/>
    <cellStyle name="Normal 7 6" xfId="24280" xr:uid="{B6F71844-DA2C-422F-9252-1394A8858FA2}"/>
    <cellStyle name="Normal 7 6 2" xfId="24281" xr:uid="{CCF95ED3-1C97-495F-B364-9A40FE8933CA}"/>
    <cellStyle name="Normal 7 6 2 2" xfId="24282" xr:uid="{D5238C9A-C5D6-4B6F-8572-77D9D02F42CB}"/>
    <cellStyle name="Normal 7 6 3" xfId="24283" xr:uid="{EB4169F7-6785-4E21-B3AF-A2DA84B16D2F}"/>
    <cellStyle name="Normal 7 6 4" xfId="24284" xr:uid="{11073234-CF05-456C-911E-F2E4BB54AADF}"/>
    <cellStyle name="Normal 7 6 5" xfId="24285" xr:uid="{AC15682C-4A5A-4006-B994-D0514A79E399}"/>
    <cellStyle name="Normal 7 6 6" xfId="24286" xr:uid="{ADFAFB35-207C-4B7C-9C39-B0EA5218B4AE}"/>
    <cellStyle name="Normal 7 7" xfId="24287" xr:uid="{20AEE733-98DE-48AB-95BF-E766F31E3C8C}"/>
    <cellStyle name="Normal 7 7 2" xfId="24288" xr:uid="{86BAC503-A703-42C9-B020-6827B27E42E7}"/>
    <cellStyle name="Normal 7 8" xfId="24289" xr:uid="{51F78919-B6C5-42F4-AF4D-D21346422218}"/>
    <cellStyle name="Normal 7 8 2" xfId="24290" xr:uid="{5AA670AE-5541-46F6-AA1F-276F9DD5F074}"/>
    <cellStyle name="Normal 7 9" xfId="24291" xr:uid="{1F148E56-7D77-44D5-95C2-A5DEFF540F08}"/>
    <cellStyle name="Normal 7 9 2" xfId="24292" xr:uid="{6DA1850A-EC96-4ED4-8B77-FEAC8C775420}"/>
    <cellStyle name="Normal 70" xfId="24293" xr:uid="{53A60F92-1536-427A-B0DD-4C73D867385D}"/>
    <cellStyle name="Normal 70 2" xfId="24294" xr:uid="{EA2D17FC-836D-485D-9ACA-CD3B1EBF24B3}"/>
    <cellStyle name="Normal 70 2 2" xfId="24295" xr:uid="{A3F69A3D-D846-4A07-8784-6F320ED99CAD}"/>
    <cellStyle name="Normal 70 2 2 2" xfId="24296" xr:uid="{5DD22D8D-7C1B-4D05-9178-0896D2A1931D}"/>
    <cellStyle name="Normal 70 2 3" xfId="24297" xr:uid="{5FEC31BF-3419-4A62-9E0F-95D333E5C1BF}"/>
    <cellStyle name="Normal 70 3" xfId="24298" xr:uid="{A4542341-8C91-4365-99EA-85D1456C9B2B}"/>
    <cellStyle name="Normal 70 3 2" xfId="24299" xr:uid="{3D152C67-AF4D-4B3F-AA9E-D02ECC4F510D}"/>
    <cellStyle name="Normal 70 4" xfId="24300" xr:uid="{CE3CF4CB-95DF-4DAD-9D35-F71CF8CE744E}"/>
    <cellStyle name="Normal 71" xfId="24301" xr:uid="{E64E1727-8072-4F09-A45F-50A87ACB2C90}"/>
    <cellStyle name="Normal 71 2" xfId="24302" xr:uid="{0D9E7D71-C0BC-4097-804C-5E18548D28EE}"/>
    <cellStyle name="Normal 71 2 2" xfId="24303" xr:uid="{484DC72D-0454-4A38-8655-D8769A492AA6}"/>
    <cellStyle name="Normal 71 2 2 2" xfId="24304" xr:uid="{724BC29B-93E3-4FC0-A632-B0CDDC166D95}"/>
    <cellStyle name="Normal 71 2 3" xfId="24305" xr:uid="{65FED0D3-6E8A-4BFA-8A32-4C19A4753BA7}"/>
    <cellStyle name="Normal 71 3" xfId="24306" xr:uid="{E75E348A-9B12-4F05-8D70-6BFCDF7F9179}"/>
    <cellStyle name="Normal 71 3 2" xfId="24307" xr:uid="{CCE98042-9F9A-408E-9DC1-A75F3681BC2C}"/>
    <cellStyle name="Normal 71 4" xfId="24308" xr:uid="{311A9EC6-9F4D-48A8-B37B-2BE983900E99}"/>
    <cellStyle name="Normal 72" xfId="24309" xr:uid="{6FD03938-1B15-43F0-9483-9DC507A88C55}"/>
    <cellStyle name="Normal 72 2" xfId="24310" xr:uid="{CAB8D9F6-E3AA-4049-B304-35C5C975C108}"/>
    <cellStyle name="Normal 72 2 2" xfId="24311" xr:uid="{8CD67728-4478-4015-AA88-C5B33B5ACFA3}"/>
    <cellStyle name="Normal 72 2 2 2" xfId="24312" xr:uid="{9574443C-36C7-4E51-A7C7-AFBD879140D6}"/>
    <cellStyle name="Normal 72 2 3" xfId="24313" xr:uid="{DE936E92-09CB-49C3-BCD7-2BDB0F228511}"/>
    <cellStyle name="Normal 72 3" xfId="24314" xr:uid="{B4F1DFB1-8924-4AF5-B26F-3C4D0ECEB824}"/>
    <cellStyle name="Normal 72 3 2" xfId="24315" xr:uid="{63F9D49B-CE38-4712-8A07-335D818B108C}"/>
    <cellStyle name="Normal 72 4" xfId="24316" xr:uid="{C56698F1-E4BA-4305-B86A-90C2D86E8EE0}"/>
    <cellStyle name="Normal 73" xfId="24317" xr:uid="{847AEA1F-3F51-4F92-B0B3-23CE42F625C0}"/>
    <cellStyle name="Normal 73 2" xfId="24318" xr:uid="{5D3B8BF1-D767-41B0-8179-9194533D0B39}"/>
    <cellStyle name="Normal 73 2 2" xfId="24319" xr:uid="{C2DAF608-6788-4D36-A9A0-A797719C90DA}"/>
    <cellStyle name="Normal 73 2 2 2" xfId="24320" xr:uid="{89485D5E-DEB5-49AB-B03F-C073A344E2EB}"/>
    <cellStyle name="Normal 73 2 3" xfId="24321" xr:uid="{E5A6971E-5C18-455F-BAC2-0FCD951BE79C}"/>
    <cellStyle name="Normal 73 3" xfId="24322" xr:uid="{FEBDB5DD-C6A6-4D15-B74A-DA48E0A5B38E}"/>
    <cellStyle name="Normal 73 3 2" xfId="24323" xr:uid="{1D2451B7-B0CF-47D5-804B-660875D05628}"/>
    <cellStyle name="Normal 73 4" xfId="24324" xr:uid="{16146E3E-313A-48C5-8ABD-5B1F2E124A32}"/>
    <cellStyle name="Normal 74" xfId="24325" xr:uid="{EF400976-A3E6-4319-AE29-E770A9A50CC6}"/>
    <cellStyle name="Normal 74 2" xfId="24326" xr:uid="{06E5D401-8F70-4981-B14E-274D15BA357B}"/>
    <cellStyle name="Normal 74 2 2" xfId="24327" xr:uid="{E62EE3E4-ADCC-487E-8A35-A7753CEC9E13}"/>
    <cellStyle name="Normal 74 2 2 2" xfId="24328" xr:uid="{FD6B8656-961B-497D-B7C5-DB6B485F7A79}"/>
    <cellStyle name="Normal 74 2 3" xfId="24329" xr:uid="{1A7C3110-22B9-46F2-BE47-B53AF15F29F0}"/>
    <cellStyle name="Normal 74 3" xfId="24330" xr:uid="{3B267C32-F8BA-4F8D-9386-6C5A6C0A1254}"/>
    <cellStyle name="Normal 74 3 2" xfId="24331" xr:uid="{26BADEF5-F351-4FC8-A9EF-0551E4E68A4C}"/>
    <cellStyle name="Normal 74 4" xfId="24332" xr:uid="{3DD49062-9AAF-49BE-AC59-F2F3F38B8B6F}"/>
    <cellStyle name="Normal 75" xfId="24333" xr:uid="{E1B0A09B-EF1C-452E-9DD3-AA7A53BB4B0A}"/>
    <cellStyle name="Normal 75 2" xfId="24334" xr:uid="{0A524D54-AB67-4900-8479-03CB72F78B34}"/>
    <cellStyle name="Normal 75 2 2" xfId="24335" xr:uid="{B6C5739F-68FC-491B-A8A4-06166CB56754}"/>
    <cellStyle name="Normal 75 2 2 2" xfId="24336" xr:uid="{6C867DF3-1122-4E56-BB3A-2082670B3E02}"/>
    <cellStyle name="Normal 75 2 3" xfId="24337" xr:uid="{9A1F970E-02F2-4D54-8F8A-BDA09D6EB136}"/>
    <cellStyle name="Normal 75 3" xfId="24338" xr:uid="{2C6C803E-0FC3-49D0-A1C7-189347B49086}"/>
    <cellStyle name="Normal 75 3 2" xfId="24339" xr:uid="{5692CD15-2259-4A89-8FDE-76C875ABD382}"/>
    <cellStyle name="Normal 75 4" xfId="24340" xr:uid="{C53EB0EB-6BE1-4FC9-9C88-35F002C164BD}"/>
    <cellStyle name="Normal 76" xfId="24341" xr:uid="{D04F39E7-D8C0-4AD3-8276-82CA6D208300}"/>
    <cellStyle name="Normal 76 2" xfId="24342" xr:uid="{084E9515-9E66-47F7-99BF-43EB30520B78}"/>
    <cellStyle name="Normal 76 2 2" xfId="24343" xr:uid="{B3FD7C02-D7FB-4E59-B66E-DF97E59C1688}"/>
    <cellStyle name="Normal 76 2 2 2" xfId="24344" xr:uid="{3279C177-E3C8-4C6B-9353-DAC2375086FE}"/>
    <cellStyle name="Normal 76 2 3" xfId="24345" xr:uid="{37B6B458-77E9-499C-8F26-3547EB1F40A9}"/>
    <cellStyle name="Normal 76 3" xfId="24346" xr:uid="{53C07787-83A6-45F8-AB2C-ADB22D6B5F8F}"/>
    <cellStyle name="Normal 76 3 2" xfId="24347" xr:uid="{A7446B88-DEAD-4D39-AFE0-B2769E72DDEA}"/>
    <cellStyle name="Normal 76 4" xfId="24348" xr:uid="{878F1675-DBAC-48CA-86F0-795C559BA89F}"/>
    <cellStyle name="Normal 77" xfId="24349" xr:uid="{D137DF05-FF45-4E5F-9D88-BE44E82B4EE4}"/>
    <cellStyle name="Normal 77 2" xfId="24350" xr:uid="{AA63D2B7-717C-4EDB-B8AD-D1A2B3ED17DD}"/>
    <cellStyle name="Normal 77 2 2" xfId="24351" xr:uid="{6D7ACE18-1820-4060-95F4-6EF3EC6DAA41}"/>
    <cellStyle name="Normal 77 2 2 2" xfId="24352" xr:uid="{A4E79B9D-D43F-42E6-BA32-D457F9F22D39}"/>
    <cellStyle name="Normal 77 2 3" xfId="24353" xr:uid="{4F2D7A1B-EE99-4201-B0DD-B15C3EC65D56}"/>
    <cellStyle name="Normal 77 3" xfId="24354" xr:uid="{DB809302-6B2F-4052-A0C0-3DEAE991B2C0}"/>
    <cellStyle name="Normal 77 3 2" xfId="24355" xr:uid="{84C2D451-8FC7-4456-A830-E3DE3ED1AEC1}"/>
    <cellStyle name="Normal 77 4" xfId="24356" xr:uid="{68A5C9B2-E2EA-4FC9-9127-C7594E752273}"/>
    <cellStyle name="Normal 78" xfId="24357" xr:uid="{82C3D241-21FD-4B4A-9799-D800E91146AF}"/>
    <cellStyle name="Normal 78 2" xfId="24358" xr:uid="{C21D5978-F785-4FE4-BAEE-24E400ACA59A}"/>
    <cellStyle name="Normal 78 2 2" xfId="24359" xr:uid="{186E6CCA-CAA0-41B8-80A0-06C69A5C3767}"/>
    <cellStyle name="Normal 78 2 2 2" xfId="24360" xr:uid="{BAA17A65-E35D-497F-A4AB-C60667F21674}"/>
    <cellStyle name="Normal 78 2 3" xfId="24361" xr:uid="{19A61DE0-AA22-4919-87EB-7B1E20F0B65D}"/>
    <cellStyle name="Normal 78 3" xfId="24362" xr:uid="{ADF043F6-ECD8-436D-85C0-CD4C753BC8AF}"/>
    <cellStyle name="Normal 78 3 2" xfId="24363" xr:uid="{4E073ADA-6289-4CD8-8365-4C1450A3F3C8}"/>
    <cellStyle name="Normal 78 4" xfId="24364" xr:uid="{BF3A8B25-179F-4172-8B2B-298594698D1B}"/>
    <cellStyle name="Normal 79" xfId="24365" xr:uid="{8485D83B-3204-49E9-809B-D7ED7FCF27D0}"/>
    <cellStyle name="Normal 79 2" xfId="24366" xr:uid="{B8A97F0A-D53C-4AF8-BAF6-8EDB01323A18}"/>
    <cellStyle name="Normal 79 2 2" xfId="24367" xr:uid="{D72B64E0-B750-40D7-B26F-F320400D76CE}"/>
    <cellStyle name="Normal 79 2 2 2" xfId="24368" xr:uid="{DC5BCC42-0415-4560-A65B-B1C604391F50}"/>
    <cellStyle name="Normal 79 2 3" xfId="24369" xr:uid="{4D930260-814F-4DC6-940D-41E689E6805A}"/>
    <cellStyle name="Normal 79 3" xfId="24370" xr:uid="{CA587D42-2D4F-4DEB-AB12-432A33B858A6}"/>
    <cellStyle name="Normal 79 3 2" xfId="24371" xr:uid="{9093D25B-4743-427B-8C89-ED63EF9A560B}"/>
    <cellStyle name="Normal 79 4" xfId="24372" xr:uid="{0DFCEDC8-1C35-4EA5-89FC-82B9C8191F33}"/>
    <cellStyle name="Normal 8" xfId="24373" xr:uid="{1799CF73-D651-484A-B3CA-48F74A7C2701}"/>
    <cellStyle name="Normal 8 2" xfId="24374" xr:uid="{58AADC01-A693-4A55-83BB-E20447991311}"/>
    <cellStyle name="Normal 8 2 2" xfId="24375" xr:uid="{7F90DECD-8019-4F14-AA6E-1844773CEC09}"/>
    <cellStyle name="Normal 8 2 2 2" xfId="24376" xr:uid="{10057EFA-9CAE-48B0-8B37-9E8630BAD806}"/>
    <cellStyle name="Normal 8 2 2 2 2" xfId="24377" xr:uid="{6F60B537-E1D1-4765-A1A2-81ACBB61E54B}"/>
    <cellStyle name="Normal 8 2 2 3" xfId="24378" xr:uid="{AB2ECEC2-BE87-48DE-B177-14E40E676A55}"/>
    <cellStyle name="Normal 8 2 3" xfId="24379" xr:uid="{EF44BE9E-933B-47BA-90CD-3510E51A41DE}"/>
    <cellStyle name="Normal 8 2 3 2" xfId="24380" xr:uid="{1C656BF9-3BA7-4455-931C-CBFFC7CA6711}"/>
    <cellStyle name="Normal 8 2 4" xfId="24381" xr:uid="{777604EC-371E-4A44-952B-F6CB659B9295}"/>
    <cellStyle name="Normal 8 3" xfId="24382" xr:uid="{143397FB-8C36-4AAA-9E3D-EFBB05A2C90C}"/>
    <cellStyle name="Normal 8 3 2" xfId="24383" xr:uid="{21F37BEF-AC7E-4C1B-A70C-80A9A95F113B}"/>
    <cellStyle name="Normal 8 3 2 2" xfId="24384" xr:uid="{0D4611AB-60C1-421C-918C-382C850203D5}"/>
    <cellStyle name="Normal 8 3 3" xfId="24385" xr:uid="{11785F25-AC5C-4966-B549-2DA409AB73B7}"/>
    <cellStyle name="Normal 8 3 3 2" xfId="24386" xr:uid="{EA61A957-D806-43A1-846B-957BDB354FA5}"/>
    <cellStyle name="Normal 8 3 4" xfId="24387" xr:uid="{6E004B3D-2329-43DB-950E-60BF3D98463A}"/>
    <cellStyle name="Normal 8 3 5" xfId="24388" xr:uid="{3A4DF742-2B1D-4369-9417-5E9A1C09913F}"/>
    <cellStyle name="Normal 8 4" xfId="24389" xr:uid="{8E8EC8E6-67BC-4DBD-B6FB-5F67F2EA6D61}"/>
    <cellStyle name="Normal 8 4 2" xfId="24390" xr:uid="{823F6D85-12D3-4B99-903C-D46BB1FF9905}"/>
    <cellStyle name="Normal 8 4 2 2" xfId="24391" xr:uid="{D8F50072-6BDB-4653-9082-4B712BFC75C9}"/>
    <cellStyle name="Normal 8 4 2 3" xfId="24392" xr:uid="{AEC12C73-FAED-4270-81D9-EFD5FF0C059F}"/>
    <cellStyle name="Normal 8 4 3" xfId="24393" xr:uid="{91CC8617-EB46-4763-9493-5FEE1C1C2753}"/>
    <cellStyle name="Normal 8 4 3 2" xfId="24394" xr:uid="{92815724-9665-44EA-BD1F-61DD1CE56123}"/>
    <cellStyle name="Normal 8 4 4" xfId="24395" xr:uid="{0D73E85E-8769-4CA4-8C36-9737296333FD}"/>
    <cellStyle name="Normal 8 4 5" xfId="24396" xr:uid="{C6EDB732-77F4-4D1A-82C0-53B038E0179D}"/>
    <cellStyle name="Normal 8 4 6" xfId="24397" xr:uid="{12ED5E4A-1A86-4DF6-B18D-1B83A6E2C42A}"/>
    <cellStyle name="Normal 8 5" xfId="24398" xr:uid="{FF975279-8E43-478E-B50E-353D22DDE5C9}"/>
    <cellStyle name="Normal 8 5 2" xfId="24399" xr:uid="{8A5B86D3-EBCA-4E34-B6A9-FCDCC6A18A9F}"/>
    <cellStyle name="Normal 8 5 2 2" xfId="24400" xr:uid="{885DB582-2B1D-4387-8918-114042386256}"/>
    <cellStyle name="Normal 8 5 3" xfId="24401" xr:uid="{C8F24A5B-767D-4D9B-A0F2-64C95832BF62}"/>
    <cellStyle name="Normal 8 5 4" xfId="24402" xr:uid="{B0146531-3C2A-4048-99FA-D859E8BF0CA8}"/>
    <cellStyle name="Normal 8 5 5" xfId="24403" xr:uid="{7E3D28B6-08C5-4B37-8E84-495FFC386706}"/>
    <cellStyle name="Normal 8 5 6" xfId="24404" xr:uid="{EA7CB2D5-A542-4C62-8E6F-8D2F55669A3E}"/>
    <cellStyle name="Normal 8 6" xfId="24405" xr:uid="{06842EFF-BA5A-43AD-A0D8-D2A5BA8062C7}"/>
    <cellStyle name="Normal 8 6 2" xfId="24406" xr:uid="{240D0DB8-188D-4026-A137-EECF39120D16}"/>
    <cellStyle name="Normal 8 7" xfId="24407" xr:uid="{580A3328-BC71-49BB-A108-6CC9EA7110ED}"/>
    <cellStyle name="Normal 8 7 2" xfId="24408" xr:uid="{F69D3D18-36FD-4D1C-8FE4-CEC938B21A7C}"/>
    <cellStyle name="Normal 8 8" xfId="24409" xr:uid="{8EC6413E-2FC6-46C0-B844-D3B4F3EE42A1}"/>
    <cellStyle name="Normal 8 8 2" xfId="24410" xr:uid="{064B445C-DDF0-4BC5-959B-52458F1A90D6}"/>
    <cellStyle name="Normal 8 9" xfId="24411" xr:uid="{37D6B7FE-B2EA-4A8C-B5BA-8CA5264EA112}"/>
    <cellStyle name="Normal 8 9 2" xfId="24412" xr:uid="{A55EE60B-69BF-42B7-A234-6845C1BBB4A1}"/>
    <cellStyle name="Normal 80" xfId="24413" xr:uid="{4454CAAD-0ACA-47FA-81FC-87B654303139}"/>
    <cellStyle name="Normal 80 2" xfId="24414" xr:uid="{E213ACAC-2AF7-4C11-A426-0EBD2CB2C3F5}"/>
    <cellStyle name="Normal 80 2 2" xfId="24415" xr:uid="{DD4EA315-9F1E-49EE-93C7-C92BF55334AA}"/>
    <cellStyle name="Normal 80 2 2 2" xfId="24416" xr:uid="{86504FF9-76FC-4F32-9D0F-4D2D29C70C27}"/>
    <cellStyle name="Normal 80 2 3" xfId="24417" xr:uid="{48E500C0-41C8-4957-ACBE-B5C191041FC6}"/>
    <cellStyle name="Normal 80 3" xfId="24418" xr:uid="{102A1D98-D0A1-4561-9E9B-357EB81B59E2}"/>
    <cellStyle name="Normal 80 3 2" xfId="24419" xr:uid="{6B043DFA-F32D-4AE9-B552-7A1637FFB23D}"/>
    <cellStyle name="Normal 80 4" xfId="24420" xr:uid="{760B6739-692A-47CF-8771-6C3898F87C69}"/>
    <cellStyle name="Normal 81" xfId="24421" xr:uid="{1F7CA47E-EA9A-4873-9267-3D4B1133ED82}"/>
    <cellStyle name="Normal 81 2" xfId="24422" xr:uid="{1DEEAA2E-AA5A-46D8-8D0D-80B8BDE327E4}"/>
    <cellStyle name="Normal 81 2 2" xfId="24423" xr:uid="{A8FF978B-E158-410C-B895-7FD3F96D9C8A}"/>
    <cellStyle name="Normal 81 2 2 2" xfId="24424" xr:uid="{95A29DA8-6B9A-4F22-8550-3E173DBF8373}"/>
    <cellStyle name="Normal 81 2 3" xfId="24425" xr:uid="{2185407F-424F-4274-8EF4-55664DEFB9EC}"/>
    <cellStyle name="Normal 81 3" xfId="24426" xr:uid="{771BF61D-1115-4678-A029-8FD9156C35B6}"/>
    <cellStyle name="Normal 81 3 2" xfId="24427" xr:uid="{BF58F80A-06F5-4418-919A-94EC429F0874}"/>
    <cellStyle name="Normal 81 4" xfId="24428" xr:uid="{974F9D6D-3437-4787-A2B6-C8DB84401312}"/>
    <cellStyle name="Normal 82" xfId="24429" xr:uid="{F957196E-4094-43E2-B4BC-DF46766D729F}"/>
    <cellStyle name="Normal 82 2" xfId="24430" xr:uid="{4DC2A62F-FDFD-4682-9636-452FCF7F84E1}"/>
    <cellStyle name="Normal 82 2 2" xfId="24431" xr:uid="{CE9391D0-C388-4F71-9BDE-BAD7F6F64947}"/>
    <cellStyle name="Normal 82 2 2 2" xfId="24432" xr:uid="{CE3C1379-1770-40FA-8134-BD4B197AD137}"/>
    <cellStyle name="Normal 82 2 3" xfId="24433" xr:uid="{FD3D7457-90A5-498D-89E0-99A917508325}"/>
    <cellStyle name="Normal 82 3" xfId="24434" xr:uid="{3FDF41EB-D937-4AFB-BB36-DF6314B10CEC}"/>
    <cellStyle name="Normal 82 3 2" xfId="24435" xr:uid="{00A0167D-135A-4EFF-952F-A3B30BA5CB02}"/>
    <cellStyle name="Normal 82 4" xfId="24436" xr:uid="{BC7183D4-9EEA-4307-BAC8-B6C13BBC6F33}"/>
    <cellStyle name="Normal 83" xfId="24437" xr:uid="{7D2B656C-09D7-4C14-8349-491F0C6C2EB1}"/>
    <cellStyle name="Normal 83 2" xfId="24438" xr:uid="{1578D35E-67B3-4FFC-83FF-5685E5558ACC}"/>
    <cellStyle name="Normal 83 2 2" xfId="24439" xr:uid="{572D6064-D5D2-45CF-B883-2AE261FCCB62}"/>
    <cellStyle name="Normal 83 2 2 2" xfId="24440" xr:uid="{D0BC9D5D-8319-45F3-AD13-127EE5DAC356}"/>
    <cellStyle name="Normal 83 2 3" xfId="24441" xr:uid="{C2587B36-3E10-44E7-90B7-7C2FC6A207C6}"/>
    <cellStyle name="Normal 83 3" xfId="24442" xr:uid="{CAC66D73-5DBD-4054-B8A6-21B6B67E16B0}"/>
    <cellStyle name="Normal 83 3 2" xfId="24443" xr:uid="{ACF08FF6-2F9F-4A74-B256-EC63AC401FD0}"/>
    <cellStyle name="Normal 83 4" xfId="24444" xr:uid="{B829E812-7EAA-4285-9B8F-D773E5CEDAC7}"/>
    <cellStyle name="Normal 84" xfId="24445" xr:uid="{F297E65E-9CD9-4AF6-92DC-A23EFC9F8D36}"/>
    <cellStyle name="Normal 84 2" xfId="24446" xr:uid="{AA2E8E07-FF00-4D30-8F14-BFA47A00CFBD}"/>
    <cellStyle name="Normal 84 2 2" xfId="24447" xr:uid="{0344476B-3F1E-4092-AC31-56BC2D9FECAF}"/>
    <cellStyle name="Normal 84 2 2 2" xfId="24448" xr:uid="{9A390549-F948-4F6D-BE04-0ADBB931644B}"/>
    <cellStyle name="Normal 84 2 3" xfId="24449" xr:uid="{6FBAB6EE-6E7A-4C08-AB4C-43746D08CF7D}"/>
    <cellStyle name="Normal 84 3" xfId="24450" xr:uid="{4A1DCC5A-7496-4562-870A-CBC562CA3477}"/>
    <cellStyle name="Normal 84 3 2" xfId="24451" xr:uid="{37AA6DF3-AD92-4437-A62F-4253E267A585}"/>
    <cellStyle name="Normal 84 4" xfId="24452" xr:uid="{3A129560-A687-4675-829F-A8956B718886}"/>
    <cellStyle name="Normal 85" xfId="24453" xr:uid="{E85CA958-5B49-49A5-941A-E98F5D0A3AE6}"/>
    <cellStyle name="Normal 85 2" xfId="24454" xr:uid="{375D2062-B758-4FCC-A2B0-387BF178BFCB}"/>
    <cellStyle name="Normal 85 2 2" xfId="24455" xr:uid="{CAE8AE29-2576-422B-A159-CDB72D8ECFB1}"/>
    <cellStyle name="Normal 85 2 2 2" xfId="24456" xr:uid="{36224DE3-8B8B-42FE-84C8-A839F5BB8B88}"/>
    <cellStyle name="Normal 85 2 3" xfId="24457" xr:uid="{F872A444-DB92-4017-A99A-1703D4D0F79F}"/>
    <cellStyle name="Normal 85 3" xfId="24458" xr:uid="{DEC0944E-8C4C-4F64-9B44-333FCB2AA022}"/>
    <cellStyle name="Normal 85 3 2" xfId="24459" xr:uid="{8B3D40A3-498A-4103-AA10-9AC87CCACDF2}"/>
    <cellStyle name="Normal 85 4" xfId="24460" xr:uid="{2EB8211E-06AB-46C4-8566-05FE7A2BEDEA}"/>
    <cellStyle name="Normal 86" xfId="24461" xr:uid="{01599CC6-55A4-4F03-B096-2F4AB4CB3950}"/>
    <cellStyle name="Normal 86 2" xfId="24462" xr:uid="{C252E660-98CA-42F7-9A26-E192F0552828}"/>
    <cellStyle name="Normal 86 2 2" xfId="24463" xr:uid="{D8341168-F8A0-4CE6-94BE-3BDF13E264C1}"/>
    <cellStyle name="Normal 86 2 2 2" xfId="24464" xr:uid="{78A30756-D951-4071-A30A-5FEE6B51ACA7}"/>
    <cellStyle name="Normal 86 2 3" xfId="24465" xr:uid="{DFFA2644-C26F-4F1F-8D23-1595D9CB99E6}"/>
    <cellStyle name="Normal 86 3" xfId="24466" xr:uid="{5C97FCA0-3450-4A18-A510-3B56F9502F1F}"/>
    <cellStyle name="Normal 86 3 2" xfId="24467" xr:uid="{3E0BC765-199F-463D-879D-1F9358DC920D}"/>
    <cellStyle name="Normal 86 4" xfId="24468" xr:uid="{535B7590-8D25-4EE7-B5B2-D35E5414B1CF}"/>
    <cellStyle name="Normal 87" xfId="24469" xr:uid="{8730FFD9-9440-494C-AD4A-61F55CD067D7}"/>
    <cellStyle name="Normal 87 2" xfId="24470" xr:uid="{AA68B4C2-2FE7-46F2-9A35-F50BE219A6B0}"/>
    <cellStyle name="Normal 87 2 2" xfId="24471" xr:uid="{CAE33025-0827-437D-84CD-D1F14A579C4E}"/>
    <cellStyle name="Normal 87 2 2 2" xfId="24472" xr:uid="{7CEED60C-B8CC-415E-AFB9-A98D14EFF9F3}"/>
    <cellStyle name="Normal 87 2 3" xfId="24473" xr:uid="{51696888-7911-434D-BAFA-49B23A336F86}"/>
    <cellStyle name="Normal 87 3" xfId="24474" xr:uid="{7672B19E-29A6-4D48-96BA-43E8982D7702}"/>
    <cellStyle name="Normal 87 3 2" xfId="24475" xr:uid="{0D6FF132-C15E-4BFB-ABD1-3C1E4161DE7C}"/>
    <cellStyle name="Normal 87 4" xfId="24476" xr:uid="{73D6912C-6E86-4795-95CE-7BA0A0DDE4DC}"/>
    <cellStyle name="Normal 88" xfId="24477" xr:uid="{81675C16-961D-4799-9F88-6663833646D3}"/>
    <cellStyle name="Normal 88 2" xfId="24478" xr:uid="{450AA9DF-2E1A-4516-BCA6-013AAF23BC9C}"/>
    <cellStyle name="Normal 88 2 2" xfId="24479" xr:uid="{79BD2139-D1E8-44C8-B0E9-40BBC08F46B1}"/>
    <cellStyle name="Normal 88 2 2 2" xfId="24480" xr:uid="{48A4F016-B438-44D8-9AC4-D7FA8B9E89E6}"/>
    <cellStyle name="Normal 88 2 3" xfId="24481" xr:uid="{44E66DC5-5283-4162-89B0-1F0D348EB96A}"/>
    <cellStyle name="Normal 88 3" xfId="24482" xr:uid="{751A8B92-F0C1-4A17-AC04-F23FAE2B1C25}"/>
    <cellStyle name="Normal 88 3 2" xfId="24483" xr:uid="{9D7E4579-4C14-4314-BC58-CA2EB0F576FB}"/>
    <cellStyle name="Normal 88 4" xfId="24484" xr:uid="{439C805A-B6BA-4844-8473-5D5A6C2F4650}"/>
    <cellStyle name="Normal 89" xfId="24485" xr:uid="{388DF1EC-6CD9-4D92-A447-A4850C81F121}"/>
    <cellStyle name="Normal 89 2" xfId="24486" xr:uid="{6830E6B4-3AAA-4556-8871-2EA84D330CB9}"/>
    <cellStyle name="Normal 89 2 2" xfId="24487" xr:uid="{03CD32A5-3D49-41FE-A8B3-40B59901458D}"/>
    <cellStyle name="Normal 89 2 2 2" xfId="24488" xr:uid="{38F614E9-F890-4680-8E2B-42D199904817}"/>
    <cellStyle name="Normal 89 2 3" xfId="24489" xr:uid="{81B9C1B4-B6B2-4328-BDF1-28E0B38A97C4}"/>
    <cellStyle name="Normal 89 3" xfId="24490" xr:uid="{B6B62A2C-E8FE-451F-A4DB-E441C35E3292}"/>
    <cellStyle name="Normal 89 3 2" xfId="24491" xr:uid="{2B8D8784-57E3-4103-A292-A4FD6762AEDE}"/>
    <cellStyle name="Normal 89 4" xfId="24492" xr:uid="{0F9F0935-BFDD-4341-B497-EB252FF3BAEE}"/>
    <cellStyle name="Normal 9" xfId="24493" xr:uid="{DDE10021-6FD1-4C03-8A80-B480929A2E08}"/>
    <cellStyle name="Normal 9 2" xfId="24494" xr:uid="{DA10B8C1-EAA4-4F1F-BC2F-CB16B7DA8203}"/>
    <cellStyle name="Normal 9 2 2" xfId="24495" xr:uid="{A12F4072-0646-48C5-A414-5827295AFEBB}"/>
    <cellStyle name="Normal 9 2 2 2" xfId="24496" xr:uid="{02BABE39-3878-4A6E-8546-E2437F1A6BC2}"/>
    <cellStyle name="Normal 9 2 2 2 2" xfId="24497" xr:uid="{82F7769E-CBDA-46FB-AFC1-FCCF41AA01AB}"/>
    <cellStyle name="Normal 9 2 2 3" xfId="24498" xr:uid="{B7EFF8BC-DBDD-4743-8C09-30091C13798A}"/>
    <cellStyle name="Normal 9 2 2 3 2" xfId="24499" xr:uid="{EA0B20BC-331B-40F0-BE61-C533434F9B8E}"/>
    <cellStyle name="Normal 9 2 2 4" xfId="24500" xr:uid="{51160D94-21E9-448F-AD3B-965F2F2C0745}"/>
    <cellStyle name="Normal 9 2 2 5" xfId="24501" xr:uid="{71A70391-723A-4B19-B785-477729CA3C75}"/>
    <cellStyle name="Normal 9 2 3" xfId="24502" xr:uid="{1C4D2456-CE0E-4BA2-9681-9C0584BC6392}"/>
    <cellStyle name="Normal 9 2 3 2" xfId="24503" xr:uid="{1EF0595B-C8EE-4624-8427-79686D5BB44F}"/>
    <cellStyle name="Normal 9 2 3 2 2" xfId="24504" xr:uid="{F74DBBFE-D0E9-4536-B040-2885EA0997D3}"/>
    <cellStyle name="Normal 9 2 3 3" xfId="24505" xr:uid="{B83CD695-4742-4AD7-9C0D-43BA16BF3135}"/>
    <cellStyle name="Normal 9 2 3 3 2" xfId="24506" xr:uid="{61E33FFF-1ED0-4678-8F64-60C99F54F52C}"/>
    <cellStyle name="Normal 9 2 3 4" xfId="24507" xr:uid="{E814B2F6-4E1E-45C1-BA26-3F79F22FFA59}"/>
    <cellStyle name="Normal 9 2 4" xfId="24508" xr:uid="{1FB8DF61-A2EA-4FD2-A8B0-A1F42F2644B5}"/>
    <cellStyle name="Normal 9 2 4 2" xfId="24509" xr:uid="{2EBB193A-CC0A-4350-A1FA-5152D213041B}"/>
    <cellStyle name="Normal 9 2 4 2 2" xfId="24510" xr:uid="{57348C3B-E76B-4517-80D7-05D6D55AD04D}"/>
    <cellStyle name="Normal 9 2 4 3" xfId="24511" xr:uid="{18DD3B93-69AA-49C9-A11E-3CD6FC5A9A52}"/>
    <cellStyle name="Normal 9 2 5" xfId="24512" xr:uid="{1B39FE23-4576-4034-AB39-BD2B7FD11374}"/>
    <cellStyle name="Normal 9 2 5 2" xfId="24513" xr:uid="{DA839FE6-AB2F-47F2-974F-F2B61290C2C4}"/>
    <cellStyle name="Normal 9 2 6" xfId="24514" xr:uid="{42CA6F9E-689C-471B-89A5-1A9BBDB5E6C5}"/>
    <cellStyle name="Normal 9 3" xfId="24515" xr:uid="{2250E383-5514-4B8B-908B-54FF361AA13C}"/>
    <cellStyle name="Normal 9 3 2" xfId="24516" xr:uid="{E6686DE2-D569-4FEB-A311-79611BB36CF9}"/>
    <cellStyle name="Normal 9 3 2 2" xfId="24517" xr:uid="{7FA1AB53-0565-4223-9ADC-0983400482F8}"/>
    <cellStyle name="Normal 9 3 3" xfId="24518" xr:uid="{5F548289-E10A-4062-9BEA-6520822058FB}"/>
    <cellStyle name="Normal 9 3 3 2" xfId="24519" xr:uid="{3B19E988-CD18-4D1D-9F12-15210FE75EF9}"/>
    <cellStyle name="Normal 9 3 4" xfId="24520" xr:uid="{63A0C2E0-CCC6-4598-9F23-A7885A533D1F}"/>
    <cellStyle name="Normal 9 3 5" xfId="24521" xr:uid="{5E62A045-35FE-4035-9EC2-63217F610952}"/>
    <cellStyle name="Normal 9 4" xfId="24522" xr:uid="{18CBFC53-8E2F-4489-AC9E-ACDDED479A10}"/>
    <cellStyle name="Normal 9 4 2" xfId="24523" xr:uid="{707BD1AE-C349-487A-B224-AAFDB2090735}"/>
    <cellStyle name="Normal 9 4 2 2" xfId="24524" xr:uid="{23591939-4AB0-44D0-B16A-367B12F9E49E}"/>
    <cellStyle name="Normal 9 4 2 3" xfId="24525" xr:uid="{F9568C37-BF5B-493B-8CB6-4BDC07E61EA2}"/>
    <cellStyle name="Normal 9 4 3" xfId="24526" xr:uid="{412392CF-4600-40A0-8657-26B68B2E4F46}"/>
    <cellStyle name="Normal 9 4 3 2" xfId="24527" xr:uid="{4A05C5A6-5302-4840-AC01-C375360C2ABB}"/>
    <cellStyle name="Normal 9 4 4" xfId="24528" xr:uid="{D1617027-879A-4B6D-9388-9CE5BB007776}"/>
    <cellStyle name="Normal 9 4 5" xfId="24529" xr:uid="{DF557656-6A40-4223-BBFE-2C84F4F0EBFE}"/>
    <cellStyle name="Normal 9 4 6" xfId="24530" xr:uid="{F0E47677-3A46-454D-9489-1C47A5CAE8B7}"/>
    <cellStyle name="Normal 9 5" xfId="24531" xr:uid="{4AFDA16D-3338-47C0-84EA-89BCD9F0A061}"/>
    <cellStyle name="Normal 9 5 2" xfId="24532" xr:uid="{6622559A-8F69-4DEB-954D-861B4989D11D}"/>
    <cellStyle name="Normal 9 5 2 2" xfId="24533" xr:uid="{14BFA701-E4F1-4BE7-A2EC-B5C5CC8D00D6}"/>
    <cellStyle name="Normal 9 5 3" xfId="24534" xr:uid="{64A577CC-C204-4B06-AE93-858B457BE90E}"/>
    <cellStyle name="Normal 9 5 4" xfId="24535" xr:uid="{A63E2AE4-D25F-4D00-A19C-1BCD095F7993}"/>
    <cellStyle name="Normal 9 5 5" xfId="24536" xr:uid="{452CB122-D899-4103-8D6E-1616853127E3}"/>
    <cellStyle name="Normal 9 5 6" xfId="24537" xr:uid="{A04B140E-CCB3-4332-B39C-5C4CD04E4C19}"/>
    <cellStyle name="Normal 9 6" xfId="24538" xr:uid="{8DC01B30-6269-49DA-BCDE-EA76A9AEE13B}"/>
    <cellStyle name="Normal 9 6 2" xfId="24539" xr:uid="{C618B5B1-A1F7-4A6E-B5A3-5DBEDC856033}"/>
    <cellStyle name="Normal 9 7" xfId="24540" xr:uid="{C3EBCB80-80DA-4CF2-8B77-6A9ABFD83418}"/>
    <cellStyle name="Normal 9 7 2" xfId="24541" xr:uid="{52869827-6508-4833-B7B4-2A4DA28F15B5}"/>
    <cellStyle name="Normal 9 8" xfId="24542" xr:uid="{8B120066-8A2A-4ADA-B1B5-E3E4CD1606A7}"/>
    <cellStyle name="Normal 9 8 2" xfId="24543" xr:uid="{87811B8F-757B-4F81-82D4-0E0B453AAEF0}"/>
    <cellStyle name="Normal 9 9" xfId="24544" xr:uid="{60500E6A-BB33-4D12-9065-69960F56A8FE}"/>
    <cellStyle name="Normal 9 9 2" xfId="24545" xr:uid="{754D55BD-5D29-4FCE-9214-7850E9D75D24}"/>
    <cellStyle name="Normal 90" xfId="24546" xr:uid="{B2533672-F2C3-47D1-907F-48760212A895}"/>
    <cellStyle name="Normal 90 2" xfId="24547" xr:uid="{F1CDF401-73E7-47B8-A077-7272A28A39E7}"/>
    <cellStyle name="Normal 90 2 2" xfId="24548" xr:uid="{6A70CB8B-5019-45A3-BE9C-34A0F7BBE375}"/>
    <cellStyle name="Normal 90 2 2 2" xfId="24549" xr:uid="{E6065F32-10F6-4FA4-A319-BBA6A82D3016}"/>
    <cellStyle name="Normal 90 2 3" xfId="24550" xr:uid="{1D5703F4-E8D2-46B0-91E2-F8A550522E0C}"/>
    <cellStyle name="Normal 90 3" xfId="24551" xr:uid="{21439E4C-E78E-4A1A-BBD7-DD0A3A381188}"/>
    <cellStyle name="Normal 90 3 2" xfId="24552" xr:uid="{75402320-BF2F-4F96-AFBD-59471D9F802F}"/>
    <cellStyle name="Normal 90 4" xfId="24553" xr:uid="{9A2E0B09-F965-47E3-80C8-F8851F07DE75}"/>
    <cellStyle name="Normal 91" xfId="24554" xr:uid="{294FFA01-66B8-4636-9706-1384DF3BA369}"/>
    <cellStyle name="Normal 91 2" xfId="24555" xr:uid="{7040C356-C866-4BEA-8B01-768ED79C634D}"/>
    <cellStyle name="Normal 91 2 2" xfId="24556" xr:uid="{F4589337-4157-4B4C-9FF5-14E7D8978E73}"/>
    <cellStyle name="Normal 91 2 2 2" xfId="24557" xr:uid="{993D404E-C889-4827-96F8-03E00F7E693E}"/>
    <cellStyle name="Normal 91 2 3" xfId="24558" xr:uid="{6166BA4F-C3F6-4A21-BF3F-B690F828EC93}"/>
    <cellStyle name="Normal 91 3" xfId="24559" xr:uid="{6ABC98D6-0004-42CC-A224-6F77E5C77F48}"/>
    <cellStyle name="Normal 91 3 2" xfId="24560" xr:uid="{BCD706B6-36A9-42ED-A3BD-890C392931D9}"/>
    <cellStyle name="Normal 91 4" xfId="24561" xr:uid="{BF10FF1D-5FB0-42E8-B8C7-BBF4FEC5D66E}"/>
    <cellStyle name="Normal 92" xfId="24562" xr:uid="{1BE06536-01BC-4910-86BB-FE82B43B741C}"/>
    <cellStyle name="Normal 92 2" xfId="24563" xr:uid="{B35A4F22-92A0-46BF-9F0F-5B87528F6143}"/>
    <cellStyle name="Normal 92 2 2" xfId="24564" xr:uid="{2F77A6BF-4521-4914-BB88-98BF68AEA658}"/>
    <cellStyle name="Normal 92 2 2 2" xfId="24565" xr:uid="{A289F4DF-6250-4BC0-B394-1C4869381E67}"/>
    <cellStyle name="Normal 92 2 3" xfId="24566" xr:uid="{E844AD04-C0DF-471E-A514-543288830F44}"/>
    <cellStyle name="Normal 92 3" xfId="24567" xr:uid="{2B5FA085-0168-4381-A6C9-53997B68A6DD}"/>
    <cellStyle name="Normal 92 3 2" xfId="24568" xr:uid="{BC72C85B-46F8-4CCF-82CE-EAA0BE3F783C}"/>
    <cellStyle name="Normal 92 4" xfId="24569" xr:uid="{2F905425-BD4F-4E38-BEF1-F0997BB8B8B3}"/>
    <cellStyle name="Normal 93" xfId="24570" xr:uid="{F1950044-78A9-46BF-BC3A-874E823BEB0E}"/>
    <cellStyle name="Normal 93 2" xfId="24571" xr:uid="{0E0DF8D2-7F88-4839-8E05-CA6F1E6FD991}"/>
    <cellStyle name="Normal 93 2 2" xfId="24572" xr:uid="{3ADBD3D9-FE01-4D2E-854B-55BDEF9C44F2}"/>
    <cellStyle name="Normal 93 2 2 2" xfId="24573" xr:uid="{F4061F06-09D0-4AE4-A2D8-520FA406D70F}"/>
    <cellStyle name="Normal 93 2 3" xfId="24574" xr:uid="{C15558DA-6CEB-4D6A-BE0A-46D0083B59D6}"/>
    <cellStyle name="Normal 93 3" xfId="24575" xr:uid="{6EF13121-4276-4F16-8E53-A247B3A37557}"/>
    <cellStyle name="Normal 93 3 2" xfId="24576" xr:uid="{ACB40967-E88A-445A-A90E-2E7EC05AFF00}"/>
    <cellStyle name="Normal 93 4" xfId="24577" xr:uid="{4BDB88E1-2290-4D93-9862-1908FE2A7428}"/>
    <cellStyle name="Normal 94" xfId="24578" xr:uid="{8D5D7169-435C-4A86-A51A-F73CC54C7175}"/>
    <cellStyle name="Normal 94 2" xfId="24579" xr:uid="{F0C6B6F0-E62A-48D3-8006-B4A074B95A83}"/>
    <cellStyle name="Normal 94 2 2" xfId="24580" xr:uid="{6A5002BD-DA26-4214-AA13-DD91BDC90FAF}"/>
    <cellStyle name="Normal 94 2 2 2" xfId="24581" xr:uid="{5159DBF8-0448-4437-BD9F-DE6BE934AA62}"/>
    <cellStyle name="Normal 94 2 3" xfId="24582" xr:uid="{F481664E-DBF1-4916-8C86-D9E64EADF310}"/>
    <cellStyle name="Normal 94 3" xfId="24583" xr:uid="{2F926CB1-2BA2-42CA-937D-3F5D53766D9B}"/>
    <cellStyle name="Normal 94 3 2" xfId="24584" xr:uid="{ADE2B52B-23E9-4D90-9A84-23829AA804D2}"/>
    <cellStyle name="Normal 94 4" xfId="24585" xr:uid="{3FD90014-1FA2-43BD-851E-CAEEAD8FB75C}"/>
    <cellStyle name="Normal 95" xfId="24586" xr:uid="{B267126B-18C7-415E-AB46-451B06E29D4E}"/>
    <cellStyle name="Normal 95 2" xfId="24587" xr:uid="{525EABA2-15E6-4910-9DCE-DA689CF2E380}"/>
    <cellStyle name="Normal 95 2 2" xfId="24588" xr:uid="{F3A0FDF0-2ADD-4350-B74D-712FBD281692}"/>
    <cellStyle name="Normal 95 2 2 2" xfId="24589" xr:uid="{ACFA7DF4-66E6-4407-A02B-0BEE799987E1}"/>
    <cellStyle name="Normal 95 2 3" xfId="24590" xr:uid="{704C1756-DE9D-4534-8ECC-34DEB29ADF55}"/>
    <cellStyle name="Normal 95 3" xfId="24591" xr:uid="{1E830927-41C9-47AB-8C7D-E7C5C4C9B1FF}"/>
    <cellStyle name="Normal 95 3 2" xfId="24592" xr:uid="{BFD2B39D-F34E-49E8-9674-4C6084A26CAF}"/>
    <cellStyle name="Normal 95 4" xfId="24593" xr:uid="{860B67E9-17EB-4940-BEA0-983CCB09A3F8}"/>
    <cellStyle name="Normal 96" xfId="24594" xr:uid="{EB0387BD-C9FC-498A-B7BE-C6F8FC2F309B}"/>
    <cellStyle name="Normal 96 2" xfId="24595" xr:uid="{4BE28DAF-C4B7-4BF6-A7E6-02DF621C0F32}"/>
    <cellStyle name="Normal 96 2 2" xfId="24596" xr:uid="{2FBF9BD2-021F-45C7-9EF5-11E96242B1BF}"/>
    <cellStyle name="Normal 96 2 2 2" xfId="24597" xr:uid="{28E81040-54A1-46FE-A153-50212CC22BB7}"/>
    <cellStyle name="Normal 96 2 3" xfId="24598" xr:uid="{75929B86-94AC-4A91-916D-A30FA2ABA01B}"/>
    <cellStyle name="Normal 96 3" xfId="24599" xr:uid="{BEC38B6D-31E7-44BD-8654-266157490C10}"/>
    <cellStyle name="Normal 96 3 2" xfId="24600" xr:uid="{096FB717-7116-4462-97C3-9F44D7B90E7A}"/>
    <cellStyle name="Normal 96 4" xfId="24601" xr:uid="{F008C68D-7119-4BE4-B1FA-9B44945F2DEC}"/>
    <cellStyle name="Normal 97" xfId="24602" xr:uid="{1BF60277-523F-4F8A-B7C8-A67B94894900}"/>
    <cellStyle name="Normal 97 2" xfId="24603" xr:uid="{EE70DFD4-7E69-48BF-92E4-5542F670A748}"/>
    <cellStyle name="Normal 97 2 2" xfId="24604" xr:uid="{46A79A36-6589-466F-A04E-32E645E43E69}"/>
    <cellStyle name="Normal 97 2 2 2" xfId="24605" xr:uid="{F254CB6A-3F49-4DEF-8F8B-1F6A6AA62B52}"/>
    <cellStyle name="Normal 97 2 3" xfId="24606" xr:uid="{FDAC1D32-9B14-483C-A32C-07C16680171F}"/>
    <cellStyle name="Normal 97 3" xfId="24607" xr:uid="{B70BF207-EBB7-4625-93BC-04D94A497641}"/>
    <cellStyle name="Normal 97 3 2" xfId="24608" xr:uid="{2EBAA6A2-E6B8-4CFC-88B2-3D27F2E84E0C}"/>
    <cellStyle name="Normal 97 4" xfId="24609" xr:uid="{95B03B7B-9032-4A8D-8955-2BA39DBEE665}"/>
    <cellStyle name="Normal 98" xfId="24610" xr:uid="{DFC1E258-1164-4F8E-BFAD-19F0C9D1184B}"/>
    <cellStyle name="Normal 98 2" xfId="24611" xr:uid="{8B510726-D621-4262-B42E-23DE8AB872FB}"/>
    <cellStyle name="Normal 98 2 2" xfId="24612" xr:uid="{A2AA9855-F976-45FB-8AA6-6DC86E5C4E32}"/>
    <cellStyle name="Normal 98 2 2 2" xfId="24613" xr:uid="{90C03BC0-F570-4A2E-A5E1-482C02E6FBE7}"/>
    <cellStyle name="Normal 98 2 3" xfId="24614" xr:uid="{5890BF60-7E70-49AF-9745-7440DC50C503}"/>
    <cellStyle name="Normal 98 3" xfId="24615" xr:uid="{634F93BF-2DC4-4CF2-8146-EC0E223CCBA8}"/>
    <cellStyle name="Normal 98 3 2" xfId="24616" xr:uid="{37442915-53BA-4D15-917C-B46BB8B71FA2}"/>
    <cellStyle name="Normal 98 4" xfId="24617" xr:uid="{CF0EB4C1-1016-4C49-9F97-A7136309429E}"/>
    <cellStyle name="Normal 99" xfId="24618" xr:uid="{A075C071-278D-4705-915D-C5A04FD54DE8}"/>
    <cellStyle name="Normal 99 2" xfId="24619" xr:uid="{0C3E83DD-D6A8-4207-8551-EEF4B5292A51}"/>
    <cellStyle name="Normal 99 2 2" xfId="24620" xr:uid="{88630D85-8842-464C-825E-F62A5FA80658}"/>
    <cellStyle name="Normal 99 2 2 2" xfId="24621" xr:uid="{F72F2FFF-3328-47DD-93D8-6786A419ECD2}"/>
    <cellStyle name="Normal 99 2 3" xfId="24622" xr:uid="{84BB3A2D-B358-4AA8-917F-CB913652A156}"/>
    <cellStyle name="Normal 99 3" xfId="24623" xr:uid="{DCEF9584-D10C-4D89-9761-2D947A2F957F}"/>
    <cellStyle name="Normal 99 3 2" xfId="24624" xr:uid="{7FC937CA-0F7D-41AC-A849-52771165F53F}"/>
    <cellStyle name="Normal 99 4" xfId="24625" xr:uid="{EB92886B-5A00-4AC4-96DC-6778EA57494C}"/>
    <cellStyle name="Normal Bold" xfId="24626" xr:uid="{AAEBCFEA-1176-4080-9902-6E932810E9EF}"/>
    <cellStyle name="Normal Bold 2" xfId="24627" xr:uid="{59E152C0-7EA0-42FD-AD20-57949E860000}"/>
    <cellStyle name="Normal Bold 2 2" xfId="24628" xr:uid="{B4763499-A74F-4F16-937F-935DE596F84F}"/>
    <cellStyle name="Normal Bold 3" xfId="24629" xr:uid="{8D12A2FC-9266-43EF-9C3C-E34A48C81439}"/>
    <cellStyle name="Normal Bold 3 2" xfId="24630" xr:uid="{DBA79333-0A58-4BFF-B68E-FA6B201B3002}"/>
    <cellStyle name="Normal Bold 4" xfId="24631" xr:uid="{FFEA9FE4-8A0B-476B-AA34-B6DF39288F09}"/>
    <cellStyle name="Normal Bold 5" xfId="24632" xr:uid="{10CA766C-631A-431D-82AB-91A509DB2866}"/>
    <cellStyle name="Normal Pct" xfId="24633" xr:uid="{276C59E0-A094-457D-AC62-6F24AA7CD6D4}"/>
    <cellStyle name="Normal Pct 2" xfId="24634" xr:uid="{F2DB7CE1-13C2-4913-B772-1BB4B8D3BE0B}"/>
    <cellStyle name="Normal Pct 2 2" xfId="24635" xr:uid="{5DF3B30D-112E-42A2-A71F-813E4166BB91}"/>
    <cellStyle name="Normal Pct 3" xfId="24636" xr:uid="{7B182CFF-209F-4F8C-800B-06A539291CC7}"/>
    <cellStyle name="Normal Pct 3 2" xfId="24637" xr:uid="{2D12909C-2FE5-41F8-A609-F2CC7D2F47C6}"/>
    <cellStyle name="Normal Pct 4" xfId="24638" xr:uid="{6B7E179D-752D-4D25-A842-B979E715570E}"/>
    <cellStyle name="Normal Pct 5" xfId="24639" xr:uid="{627B4EE5-2FFB-4D4E-8159-C0E52E259D1C}"/>
    <cellStyle name="NormalBold" xfId="24640" xr:uid="{11657557-38D3-4F3C-9F87-941FF67549CC}"/>
    <cellStyle name="NormalBold 2" xfId="24641" xr:uid="{FB564688-3B58-4F6E-8EE5-95C61542F052}"/>
    <cellStyle name="NormalBold 2 2" xfId="24642" xr:uid="{C0E68E45-7742-4D02-9D0D-4632E35BD512}"/>
    <cellStyle name="NormalBold 3" xfId="24643" xr:uid="{8A022E9A-2705-4F8B-B9F1-9AA48B3F4AEA}"/>
    <cellStyle name="NormalBold 3 2" xfId="24644" xr:uid="{A7E5F60A-BEFC-4DAF-8A93-034BDD22018C}"/>
    <cellStyle name="NormalBold 4" xfId="24645" xr:uid="{5DF456D9-8CD5-4DF9-9CE9-16311C1E5821}"/>
    <cellStyle name="NormalBold 5" xfId="24646" xr:uid="{F4A9FF2D-8C0C-48B4-AB7C-9FB4AAB02D08}"/>
    <cellStyle name="NormalGB" xfId="24647" xr:uid="{18A5D9B6-D405-4D72-8A79-6CC7E7FA6216}"/>
    <cellStyle name="NormalGB 2" xfId="24648" xr:uid="{37C4DB61-FDE4-46ED-9DFA-8E1F626ED4FA}"/>
    <cellStyle name="NormalGB 2 2" xfId="24649" xr:uid="{B56D60D3-4657-4023-B741-1B953F471D88}"/>
    <cellStyle name="NormalGB 2 2 2" xfId="24650" xr:uid="{FFD903FD-0713-46AE-A94C-C34A806335A7}"/>
    <cellStyle name="NormalGB 2 3" xfId="24651" xr:uid="{782B6472-977F-4137-B1C6-EB68A26370E1}"/>
    <cellStyle name="NormalGB 3" xfId="24652" xr:uid="{10009E16-3A15-4E75-ABD5-13105EA46A1A}"/>
    <cellStyle name="NormalGB 3 2" xfId="24653" xr:uid="{03649688-32A6-47C9-9E06-E18B4CFE1E27}"/>
    <cellStyle name="NormalGB 4" xfId="24654" xr:uid="{3701E6D2-6505-4750-B6BE-3B797FBE27B7}"/>
    <cellStyle name="Nota 10" xfId="24655" xr:uid="{BC1DF2E3-537C-4168-B602-1AD15DA8C702}"/>
    <cellStyle name="Nota 10 2" xfId="24656" xr:uid="{44DAA9D5-8371-474E-AD64-DCDC1F5EE33A}"/>
    <cellStyle name="Nota 10 2 2" xfId="24657" xr:uid="{A9D5DB72-D4C4-4639-9B64-62F5F79C211F}"/>
    <cellStyle name="Nota 10 2 2 2" xfId="24658" xr:uid="{D6FCA243-D37D-4D02-8875-455D7AE0CD0E}"/>
    <cellStyle name="Nota 10 2 2 2 2" xfId="24659" xr:uid="{A0F7D3AD-2840-4CDB-962C-1B20DB0DD68C}"/>
    <cellStyle name="Nota 10 2 2 2 2 2" xfId="24660" xr:uid="{C7A90389-1C00-4086-9278-224C7E4A282F}"/>
    <cellStyle name="Nota 10 2 2 2 2 2 2" xfId="24661" xr:uid="{E3ABF645-26E1-4E64-9CDB-06EEC9FF579A}"/>
    <cellStyle name="Nota 10 2 2 2 2 3" xfId="24662" xr:uid="{A9205190-9C4A-45A7-A19E-C27467DABAC4}"/>
    <cellStyle name="Nota 10 2 2 2 3" xfId="24663" xr:uid="{4787D95B-CA75-49B0-8858-4A6731EAE57A}"/>
    <cellStyle name="Nota 10 2 2 2 3 2" xfId="24664" xr:uid="{B31B3136-92ED-44D8-8009-6F1749185272}"/>
    <cellStyle name="Nota 10 2 2 2 4" xfId="24665" xr:uid="{124C71FE-FD9F-4680-8CD1-0D86E31DB9F7}"/>
    <cellStyle name="Nota 10 2 2 2 4 2" xfId="24666" xr:uid="{2F014B8C-A675-4501-A828-24BF00C13EA6}"/>
    <cellStyle name="Nota 10 2 2 2 5" xfId="24667" xr:uid="{53A29A75-EF27-4015-BBEC-CBF4AB833325}"/>
    <cellStyle name="Nota 10 2 2 3" xfId="24668" xr:uid="{4659D177-27FE-48D6-95D2-A84A7D6719C0}"/>
    <cellStyle name="Nota 10 2 2 3 2" xfId="24669" xr:uid="{2F88DE27-18E3-4080-8B78-DE70EAB363A5}"/>
    <cellStyle name="Nota 10 2 2 4" xfId="24670" xr:uid="{2BC59E9E-0D7A-4D32-9C3D-5D19B61F6E21}"/>
    <cellStyle name="Nota 10 2 2 4 2" xfId="24671" xr:uid="{9771E17C-C0E8-4C3B-836A-EAA347A7C124}"/>
    <cellStyle name="Nota 10 2 2 5" xfId="24672" xr:uid="{34D9F6A0-7EC5-454D-BFB1-A80B4BF7B4DF}"/>
    <cellStyle name="Nota 10 2 3" xfId="24673" xr:uid="{53760F94-B9AB-455A-AA52-D10ABA5C5F04}"/>
    <cellStyle name="Nota 10 2 3 2" xfId="24674" xr:uid="{F1E9CC66-640D-407E-9032-D5453B60F172}"/>
    <cellStyle name="Nota 10 2 3 2 2" xfId="24675" xr:uid="{B37C74E5-E861-4A70-8233-970F982862D5}"/>
    <cellStyle name="Nota 10 2 3 3" xfId="24676" xr:uid="{9D9C0EC8-C8B6-45CE-9B7D-381E6ABB86E2}"/>
    <cellStyle name="Nota 10 2 3 3 2" xfId="24677" xr:uid="{CD2C7D13-7ECA-4BCF-A917-CD6D0AA3E307}"/>
    <cellStyle name="Nota 10 2 3 4" xfId="24678" xr:uid="{DAEA7CA9-7674-485D-BAB3-4B1C90067765}"/>
    <cellStyle name="Nota 10 2 4" xfId="24679" xr:uid="{C293B38E-E6B4-4B20-8873-69F39DF4E1D4}"/>
    <cellStyle name="Nota 10 2 4 2" xfId="24680" xr:uid="{9883BA91-ED49-4723-AEB1-1C82B949DD2B}"/>
    <cellStyle name="Nota 10 2 4 2 2" xfId="24681" xr:uid="{B38A7B9E-10FB-4F4B-923A-A135850EB903}"/>
    <cellStyle name="Nota 10 2 4 2 2 2" xfId="24682" xr:uid="{3B89DE94-F06F-4A08-8F19-7F96DAD323BF}"/>
    <cellStyle name="Nota 10 2 4 2 3" xfId="24683" xr:uid="{B6CEF45C-CCAD-432D-9EA2-E96FC3338E0B}"/>
    <cellStyle name="Nota 10 2 4 3" xfId="24684" xr:uid="{2376A2F2-DD8E-415F-8CA2-F71A1DA2B925}"/>
    <cellStyle name="Nota 10 2 4 3 2" xfId="24685" xr:uid="{5268DD42-2A00-4C2C-A6D5-6BBB496FAF81}"/>
    <cellStyle name="Nota 10 2 4 4" xfId="24686" xr:uid="{082067E7-50A7-4D83-93D3-34DCD9FA6474}"/>
    <cellStyle name="Nota 10 2 4 4 2" xfId="24687" xr:uid="{92144BF3-3D0D-49BC-A1D7-BB0E9D498521}"/>
    <cellStyle name="Nota 10 2 4 5" xfId="24688" xr:uid="{5DA7EE3E-677B-4F54-8E92-710DF2CF32F4}"/>
    <cellStyle name="Nota 10 2 5" xfId="24689" xr:uid="{0AA5423A-4430-4F88-BDA8-E52085F8E503}"/>
    <cellStyle name="Nota 10 2 5 2" xfId="24690" xr:uid="{AA0C82CB-7D84-4B53-BA6C-8449C568B8EF}"/>
    <cellStyle name="Nota 10 2 5 2 2" xfId="24691" xr:uid="{6057EC83-2DFA-4EC9-BA36-80DF85239D8B}"/>
    <cellStyle name="Nota 10 2 5 3" xfId="24692" xr:uid="{FB8835D5-1140-44B7-9479-432518DDB4DC}"/>
    <cellStyle name="Nota 10 2 5 3 2" xfId="24693" xr:uid="{9936FDB2-3363-4671-91D2-7C2470C46453}"/>
    <cellStyle name="Nota 10 2 5 4" xfId="24694" xr:uid="{26D59355-5F95-42DB-BF8D-EA2F63FB1631}"/>
    <cellStyle name="Nota 10 2 6" xfId="24695" xr:uid="{604ED646-F570-48CE-AF7F-66148BF04FEB}"/>
    <cellStyle name="Nota 10 2 6 2" xfId="24696" xr:uid="{E44338D4-3548-47DE-A2A6-9FA7A1B49686}"/>
    <cellStyle name="Nota 10 2 7" xfId="24697" xr:uid="{20976E17-25E3-4A1E-A30F-E209144F1451}"/>
    <cellStyle name="Nota 10 2 8" xfId="24698" xr:uid="{8429C8A7-4A88-4B4A-BE40-F637A9DC132B}"/>
    <cellStyle name="Nota 10 3" xfId="24699" xr:uid="{9B1CBA41-890C-4113-BD86-2C4263DD97DE}"/>
    <cellStyle name="Nota 10 3 2" xfId="24700" xr:uid="{52DF60D4-5454-4938-895A-10C55C1C29DC}"/>
    <cellStyle name="Nota 10 3 2 2" xfId="24701" xr:uid="{3F83B43B-6976-4048-A04E-1F4C04C76F8B}"/>
    <cellStyle name="Nota 10 3 2 2 2" xfId="24702" xr:uid="{9A7F3169-1F2D-494F-8B59-3E8EDBB8B6F0}"/>
    <cellStyle name="Nota 10 3 2 2 2 2" xfId="24703" xr:uid="{5CCA510F-16D6-4711-8852-A8301753B857}"/>
    <cellStyle name="Nota 10 3 2 2 3" xfId="24704" xr:uid="{A24CA07D-F07F-4AF2-BF6D-F73746CDB4E5}"/>
    <cellStyle name="Nota 10 3 2 3" xfId="24705" xr:uid="{7E196033-0172-4B94-BEAE-478DE21023DC}"/>
    <cellStyle name="Nota 10 3 2 3 2" xfId="24706" xr:uid="{F234763B-46CE-402E-BA87-79C26F7B9B0B}"/>
    <cellStyle name="Nota 10 3 2 4" xfId="24707" xr:uid="{FAD865AB-4FBF-4A66-86F4-A9E888D255B4}"/>
    <cellStyle name="Nota 10 3 2 4 2" xfId="24708" xr:uid="{F8E7DF28-0D9E-4BBF-BC45-DC58EA0090B2}"/>
    <cellStyle name="Nota 10 3 2 5" xfId="24709" xr:uid="{09027D7C-6DD6-48AB-BD26-47D8115DB2FF}"/>
    <cellStyle name="Nota 10 3 3" xfId="24710" xr:uid="{1201A966-7A4C-48C1-9101-2FB2063ED228}"/>
    <cellStyle name="Nota 10 3 3 2" xfId="24711" xr:uid="{3B875222-3A6C-4040-B831-73DA1F0FA8EC}"/>
    <cellStyle name="Nota 10 3 4" xfId="24712" xr:uid="{27C73F7A-2AF1-464F-978A-55FBD8A6B2B5}"/>
    <cellStyle name="Nota 10 3 4 2" xfId="24713" xr:uid="{FD3CAE50-BD31-4E4D-895C-8B6599CB79AF}"/>
    <cellStyle name="Nota 10 3 5" xfId="24714" xr:uid="{371E2782-9F72-4A81-A661-825561D49E29}"/>
    <cellStyle name="Nota 10 4" xfId="24715" xr:uid="{6DC5D6A1-EBC8-4758-B2C3-68D5FB69E7EA}"/>
    <cellStyle name="Nota 10 4 2" xfId="24716" xr:uid="{06B6F0E8-42C4-4005-8522-606067EFBDF0}"/>
    <cellStyle name="Nota 10 4 2 2" xfId="24717" xr:uid="{2BC9D0B6-93DA-4165-8406-289937448703}"/>
    <cellStyle name="Nota 10 4 2 2 2" xfId="24718" xr:uid="{676C0E81-5CE1-47B3-8D0A-2F11F042EA65}"/>
    <cellStyle name="Nota 10 4 2 2 2 2" xfId="24719" xr:uid="{1A983A39-89E9-4BC9-BBBE-AB49EC706DAD}"/>
    <cellStyle name="Nota 10 4 2 2 3" xfId="24720" xr:uid="{1F0CCD0C-A945-4346-9D75-1F1D328489A6}"/>
    <cellStyle name="Nota 10 4 2 3" xfId="24721" xr:uid="{D71C09D6-73B0-4DFC-A4A8-C84E1505E32D}"/>
    <cellStyle name="Nota 10 4 2 3 2" xfId="24722" xr:uid="{935CA5B4-5DFB-4DDD-BA57-FEFD883D886B}"/>
    <cellStyle name="Nota 10 4 2 4" xfId="24723" xr:uid="{57EED363-E492-4386-9955-84FCB3E4C794}"/>
    <cellStyle name="Nota 10 4 2 4 2" xfId="24724" xr:uid="{299B87EC-6E71-4156-9797-1B58FDD9C790}"/>
    <cellStyle name="Nota 10 4 2 5" xfId="24725" xr:uid="{0B89CA7F-FA1F-4B1B-A6C1-396BACBA8A0F}"/>
    <cellStyle name="Nota 10 4 3" xfId="24726" xr:uid="{A7BDB342-C4D7-41C5-B835-F8DBE848AEDB}"/>
    <cellStyle name="Nota 10 4 3 2" xfId="24727" xr:uid="{A650D8FC-330F-477D-8EFF-0A50BCF78839}"/>
    <cellStyle name="Nota 10 4 4" xfId="24728" xr:uid="{D8AFC765-35FB-494B-BD33-B6CC6AE8DAC1}"/>
    <cellStyle name="Nota 10 4 4 2" xfId="24729" xr:uid="{695D5430-E2CD-44C5-A1F1-045300BB6D1B}"/>
    <cellStyle name="Nota 10 4 5" xfId="24730" xr:uid="{8E206EF0-EE53-430C-9879-E88FA4A58A24}"/>
    <cellStyle name="Nota 10 5" xfId="24731" xr:uid="{F99FC202-4D2B-4ABE-BEB6-A2E79B7F1E65}"/>
    <cellStyle name="Nota 10 5 2" xfId="24732" xr:uid="{E0364E95-B5D9-47BB-8B11-03959CDDD0BF}"/>
    <cellStyle name="Nota 10 5 2 2" xfId="24733" xr:uid="{BBE06213-1814-4AEC-8B26-1EF0D7220C4F}"/>
    <cellStyle name="Nota 10 5 2 2 2" xfId="24734" xr:uid="{7EAA7B73-913A-4394-A8A1-9E6852F4D38C}"/>
    <cellStyle name="Nota 10 5 2 3" xfId="24735" xr:uid="{CAA3D21C-5B97-4F4B-BA92-92AAA34C21F5}"/>
    <cellStyle name="Nota 10 5 3" xfId="24736" xr:uid="{BF78153B-3A23-493C-AABA-C40BF5064C6F}"/>
    <cellStyle name="Nota 10 5 3 2" xfId="24737" xr:uid="{7B36F03B-211A-4922-8BF2-1E3851AC267F}"/>
    <cellStyle name="Nota 10 5 4" xfId="24738" xr:uid="{E5EC8470-35DE-43A0-A6EE-5797D1052B7C}"/>
    <cellStyle name="Nota 10 5 4 2" xfId="24739" xr:uid="{7AFE9C1D-6BB5-4F15-B162-4D3D6DC87A09}"/>
    <cellStyle name="Nota 10 5 5" xfId="24740" xr:uid="{9C38A9CA-93C0-48FA-8CB1-0E3A6FD9DB2C}"/>
    <cellStyle name="Nota 10 6" xfId="24741" xr:uid="{AF57434D-A871-47EB-86FF-21392705E575}"/>
    <cellStyle name="Nota 10 6 2" xfId="24742" xr:uid="{BDEEEE9D-4A8E-40E5-814F-F935CAAB32D8}"/>
    <cellStyle name="Nota 10 6 2 2" xfId="24743" xr:uid="{7BF9B506-2D20-4DDE-88E7-07DECC9933F3}"/>
    <cellStyle name="Nota 10 6 3" xfId="24744" xr:uid="{7AFFBEEB-F44E-4005-8B65-FDA540541C95}"/>
    <cellStyle name="Nota 10 6 3 2" xfId="24745" xr:uid="{765DC98B-2569-4E97-A01E-0E6080F70E29}"/>
    <cellStyle name="Nota 10 6 4" xfId="24746" xr:uid="{67B3ECF9-ECEC-4B59-9A8F-D5BDF2628344}"/>
    <cellStyle name="Nota 10 7" xfId="24747" xr:uid="{B7E6B51B-A8C1-48AA-B9C7-89CCD15F47D6}"/>
    <cellStyle name="Nota 10 7 2" xfId="24748" xr:uid="{EE75CCC3-0089-4483-92EB-D4327C7088DC}"/>
    <cellStyle name="Nota 10 8" xfId="24749" xr:uid="{DC32B288-8902-4E7B-BA40-A678D76A8634}"/>
    <cellStyle name="Nota 10 9" xfId="24750" xr:uid="{71897862-2690-46A1-82C2-C84B53C862EA}"/>
    <cellStyle name="Nota 11" xfId="24751" xr:uid="{DD748870-64FD-419A-8953-934FE5A714A7}"/>
    <cellStyle name="Nota 11 2" xfId="24752" xr:uid="{720C4DF4-DEE0-4935-819E-8A3775073A35}"/>
    <cellStyle name="Nota 11 2 2" xfId="24753" xr:uid="{50132740-4EDE-4AA0-B6D2-40AF00E843AA}"/>
    <cellStyle name="Nota 11 2 2 2" xfId="24754" xr:uid="{26BB2B1C-9105-4150-94C5-41C538F8D9E4}"/>
    <cellStyle name="Nota 11 2 2 2 2" xfId="24755" xr:uid="{26627EBD-12DA-4E33-BBB3-771AEAA785F5}"/>
    <cellStyle name="Nota 11 2 2 2 2 2" xfId="24756" xr:uid="{821D4EE7-37EC-4B84-A0DF-14D583506F9B}"/>
    <cellStyle name="Nota 11 2 2 2 2 2 2" xfId="24757" xr:uid="{41EFC960-C1FC-442F-9323-1FF04D1E7B88}"/>
    <cellStyle name="Nota 11 2 2 2 2 3" xfId="24758" xr:uid="{335572B6-34DE-48F3-BEBE-5D9E800DB478}"/>
    <cellStyle name="Nota 11 2 2 2 3" xfId="24759" xr:uid="{94CE272A-F0D5-40D6-A25D-790062EB1B9C}"/>
    <cellStyle name="Nota 11 2 2 2 3 2" xfId="24760" xr:uid="{48C6F5C2-111B-4987-9303-455A26D77960}"/>
    <cellStyle name="Nota 11 2 2 2 4" xfId="24761" xr:uid="{0D6FE73F-7560-4F9B-8EFF-0A0A36E31435}"/>
    <cellStyle name="Nota 11 2 2 2 4 2" xfId="24762" xr:uid="{85216465-B210-46C2-B278-0A87C186ABD1}"/>
    <cellStyle name="Nota 11 2 2 2 5" xfId="24763" xr:uid="{1FDADD37-C8E5-4162-8519-90CB0C52FE82}"/>
    <cellStyle name="Nota 11 2 2 3" xfId="24764" xr:uid="{A3AD1F53-5DB4-4097-8F34-D23AE13761E6}"/>
    <cellStyle name="Nota 11 2 2 3 2" xfId="24765" xr:uid="{FE91C349-73E4-4DC8-BC2E-3D703D085C66}"/>
    <cellStyle name="Nota 11 2 2 4" xfId="24766" xr:uid="{8FE6ADE6-AF03-41B8-A1D2-B9CF8F2FAE94}"/>
    <cellStyle name="Nota 11 2 2 4 2" xfId="24767" xr:uid="{19DD586B-BA61-4DF7-9007-E14EE5A80F8D}"/>
    <cellStyle name="Nota 11 2 2 5" xfId="24768" xr:uid="{FF339B31-A3AE-4896-945F-421E4C99255B}"/>
    <cellStyle name="Nota 11 2 3" xfId="24769" xr:uid="{3A74058D-F30D-4F95-B4F3-DBCEF733E05D}"/>
    <cellStyle name="Nota 11 2 3 2" xfId="24770" xr:uid="{BF66213F-33DC-478A-BDC0-8CC1879F3B0C}"/>
    <cellStyle name="Nota 11 2 3 2 2" xfId="24771" xr:uid="{69576945-7C44-4E7C-8368-B9753C1B1114}"/>
    <cellStyle name="Nota 11 2 3 3" xfId="24772" xr:uid="{87561AC5-54DF-4ACB-BC15-3823A757D843}"/>
    <cellStyle name="Nota 11 2 3 3 2" xfId="24773" xr:uid="{7A8CC765-2CCE-4212-8661-77ACC0273CB8}"/>
    <cellStyle name="Nota 11 2 3 4" xfId="24774" xr:uid="{8652C44F-02A5-4018-83B8-8E948BDEDAEF}"/>
    <cellStyle name="Nota 11 2 4" xfId="24775" xr:uid="{E4564AD4-F652-471B-B481-89A1BBFAEEFE}"/>
    <cellStyle name="Nota 11 2 4 2" xfId="24776" xr:uid="{51DF26CA-1D06-4B77-896F-56419407A7E3}"/>
    <cellStyle name="Nota 11 2 4 2 2" xfId="24777" xr:uid="{670A5170-4C5C-4AB9-A712-9D06139B7694}"/>
    <cellStyle name="Nota 11 2 4 2 2 2" xfId="24778" xr:uid="{84F87C47-4B98-4FC4-B32F-E4000411A26E}"/>
    <cellStyle name="Nota 11 2 4 2 3" xfId="24779" xr:uid="{F89733ED-4C64-4067-B02D-BE49814592CD}"/>
    <cellStyle name="Nota 11 2 4 3" xfId="24780" xr:uid="{1149701F-0028-48E7-A0B3-F547E2D9A77E}"/>
    <cellStyle name="Nota 11 2 4 3 2" xfId="24781" xr:uid="{D075B18F-D634-40CB-8C8E-83ABFBAC877F}"/>
    <cellStyle name="Nota 11 2 4 4" xfId="24782" xr:uid="{F55BC8A0-E220-425D-BC10-567CD2D9CABE}"/>
    <cellStyle name="Nota 11 2 4 4 2" xfId="24783" xr:uid="{DDD1BD37-A38C-48E6-8443-6766F62ECB8A}"/>
    <cellStyle name="Nota 11 2 4 5" xfId="24784" xr:uid="{419A93E1-727A-4DB3-B16B-F433EC8A01DB}"/>
    <cellStyle name="Nota 11 2 5" xfId="24785" xr:uid="{B4D6C2EA-799B-4654-9718-A0DACBFF20B5}"/>
    <cellStyle name="Nota 11 2 5 2" xfId="24786" xr:uid="{F98B62BF-5895-4527-A156-880D75F7E28F}"/>
    <cellStyle name="Nota 11 2 5 2 2" xfId="24787" xr:uid="{5F3A8644-8E7B-40EE-958F-E1111EDC81CA}"/>
    <cellStyle name="Nota 11 2 5 3" xfId="24788" xr:uid="{B7C30B85-E780-412F-BAFC-745EEBF72F1B}"/>
    <cellStyle name="Nota 11 2 5 3 2" xfId="24789" xr:uid="{5F14DB6F-5D8A-42EF-ABFE-AA489386AE8B}"/>
    <cellStyle name="Nota 11 2 5 4" xfId="24790" xr:uid="{09DDF83A-902F-49D4-B8AE-667BE85573F8}"/>
    <cellStyle name="Nota 11 2 6" xfId="24791" xr:uid="{A5B50908-C6BC-43D3-A155-F3A6BD8EA64C}"/>
    <cellStyle name="Nota 11 2 6 2" xfId="24792" xr:uid="{CF19E616-4FA5-46A2-8D84-6346A1C32E3E}"/>
    <cellStyle name="Nota 11 2 7" xfId="24793" xr:uid="{81063BFB-9C4C-4295-B0D9-E29FD2EB5730}"/>
    <cellStyle name="Nota 11 2 8" xfId="24794" xr:uid="{06F830A4-BCB8-49D4-9B2A-7D6C51CB9103}"/>
    <cellStyle name="Nota 11 3" xfId="24795" xr:uid="{61C6A902-193D-4EBC-91B0-21A3705DD729}"/>
    <cellStyle name="Nota 11 3 2" xfId="24796" xr:uid="{924EBD0E-B887-454E-A0A1-9BB6E1206986}"/>
    <cellStyle name="Nota 11 3 2 2" xfId="24797" xr:uid="{6774DFA6-E0DF-4F96-8D0E-BF1207A3F49D}"/>
    <cellStyle name="Nota 11 3 2 2 2" xfId="24798" xr:uid="{A9ACBE52-297E-4871-B8EE-1F4E26A2C62F}"/>
    <cellStyle name="Nota 11 3 2 2 2 2" xfId="24799" xr:uid="{6A2B6D4B-0FD5-4518-B863-30A05E598B88}"/>
    <cellStyle name="Nota 11 3 2 2 3" xfId="24800" xr:uid="{09451CC9-5977-47E2-ABA0-66A8F00F2B6A}"/>
    <cellStyle name="Nota 11 3 2 3" xfId="24801" xr:uid="{8678D53A-C5C0-454D-95A4-C872A835B22B}"/>
    <cellStyle name="Nota 11 3 2 3 2" xfId="24802" xr:uid="{075E9F09-63D7-43A8-BA8A-6A56C14713B2}"/>
    <cellStyle name="Nota 11 3 2 4" xfId="24803" xr:uid="{B43EABC3-F98A-4229-A71D-70DD7984EC80}"/>
    <cellStyle name="Nota 11 3 2 4 2" xfId="24804" xr:uid="{BEE7AFAB-EA2A-476D-9B96-50FFBBC91FC2}"/>
    <cellStyle name="Nota 11 3 2 5" xfId="24805" xr:uid="{17A2F196-4C16-497F-8A69-6041D6EFB33D}"/>
    <cellStyle name="Nota 11 3 3" xfId="24806" xr:uid="{FF415308-49DE-47A7-B3C0-17986ED94E74}"/>
    <cellStyle name="Nota 11 3 3 2" xfId="24807" xr:uid="{795A9881-62B1-4703-B27C-32958DE2FC2B}"/>
    <cellStyle name="Nota 11 3 4" xfId="24808" xr:uid="{208713B3-526B-4614-81BC-A6C54B1F8716}"/>
    <cellStyle name="Nota 11 3 4 2" xfId="24809" xr:uid="{EBB106A9-4411-4327-A9BD-0DDD41FA03B4}"/>
    <cellStyle name="Nota 11 3 5" xfId="24810" xr:uid="{8C9E4B0B-A8C6-43F0-9EA5-0722096C3E54}"/>
    <cellStyle name="Nota 11 4" xfId="24811" xr:uid="{0C281A5E-F552-4766-AA47-9E71801B35BC}"/>
    <cellStyle name="Nota 11 4 2" xfId="24812" xr:uid="{FE00AC3E-F0C7-4A70-B20B-E9D9C0169733}"/>
    <cellStyle name="Nota 11 4 2 2" xfId="24813" xr:uid="{7CCDB078-CE63-4CCC-AD43-0C733FC313BE}"/>
    <cellStyle name="Nota 11 4 2 2 2" xfId="24814" xr:uid="{20A91FE9-9FCB-4528-B80F-6669FDF4EB0C}"/>
    <cellStyle name="Nota 11 4 2 2 2 2" xfId="24815" xr:uid="{B32BC612-148A-409C-9CC4-303BA6333C0F}"/>
    <cellStyle name="Nota 11 4 2 2 3" xfId="24816" xr:uid="{94C5E4B2-E86A-42DA-9B74-82230D437643}"/>
    <cellStyle name="Nota 11 4 2 3" xfId="24817" xr:uid="{DE9F113E-A0B9-4DAD-84D7-825B30124F01}"/>
    <cellStyle name="Nota 11 4 2 3 2" xfId="24818" xr:uid="{77935D3E-982E-4401-AFC2-85675628CFA2}"/>
    <cellStyle name="Nota 11 4 2 4" xfId="24819" xr:uid="{F7CAFCA5-37FA-409D-816E-8464169B0F21}"/>
    <cellStyle name="Nota 11 4 2 4 2" xfId="24820" xr:uid="{F71A1F0E-A4C3-4AA0-A000-10258FD6DDA2}"/>
    <cellStyle name="Nota 11 4 2 5" xfId="24821" xr:uid="{CB4E960D-EB85-4C2C-A2EF-B7D08DF6966B}"/>
    <cellStyle name="Nota 11 4 3" xfId="24822" xr:uid="{69532B87-024A-4344-8A1E-99BB821A25CE}"/>
    <cellStyle name="Nota 11 4 3 2" xfId="24823" xr:uid="{D5C1E56F-B3C4-4A6A-B882-90B372C2F7DA}"/>
    <cellStyle name="Nota 11 4 4" xfId="24824" xr:uid="{9C066CF9-027D-4D1B-8F35-669D43DB0F3D}"/>
    <cellStyle name="Nota 11 4 4 2" xfId="24825" xr:uid="{FDCE0271-02D2-4120-8EBA-A7BACD60B3C7}"/>
    <cellStyle name="Nota 11 4 5" xfId="24826" xr:uid="{097EBF3E-9547-4527-A462-F30E42534C2D}"/>
    <cellStyle name="Nota 11 5" xfId="24827" xr:uid="{49C00C31-86CF-42E9-B987-6477114B318A}"/>
    <cellStyle name="Nota 11 5 2" xfId="24828" xr:uid="{8BB6BDEC-49B6-41BB-82CA-41DA4A344A5A}"/>
    <cellStyle name="Nota 11 5 2 2" xfId="24829" xr:uid="{D3470BDC-D0DC-48FC-AF81-9F6ED93D3635}"/>
    <cellStyle name="Nota 11 5 2 2 2" xfId="24830" xr:uid="{4C8C04E4-A303-4E65-8DB0-D866AD97EDFF}"/>
    <cellStyle name="Nota 11 5 2 3" xfId="24831" xr:uid="{DD5A997D-4017-42AF-9CD7-1ECAE6C362CC}"/>
    <cellStyle name="Nota 11 5 3" xfId="24832" xr:uid="{3E4DD9EB-6DE1-48F1-A3FF-841B11E384F8}"/>
    <cellStyle name="Nota 11 5 3 2" xfId="24833" xr:uid="{E9C3C094-A1FE-4B18-A3F6-16D22A23FD4C}"/>
    <cellStyle name="Nota 11 5 4" xfId="24834" xr:uid="{2A2E52AA-0442-4886-B93A-103C8FFEA795}"/>
    <cellStyle name="Nota 11 5 4 2" xfId="24835" xr:uid="{375CF784-8F5B-43D5-893E-86193C49EFEE}"/>
    <cellStyle name="Nota 11 5 5" xfId="24836" xr:uid="{97FCF2E0-77BB-4052-9E73-0FF18BD8FFB2}"/>
    <cellStyle name="Nota 11 6" xfId="24837" xr:uid="{F3EFB159-A591-4EDC-A502-9582D0E46532}"/>
    <cellStyle name="Nota 11 6 2" xfId="24838" xr:uid="{39FECE92-B5C0-4A47-ABAB-0D1B4BF803E8}"/>
    <cellStyle name="Nota 11 6 2 2" xfId="24839" xr:uid="{CFDF32EB-C5E2-4A37-929E-C17B7272C237}"/>
    <cellStyle name="Nota 11 6 3" xfId="24840" xr:uid="{33C5AEA7-BCB8-454B-BB4E-24886A568DAA}"/>
    <cellStyle name="Nota 11 6 3 2" xfId="24841" xr:uid="{1D2708AD-BDE1-4BF7-AEC8-B3C16ABD8E75}"/>
    <cellStyle name="Nota 11 6 4" xfId="24842" xr:uid="{0F17C048-8791-429F-93FB-12783B951613}"/>
    <cellStyle name="Nota 11 7" xfId="24843" xr:uid="{662C8F24-3C1E-47FB-A3DE-49A033549828}"/>
    <cellStyle name="Nota 11 7 2" xfId="24844" xr:uid="{2EEA7C39-A8DB-4FC8-B773-CCE6418B7DE4}"/>
    <cellStyle name="Nota 11 8" xfId="24845" xr:uid="{0DD87F0A-B410-4004-AEAC-BF118A210FAF}"/>
    <cellStyle name="Nota 11 9" xfId="24846" xr:uid="{D6C77FEA-6C4C-45FA-8970-FB9D8B4D58FC}"/>
    <cellStyle name="Nota 12" xfId="24847" xr:uid="{3322FA1A-1913-4F2D-B0BA-6C1D86CD6501}"/>
    <cellStyle name="Nota 12 2" xfId="24848" xr:uid="{FD780420-4C62-4446-BD01-872B5F051288}"/>
    <cellStyle name="Nota 12 2 2" xfId="24849" xr:uid="{7B3C46D0-78E3-4598-A4C1-26D98C1AF589}"/>
    <cellStyle name="Nota 12 2 2 2" xfId="24850" xr:uid="{4E70E73A-8680-4B8A-8FAC-545A9CDAD3F9}"/>
    <cellStyle name="Nota 12 2 2 2 2" xfId="24851" xr:uid="{F8D710FF-1A76-4357-82FD-FCB7C53B6D1A}"/>
    <cellStyle name="Nota 12 2 2 2 2 2" xfId="24852" xr:uid="{03B6A6DF-B009-42EB-9884-EF640DA6D95A}"/>
    <cellStyle name="Nota 12 2 2 2 2 2 2" xfId="24853" xr:uid="{9FA7A68C-46BB-4A15-9551-30F19A554D83}"/>
    <cellStyle name="Nota 12 2 2 2 2 3" xfId="24854" xr:uid="{EE9BDBDB-1B1F-4BEA-9806-1583E1F4D79E}"/>
    <cellStyle name="Nota 12 2 2 2 3" xfId="24855" xr:uid="{53E01066-74D4-4E73-BE5A-C8A97140B292}"/>
    <cellStyle name="Nota 12 2 2 2 3 2" xfId="24856" xr:uid="{8DE722B7-BB89-4A9F-A4C9-06AFD0834011}"/>
    <cellStyle name="Nota 12 2 2 2 4" xfId="24857" xr:uid="{A81BE287-2D9B-47C0-802C-6450A1668369}"/>
    <cellStyle name="Nota 12 2 2 2 4 2" xfId="24858" xr:uid="{9AFF5B2B-B8E8-4F06-B2AE-D074A9C7BA37}"/>
    <cellStyle name="Nota 12 2 2 2 5" xfId="24859" xr:uid="{C59B7FAB-9972-47F2-B222-DE1400C04C16}"/>
    <cellStyle name="Nota 12 2 2 3" xfId="24860" xr:uid="{CF5F0BAB-2B31-4DE2-BFFC-9A392991F17D}"/>
    <cellStyle name="Nota 12 2 2 3 2" xfId="24861" xr:uid="{DFBF7AD6-501F-47CD-8F11-779298AA5D68}"/>
    <cellStyle name="Nota 12 2 2 4" xfId="24862" xr:uid="{557A7841-C7C9-4300-9DB8-8A9DEAC867F4}"/>
    <cellStyle name="Nota 12 2 2 4 2" xfId="24863" xr:uid="{8EAF1888-B5E1-4586-B986-4B009C0D5A09}"/>
    <cellStyle name="Nota 12 2 2 5" xfId="24864" xr:uid="{B67555B3-A6D6-48CA-8F33-C294A2C528E8}"/>
    <cellStyle name="Nota 12 2 3" xfId="24865" xr:uid="{65CDE733-3EE9-47AA-87A8-A59437DE3DF8}"/>
    <cellStyle name="Nota 12 2 3 2" xfId="24866" xr:uid="{0023F06D-0554-4D56-A324-4A2894AC53B8}"/>
    <cellStyle name="Nota 12 2 3 2 2" xfId="24867" xr:uid="{072E2769-7856-4103-80D9-5177D3CA6746}"/>
    <cellStyle name="Nota 12 2 3 3" xfId="24868" xr:uid="{8067FE81-A2D1-44CD-A5FC-5E751A4559FC}"/>
    <cellStyle name="Nota 12 2 3 3 2" xfId="24869" xr:uid="{3C1C5501-6A61-4C1A-94FC-7B9774F2D1E4}"/>
    <cellStyle name="Nota 12 2 3 4" xfId="24870" xr:uid="{03C65DD3-89D3-4552-BA3A-CF53D01762AE}"/>
    <cellStyle name="Nota 12 2 4" xfId="24871" xr:uid="{B62A2095-E4A3-48C7-899A-498CA7E5BF3F}"/>
    <cellStyle name="Nota 12 2 4 2" xfId="24872" xr:uid="{ECCE7A02-3A61-4791-A697-EF5E84F87D24}"/>
    <cellStyle name="Nota 12 2 4 2 2" xfId="24873" xr:uid="{FBAB2E64-CAC3-40CD-887B-00E6A4C78793}"/>
    <cellStyle name="Nota 12 2 4 2 2 2" xfId="24874" xr:uid="{5DDE9AD3-21F8-489E-8B07-39470109011D}"/>
    <cellStyle name="Nota 12 2 4 2 3" xfId="24875" xr:uid="{127643E4-E062-4F0A-932F-42FBDE970342}"/>
    <cellStyle name="Nota 12 2 4 3" xfId="24876" xr:uid="{01438D8C-4F63-4372-ADCA-1C1FEA1C471D}"/>
    <cellStyle name="Nota 12 2 4 3 2" xfId="24877" xr:uid="{B4B49609-6F25-436E-9486-0A0C7E78D542}"/>
    <cellStyle name="Nota 12 2 4 4" xfId="24878" xr:uid="{54D340E5-3CAD-4583-9817-9C30004C6C6B}"/>
    <cellStyle name="Nota 12 2 4 4 2" xfId="24879" xr:uid="{5951DD5D-8DFA-4A22-A05C-5C103F987732}"/>
    <cellStyle name="Nota 12 2 4 5" xfId="24880" xr:uid="{59A3D46C-DD87-4183-8DAA-B534217F4786}"/>
    <cellStyle name="Nota 12 2 5" xfId="24881" xr:uid="{EB1604D2-D7AD-41A3-AAC3-5F9F30A0EC28}"/>
    <cellStyle name="Nota 12 2 5 2" xfId="24882" xr:uid="{DD36AF72-E532-43B6-8A16-320FC7552EBD}"/>
    <cellStyle name="Nota 12 2 5 2 2" xfId="24883" xr:uid="{E46EC66E-7414-46E4-8CBE-237D15F82C4B}"/>
    <cellStyle name="Nota 12 2 5 3" xfId="24884" xr:uid="{E83DF446-1645-434A-AD20-4375CA506009}"/>
    <cellStyle name="Nota 12 2 5 3 2" xfId="24885" xr:uid="{398BEE50-9E94-4095-B169-4C6E6C4D7DF1}"/>
    <cellStyle name="Nota 12 2 5 4" xfId="24886" xr:uid="{4E6CAABA-FABB-4B2C-9073-D30F31DAE99E}"/>
    <cellStyle name="Nota 12 2 6" xfId="24887" xr:uid="{9D2CF1C4-1CF8-417B-BC4B-EBB1ED807CB5}"/>
    <cellStyle name="Nota 12 2 6 2" xfId="24888" xr:uid="{2695EF3E-4167-4FA4-B696-88CAD81AC086}"/>
    <cellStyle name="Nota 12 2 7" xfId="24889" xr:uid="{C45426EA-C10F-45FB-9007-BE719CAFC0FE}"/>
    <cellStyle name="Nota 12 2 8" xfId="24890" xr:uid="{91C7A2A7-C17E-4B13-B1FC-5808D4E92AD3}"/>
    <cellStyle name="Nota 12 3" xfId="24891" xr:uid="{2D8DF975-4E6D-44D0-A58F-FF0F31686175}"/>
    <cellStyle name="Nota 12 3 2" xfId="24892" xr:uid="{5865719F-C616-45BC-B979-BE192F6AC377}"/>
    <cellStyle name="Nota 12 3 2 2" xfId="24893" xr:uid="{BBAE0547-22C9-4BA8-AD25-38279F961BB3}"/>
    <cellStyle name="Nota 12 3 2 2 2" xfId="24894" xr:uid="{4B4FF437-C692-4E19-88D7-9CE6EB881629}"/>
    <cellStyle name="Nota 12 3 2 2 2 2" xfId="24895" xr:uid="{33BD8C04-DB93-4755-9BAA-E66EF409D0A9}"/>
    <cellStyle name="Nota 12 3 2 2 3" xfId="24896" xr:uid="{82A3934A-0AB1-43B1-BB60-DA22E39B0994}"/>
    <cellStyle name="Nota 12 3 2 3" xfId="24897" xr:uid="{C11A7BED-C76A-434F-BC61-BF2AA5782167}"/>
    <cellStyle name="Nota 12 3 2 3 2" xfId="24898" xr:uid="{CD63F1E1-5191-4C63-AF5D-D8DE8DEE76E6}"/>
    <cellStyle name="Nota 12 3 2 4" xfId="24899" xr:uid="{CBF82ED7-52BC-4A94-9A00-AA81143A9208}"/>
    <cellStyle name="Nota 12 3 2 4 2" xfId="24900" xr:uid="{5871346B-4E3F-40D7-9666-FAF0FC4076B2}"/>
    <cellStyle name="Nota 12 3 2 5" xfId="24901" xr:uid="{D638FDF6-BE6D-453E-AFA0-224B91EA585F}"/>
    <cellStyle name="Nota 12 3 3" xfId="24902" xr:uid="{7C48EF6D-682A-4C17-B00B-75DC388AA87E}"/>
    <cellStyle name="Nota 12 3 3 2" xfId="24903" xr:uid="{7C5CD31A-63A9-4F50-908D-437FE9223944}"/>
    <cellStyle name="Nota 12 3 4" xfId="24904" xr:uid="{5E99FD25-3F46-49B1-A04F-65D9D4EF0BA3}"/>
    <cellStyle name="Nota 12 3 4 2" xfId="24905" xr:uid="{5314CB8D-BEE2-480A-812F-325F2C3ECD35}"/>
    <cellStyle name="Nota 12 3 5" xfId="24906" xr:uid="{37CAC5AA-97CA-4DAE-8BF5-3A62B3A71879}"/>
    <cellStyle name="Nota 12 4" xfId="24907" xr:uid="{FA0FB976-394E-4301-BD59-F11FA76B6992}"/>
    <cellStyle name="Nota 12 4 2" xfId="24908" xr:uid="{F67299A8-3DEF-43A0-9DBA-690E9A1706AF}"/>
    <cellStyle name="Nota 12 4 2 2" xfId="24909" xr:uid="{11147A61-7EB8-40B9-ACB3-A528FA4F7FEF}"/>
    <cellStyle name="Nota 12 4 2 2 2" xfId="24910" xr:uid="{A2C625BF-323F-41F5-A555-309C7FFA59EC}"/>
    <cellStyle name="Nota 12 4 2 2 2 2" xfId="24911" xr:uid="{39FCDD8A-10C9-4EA2-B954-1F64B473BE7C}"/>
    <cellStyle name="Nota 12 4 2 2 3" xfId="24912" xr:uid="{01AF3434-EFD3-4FF9-A831-85E1A6E9C404}"/>
    <cellStyle name="Nota 12 4 2 3" xfId="24913" xr:uid="{05AAA5D7-4904-470F-8BFB-8FE26300CA06}"/>
    <cellStyle name="Nota 12 4 2 3 2" xfId="24914" xr:uid="{9061E8B2-BA90-47CB-B5B3-C680C615903D}"/>
    <cellStyle name="Nota 12 4 2 4" xfId="24915" xr:uid="{82E42690-A118-4444-B0DE-8BD61BF7DC73}"/>
    <cellStyle name="Nota 12 4 2 4 2" xfId="24916" xr:uid="{FE6C36DD-9066-4C8C-943C-C9E481E732B2}"/>
    <cellStyle name="Nota 12 4 2 5" xfId="24917" xr:uid="{37D7BDD4-6BE7-4BC3-9808-73071E5CAB06}"/>
    <cellStyle name="Nota 12 4 3" xfId="24918" xr:uid="{48471666-C9B8-49BF-B8F0-D4DEBEB4969F}"/>
    <cellStyle name="Nota 12 4 3 2" xfId="24919" xr:uid="{38E18443-C674-4E6D-9E10-3971A08C9603}"/>
    <cellStyle name="Nota 12 4 4" xfId="24920" xr:uid="{25AB4EF0-545A-43C0-8E85-3F1456B59E84}"/>
    <cellStyle name="Nota 12 4 4 2" xfId="24921" xr:uid="{78F3ABB1-1E17-4588-A00C-5387F162FAA4}"/>
    <cellStyle name="Nota 12 4 5" xfId="24922" xr:uid="{4030A353-CDD1-4E19-8BAD-AABBBDA1821D}"/>
    <cellStyle name="Nota 12 5" xfId="24923" xr:uid="{E8C7910D-DA22-4CAF-BEF6-06843D6ACDEF}"/>
    <cellStyle name="Nota 12 5 2" xfId="24924" xr:uid="{184F918D-3781-45C0-9DED-376540514BDB}"/>
    <cellStyle name="Nota 12 5 2 2" xfId="24925" xr:uid="{7F28F060-6B66-4457-931C-BE6F9A487B51}"/>
    <cellStyle name="Nota 12 5 2 2 2" xfId="24926" xr:uid="{BC72EFAD-530E-44B7-A52D-B8BD0AD596CB}"/>
    <cellStyle name="Nota 12 5 2 3" xfId="24927" xr:uid="{CBA736D0-5C2C-4D24-A335-20832EE1CBDF}"/>
    <cellStyle name="Nota 12 5 3" xfId="24928" xr:uid="{5A26ECF1-E63C-4507-AAAB-78B49C0E23D2}"/>
    <cellStyle name="Nota 12 5 3 2" xfId="24929" xr:uid="{8D12979A-C15B-46FA-849D-25CA74E6BED7}"/>
    <cellStyle name="Nota 12 5 4" xfId="24930" xr:uid="{7675770A-AA29-433F-9B2F-BE79B510A651}"/>
    <cellStyle name="Nota 12 5 4 2" xfId="24931" xr:uid="{69E5317D-79EB-48DA-9B76-44C717248AFB}"/>
    <cellStyle name="Nota 12 5 5" xfId="24932" xr:uid="{DE278533-742E-4712-94B8-D5212EE430AE}"/>
    <cellStyle name="Nota 12 6" xfId="24933" xr:uid="{19C4BA89-CB6E-4B96-9088-C8CE0F54B3D1}"/>
    <cellStyle name="Nota 12 6 2" xfId="24934" xr:uid="{3A773979-1A6B-4F51-A6BC-2E3FA1804B12}"/>
    <cellStyle name="Nota 12 6 2 2" xfId="24935" xr:uid="{371C8117-0C9C-4E93-BCA4-DFB38A682810}"/>
    <cellStyle name="Nota 12 6 3" xfId="24936" xr:uid="{46443B88-9591-431C-AAD2-9F3EFF610B62}"/>
    <cellStyle name="Nota 12 6 3 2" xfId="24937" xr:uid="{4F56EB68-8E64-4813-A49B-0035DA0B451F}"/>
    <cellStyle name="Nota 12 6 4" xfId="24938" xr:uid="{17DEE8BC-14C6-4955-B18D-AD72D9FC4CFC}"/>
    <cellStyle name="Nota 12 7" xfId="24939" xr:uid="{9D3E5C04-E415-46FA-B011-EF0400285D01}"/>
    <cellStyle name="Nota 12 7 2" xfId="24940" xr:uid="{80415030-95B3-496C-9179-D20E44F252BF}"/>
    <cellStyle name="Nota 12 8" xfId="24941" xr:uid="{FB091F61-6A85-41DA-9D11-3941D9A089C7}"/>
    <cellStyle name="Nota 12 9" xfId="24942" xr:uid="{886C3682-0153-4E1A-B1AE-26020636F99E}"/>
    <cellStyle name="Nota 13" xfId="24943" xr:uid="{B5BF483C-D339-485A-B46A-439197B9D5B2}"/>
    <cellStyle name="Nota 13 2" xfId="24944" xr:uid="{D9A49968-9FCE-4FA3-8FE2-89DDDABDE50F}"/>
    <cellStyle name="Nota 13 2 2" xfId="24945" xr:uid="{58AB18A7-F0D3-43F3-BCC9-FF87CC57AAAF}"/>
    <cellStyle name="Nota 13 2 2 2" xfId="24946" xr:uid="{755B707C-E55B-4918-BF15-7E67F644E8B6}"/>
    <cellStyle name="Nota 13 2 2 2 2" xfId="24947" xr:uid="{C7F7A6AD-CB37-4463-84DF-E639605B312F}"/>
    <cellStyle name="Nota 13 2 2 2 2 2" xfId="24948" xr:uid="{4E8B05A1-8E40-4830-BC05-C7701FC89E1C}"/>
    <cellStyle name="Nota 13 2 2 2 2 2 2" xfId="24949" xr:uid="{D835138C-27D4-415C-8E7A-EACEEDA701D6}"/>
    <cellStyle name="Nota 13 2 2 2 2 3" xfId="24950" xr:uid="{7EB4A2CC-0B8B-4387-BAA1-5B994A938424}"/>
    <cellStyle name="Nota 13 2 2 2 3" xfId="24951" xr:uid="{5BFBAE3E-AF20-4C8D-B295-287CEC69EECA}"/>
    <cellStyle name="Nota 13 2 2 2 3 2" xfId="24952" xr:uid="{7A4E02A7-397D-4BEE-960F-C955734ED281}"/>
    <cellStyle name="Nota 13 2 2 2 4" xfId="24953" xr:uid="{0B77302C-2E90-479D-9B0F-8356AFA5648C}"/>
    <cellStyle name="Nota 13 2 2 2 4 2" xfId="24954" xr:uid="{28FDACC4-D870-427B-A44A-138E5B278CB3}"/>
    <cellStyle name="Nota 13 2 2 2 5" xfId="24955" xr:uid="{AAA8FB2A-E344-4281-806E-B883529FA39C}"/>
    <cellStyle name="Nota 13 2 2 3" xfId="24956" xr:uid="{1D91488A-0D8B-4BC6-ACA8-2E607BE5B4AE}"/>
    <cellStyle name="Nota 13 2 2 3 2" xfId="24957" xr:uid="{CACE53CD-B7FC-4F60-B7C5-DB0468D05810}"/>
    <cellStyle name="Nota 13 2 2 4" xfId="24958" xr:uid="{124D6D15-F6E7-47E4-BBCA-F4C42C3D4F80}"/>
    <cellStyle name="Nota 13 2 2 4 2" xfId="24959" xr:uid="{3612C1A3-7DD9-4824-A742-1CDA306EB61F}"/>
    <cellStyle name="Nota 13 2 2 5" xfId="24960" xr:uid="{DEA94092-E889-4972-B49F-D9D1E8F2B5D4}"/>
    <cellStyle name="Nota 13 2 3" xfId="24961" xr:uid="{8EC24AC3-F027-4594-93DF-D0A56E1B5F9F}"/>
    <cellStyle name="Nota 13 2 3 2" xfId="24962" xr:uid="{284FDC7D-4CDF-4E21-A5CC-9A37D6124EC4}"/>
    <cellStyle name="Nota 13 2 3 2 2" xfId="24963" xr:uid="{1F019053-E374-4035-A43C-618A1C7701CB}"/>
    <cellStyle name="Nota 13 2 3 3" xfId="24964" xr:uid="{E61F6E8A-89F9-41C2-806C-337ACBC5B03A}"/>
    <cellStyle name="Nota 13 2 3 3 2" xfId="24965" xr:uid="{C0157AD3-FF30-4DFB-BFA0-4C0CC6BAD2FA}"/>
    <cellStyle name="Nota 13 2 3 4" xfId="24966" xr:uid="{E814FD00-4F66-4C21-9572-0059B1CCDA1B}"/>
    <cellStyle name="Nota 13 2 4" xfId="24967" xr:uid="{0BD16D75-4B95-4AD0-A31D-22CDE905C840}"/>
    <cellStyle name="Nota 13 2 4 2" xfId="24968" xr:uid="{0C6E53E1-E074-4FB9-B3C1-80267A43C8BD}"/>
    <cellStyle name="Nota 13 2 4 2 2" xfId="24969" xr:uid="{E2F65750-26BD-4E7C-89CA-5F0441F322EB}"/>
    <cellStyle name="Nota 13 2 4 2 2 2" xfId="24970" xr:uid="{C197F364-D8B3-4AB7-8138-047EDBA3BF52}"/>
    <cellStyle name="Nota 13 2 4 2 3" xfId="24971" xr:uid="{E4E7C7BD-C175-4180-B77A-DE6521160FB2}"/>
    <cellStyle name="Nota 13 2 4 3" xfId="24972" xr:uid="{A449C304-F7FC-447A-8D40-CDB23903423B}"/>
    <cellStyle name="Nota 13 2 4 3 2" xfId="24973" xr:uid="{DF20E3B6-1F9F-42F3-8AD6-3FC960FB1F61}"/>
    <cellStyle name="Nota 13 2 4 4" xfId="24974" xr:uid="{2A0735E3-9AC8-4517-8FF2-DDA23A34CC3B}"/>
    <cellStyle name="Nota 13 2 4 4 2" xfId="24975" xr:uid="{5163B06A-F5A9-4062-9E9D-28D6879004AE}"/>
    <cellStyle name="Nota 13 2 4 5" xfId="24976" xr:uid="{00C05143-F050-4958-8F0D-47F8FC9A5F1B}"/>
    <cellStyle name="Nota 13 2 5" xfId="24977" xr:uid="{3849140F-F82C-4508-A61C-58B063DF997F}"/>
    <cellStyle name="Nota 13 2 5 2" xfId="24978" xr:uid="{B9749DD2-6479-4DC5-B020-05B3FE1E2CDB}"/>
    <cellStyle name="Nota 13 2 5 2 2" xfId="24979" xr:uid="{F4717348-F12A-4CBD-AD64-0DDF4E8D7EFF}"/>
    <cellStyle name="Nota 13 2 5 3" xfId="24980" xr:uid="{271639C1-3136-4ACC-B103-428F86B1A467}"/>
    <cellStyle name="Nota 13 2 5 3 2" xfId="24981" xr:uid="{162A1A9A-6B66-42FC-9C86-C11274FEA752}"/>
    <cellStyle name="Nota 13 2 5 4" xfId="24982" xr:uid="{6B08563C-4271-4035-B704-DDCB4A888B80}"/>
    <cellStyle name="Nota 13 2 6" xfId="24983" xr:uid="{52CEC151-5787-41AC-860F-E4F2A9D5EBFA}"/>
    <cellStyle name="Nota 13 2 6 2" xfId="24984" xr:uid="{E059A2F9-68D0-4093-B95C-1DF62BD934FA}"/>
    <cellStyle name="Nota 13 2 7" xfId="24985" xr:uid="{1E5C70D6-52DD-44FF-A0C9-420460D4E715}"/>
    <cellStyle name="Nota 13 2 8" xfId="24986" xr:uid="{C0502BD6-EAE9-4F6F-A6E7-9E5F1020BB78}"/>
    <cellStyle name="Nota 13 3" xfId="24987" xr:uid="{09BDE9A7-0F62-4EFC-B9A4-353EC03DFA77}"/>
    <cellStyle name="Nota 13 3 2" xfId="24988" xr:uid="{55498263-98FA-4EF4-B25F-8946A95F4BD5}"/>
    <cellStyle name="Nota 13 3 2 2" xfId="24989" xr:uid="{62A881CC-B117-4992-AC0F-AC9448FCCCE4}"/>
    <cellStyle name="Nota 13 3 2 2 2" xfId="24990" xr:uid="{3A66909A-4732-412D-B5C7-F6ACDFF1942F}"/>
    <cellStyle name="Nota 13 3 2 2 2 2" xfId="24991" xr:uid="{49ED5E21-B24E-48E7-8906-055FE335549A}"/>
    <cellStyle name="Nota 13 3 2 2 3" xfId="24992" xr:uid="{5D33E5AB-AC82-4783-A764-C0C86976E7F7}"/>
    <cellStyle name="Nota 13 3 2 3" xfId="24993" xr:uid="{934AA1AE-EF59-46FE-902F-DBE0014CF96E}"/>
    <cellStyle name="Nota 13 3 2 3 2" xfId="24994" xr:uid="{DF155575-2AE5-4F3A-879D-578B8CD7D93F}"/>
    <cellStyle name="Nota 13 3 2 4" xfId="24995" xr:uid="{ADD32704-F86C-403A-B2F9-D9E5CB132A8A}"/>
    <cellStyle name="Nota 13 3 2 4 2" xfId="24996" xr:uid="{18F9405A-CB9C-4A97-ACF9-5A754DA564FC}"/>
    <cellStyle name="Nota 13 3 2 5" xfId="24997" xr:uid="{6197BAF8-7B73-4335-AB4D-B420BA2F2C23}"/>
    <cellStyle name="Nota 13 3 3" xfId="24998" xr:uid="{5ED31507-0445-4281-8431-9D262EB807BB}"/>
    <cellStyle name="Nota 13 3 3 2" xfId="24999" xr:uid="{08E0450B-6E20-43F2-A8C5-997AD776FFA6}"/>
    <cellStyle name="Nota 13 3 4" xfId="25000" xr:uid="{AA304081-D7DE-45D8-8996-5B23102554D9}"/>
    <cellStyle name="Nota 13 3 4 2" xfId="25001" xr:uid="{C2CB80B9-930F-4535-AAF0-80ADFE705BC1}"/>
    <cellStyle name="Nota 13 3 5" xfId="25002" xr:uid="{7DD59B66-9F7C-48AE-B0EB-E8FDA157AD00}"/>
    <cellStyle name="Nota 13 4" xfId="25003" xr:uid="{B9A7A8C3-C3A1-434E-B653-AB2EA466A763}"/>
    <cellStyle name="Nota 13 4 2" xfId="25004" xr:uid="{7B76CFAE-364A-4421-8753-6F59690B86DF}"/>
    <cellStyle name="Nota 13 4 2 2" xfId="25005" xr:uid="{871489EE-9C21-419A-80F1-DA1A957320F5}"/>
    <cellStyle name="Nota 13 4 2 2 2" xfId="25006" xr:uid="{865DFB3E-5837-414F-ACFD-6547E0DB7BD2}"/>
    <cellStyle name="Nota 13 4 2 2 2 2" xfId="25007" xr:uid="{2D38E42A-16DC-4677-A24A-A23F829FF069}"/>
    <cellStyle name="Nota 13 4 2 2 3" xfId="25008" xr:uid="{6C1777E6-1267-4E8D-A734-CBDC6234D051}"/>
    <cellStyle name="Nota 13 4 2 3" xfId="25009" xr:uid="{8EF61940-B019-493A-9D6D-CB9EEC9D4757}"/>
    <cellStyle name="Nota 13 4 2 3 2" xfId="25010" xr:uid="{C48BAEB6-B1A8-4141-8ECB-E09BA82E2DBB}"/>
    <cellStyle name="Nota 13 4 2 4" xfId="25011" xr:uid="{DB536C42-391C-4FA5-9DDF-E4F63002A473}"/>
    <cellStyle name="Nota 13 4 2 4 2" xfId="25012" xr:uid="{4EB1A355-4E08-4D2C-92FB-51BAD9B24C59}"/>
    <cellStyle name="Nota 13 4 2 5" xfId="25013" xr:uid="{51614456-5D3E-47AE-A019-1032A8096E63}"/>
    <cellStyle name="Nota 13 4 3" xfId="25014" xr:uid="{AEFC989D-4AC2-4528-90F4-A33B329B9D85}"/>
    <cellStyle name="Nota 13 4 3 2" xfId="25015" xr:uid="{C8F838F6-FD57-4B3A-B943-24801C69D6CC}"/>
    <cellStyle name="Nota 13 4 4" xfId="25016" xr:uid="{E070A025-822E-4F14-96B8-3667A2867547}"/>
    <cellStyle name="Nota 13 4 4 2" xfId="25017" xr:uid="{95EBFCD3-3BCE-42D1-9772-144E349C3C66}"/>
    <cellStyle name="Nota 13 4 5" xfId="25018" xr:uid="{62A46537-9F9B-4359-AB90-0D8077670D82}"/>
    <cellStyle name="Nota 13 5" xfId="25019" xr:uid="{F61E6460-CF9E-41A8-9705-3C7BE5C3E830}"/>
    <cellStyle name="Nota 13 5 2" xfId="25020" xr:uid="{6141AF6C-D45A-4296-B7CD-6601A69639D6}"/>
    <cellStyle name="Nota 13 5 2 2" xfId="25021" xr:uid="{79E40239-68CE-429D-ACC5-640A8C24A31B}"/>
    <cellStyle name="Nota 13 5 2 2 2" xfId="25022" xr:uid="{91356C89-22A9-4E63-9D4B-7551BD007603}"/>
    <cellStyle name="Nota 13 5 2 3" xfId="25023" xr:uid="{2DB3FBB3-C694-4A10-91D1-DD318917EDA1}"/>
    <cellStyle name="Nota 13 5 3" xfId="25024" xr:uid="{F5C53259-F699-4C8B-A4B6-47619558B7C7}"/>
    <cellStyle name="Nota 13 5 3 2" xfId="25025" xr:uid="{4231EDAA-D40A-415D-945B-B178C846B9C6}"/>
    <cellStyle name="Nota 13 5 4" xfId="25026" xr:uid="{8DC76858-F43C-4CE9-BD61-9109839C8BA9}"/>
    <cellStyle name="Nota 13 5 4 2" xfId="25027" xr:uid="{E238C052-399C-4AE7-BF43-035E62EA14BB}"/>
    <cellStyle name="Nota 13 5 5" xfId="25028" xr:uid="{E0CB0E91-222E-4AF9-ACCA-10283A2788F3}"/>
    <cellStyle name="Nota 13 6" xfId="25029" xr:uid="{5618EC45-ABA3-41B9-ADFD-450C80856F73}"/>
    <cellStyle name="Nota 13 6 2" xfId="25030" xr:uid="{E2EEDD2E-E261-4DB6-95F4-D150CD78D966}"/>
    <cellStyle name="Nota 13 6 2 2" xfId="25031" xr:uid="{98F4839D-445D-4940-B6EA-FE7EA29348B4}"/>
    <cellStyle name="Nota 13 6 3" xfId="25032" xr:uid="{93874207-AA4C-47F1-ADDE-A0EED46E78B0}"/>
    <cellStyle name="Nota 13 6 3 2" xfId="25033" xr:uid="{415DE804-B2FC-461E-BE7E-F72F68C49334}"/>
    <cellStyle name="Nota 13 6 4" xfId="25034" xr:uid="{9D4FAC9D-82B0-4C6E-BC22-385ED47DB3A2}"/>
    <cellStyle name="Nota 13 7" xfId="25035" xr:uid="{C3462F68-AA3A-47DD-9605-7738C7D7B5AA}"/>
    <cellStyle name="Nota 13 7 2" xfId="25036" xr:uid="{48A10E5E-6A94-4E12-8CF3-A2C1CE5CA350}"/>
    <cellStyle name="Nota 13 8" xfId="25037" xr:uid="{7AA9560C-538E-4E4C-835A-F2224CE58B73}"/>
    <cellStyle name="Nota 13 9" xfId="25038" xr:uid="{526F7DE6-49F7-4F5D-82A9-E1FD970DFE09}"/>
    <cellStyle name="Nota 14" xfId="25039" xr:uid="{0D9B6C4F-BC1A-4AC1-9E80-0E38B29C7477}"/>
    <cellStyle name="Nota 14 2" xfId="25040" xr:uid="{157DDB94-8E6E-41D4-BF94-F758DBB3DC07}"/>
    <cellStyle name="Nota 14 2 2" xfId="25041" xr:uid="{5C57AD26-C7EF-4237-B34D-6D037B836F2D}"/>
    <cellStyle name="Nota 14 2 2 2" xfId="25042" xr:uid="{E982A1FF-6837-4D07-A527-1B9322C3B09C}"/>
    <cellStyle name="Nota 14 2 2 2 2" xfId="25043" xr:uid="{0ACCBB74-EBF7-4447-AABD-EDFD812B15F8}"/>
    <cellStyle name="Nota 14 2 2 2 2 2" xfId="25044" xr:uid="{E4965DF9-D2D3-44C8-A0B9-7E0F3C8FEABE}"/>
    <cellStyle name="Nota 14 2 2 2 2 2 2" xfId="25045" xr:uid="{69DC973D-E89A-4436-81DE-A69FA9C0DD35}"/>
    <cellStyle name="Nota 14 2 2 2 2 3" xfId="25046" xr:uid="{F5036CF0-1EA9-45C4-8319-51D133357268}"/>
    <cellStyle name="Nota 14 2 2 2 3" xfId="25047" xr:uid="{C438618C-210A-4AAA-A069-88F60B216925}"/>
    <cellStyle name="Nota 14 2 2 2 3 2" xfId="25048" xr:uid="{3FE518A9-3E72-42C4-A044-F2890E8C4435}"/>
    <cellStyle name="Nota 14 2 2 2 4" xfId="25049" xr:uid="{FBABF59A-2251-4683-87B8-35B2D10AE582}"/>
    <cellStyle name="Nota 14 2 2 2 4 2" xfId="25050" xr:uid="{38099BB7-F643-432A-8B70-60F7FF641D2A}"/>
    <cellStyle name="Nota 14 2 2 2 5" xfId="25051" xr:uid="{59679379-77AF-46F4-994A-E77357869155}"/>
    <cellStyle name="Nota 14 2 2 3" xfId="25052" xr:uid="{880229E5-0BCF-4763-A6EB-46936EFD61DE}"/>
    <cellStyle name="Nota 14 2 2 3 2" xfId="25053" xr:uid="{B37A312F-7E6A-4239-92A9-59C288493E4B}"/>
    <cellStyle name="Nota 14 2 2 4" xfId="25054" xr:uid="{1343ADBA-BECA-40E1-A244-DE63E3B69509}"/>
    <cellStyle name="Nota 14 2 2 4 2" xfId="25055" xr:uid="{A665C7AC-0398-4E64-8A6D-CD1B5D2AF10F}"/>
    <cellStyle name="Nota 14 2 2 5" xfId="25056" xr:uid="{491F2DDB-385E-4901-9BE1-385F2215E9C0}"/>
    <cellStyle name="Nota 14 2 3" xfId="25057" xr:uid="{E7B1B1A0-649D-4C93-ADE2-4642B058AA9F}"/>
    <cellStyle name="Nota 14 2 3 2" xfId="25058" xr:uid="{B99EC4E8-0DA3-4316-B6CE-18A9C142000F}"/>
    <cellStyle name="Nota 14 2 3 2 2" xfId="25059" xr:uid="{BDAE5FFA-5510-45BC-8E48-862A433C33C5}"/>
    <cellStyle name="Nota 14 2 3 3" xfId="25060" xr:uid="{60396209-9974-4817-BC7E-E8CEC2C5F335}"/>
    <cellStyle name="Nota 14 2 3 3 2" xfId="25061" xr:uid="{B373668F-64E1-4731-B7FF-B3E3D497CED5}"/>
    <cellStyle name="Nota 14 2 3 4" xfId="25062" xr:uid="{AC7253C7-0FE4-4516-B04F-4E48858D06A1}"/>
    <cellStyle name="Nota 14 2 4" xfId="25063" xr:uid="{CAAB0D0E-F147-4FC7-86D8-93FF4F4A7A57}"/>
    <cellStyle name="Nota 14 2 4 2" xfId="25064" xr:uid="{766F7653-FA0C-4EE3-9996-8906DAF5439E}"/>
    <cellStyle name="Nota 14 2 4 2 2" xfId="25065" xr:uid="{6BC12034-3064-4917-BE05-9BC2A3E13F12}"/>
    <cellStyle name="Nota 14 2 4 2 2 2" xfId="25066" xr:uid="{B3D8DB78-7D5F-4F70-865A-6A6E9A6CC178}"/>
    <cellStyle name="Nota 14 2 4 2 3" xfId="25067" xr:uid="{D16C5396-E184-4DAD-965D-186F7FCEC712}"/>
    <cellStyle name="Nota 14 2 4 3" xfId="25068" xr:uid="{2DA0FC9C-1600-4C24-A1AC-A67B909186D8}"/>
    <cellStyle name="Nota 14 2 4 3 2" xfId="25069" xr:uid="{B276FCA7-47C4-49DA-A3CF-7CF4B9F01AF5}"/>
    <cellStyle name="Nota 14 2 4 4" xfId="25070" xr:uid="{8E985909-ABEE-42BA-B27A-B2DC29F177B7}"/>
    <cellStyle name="Nota 14 2 4 4 2" xfId="25071" xr:uid="{EA448EAA-F8F6-4F6A-A8A4-E3D582563BF4}"/>
    <cellStyle name="Nota 14 2 4 5" xfId="25072" xr:uid="{4246CD34-0864-4500-9773-2652F5316B67}"/>
    <cellStyle name="Nota 14 2 5" xfId="25073" xr:uid="{6027AEF9-2F92-4F62-8135-5DC798848AC0}"/>
    <cellStyle name="Nota 14 2 5 2" xfId="25074" xr:uid="{2CC96197-D30A-4797-9186-6D44DC9BF005}"/>
    <cellStyle name="Nota 14 2 5 2 2" xfId="25075" xr:uid="{8DED0A20-9645-42D0-939A-917A58C60622}"/>
    <cellStyle name="Nota 14 2 5 3" xfId="25076" xr:uid="{26C5F5E2-7749-4BCF-B0E9-6FDA25CC07A8}"/>
    <cellStyle name="Nota 14 2 5 3 2" xfId="25077" xr:uid="{DCE20476-AFA3-4485-9B6D-FA4B664E947C}"/>
    <cellStyle name="Nota 14 2 5 4" xfId="25078" xr:uid="{15E6F6FD-8910-471D-B33D-23EBBBC89363}"/>
    <cellStyle name="Nota 14 2 6" xfId="25079" xr:uid="{B2E7FAEA-7C3A-4ABB-9B21-E2B864E261BA}"/>
    <cellStyle name="Nota 14 2 6 2" xfId="25080" xr:uid="{9A3F8CE1-0917-46DD-A038-E06FEE9C54EB}"/>
    <cellStyle name="Nota 14 2 7" xfId="25081" xr:uid="{900CE943-A315-41F0-A70A-C90E4868156A}"/>
    <cellStyle name="Nota 14 2 8" xfId="25082" xr:uid="{6A08227A-A75D-43F0-8CEA-3B3B8DEE5360}"/>
    <cellStyle name="Nota 14 3" xfId="25083" xr:uid="{F81A1635-E809-4C90-A1BB-BEB2E38F3DCB}"/>
    <cellStyle name="Nota 14 3 2" xfId="25084" xr:uid="{D5965C52-EE2C-49A5-958F-16CD145E7C38}"/>
    <cellStyle name="Nota 14 3 2 2" xfId="25085" xr:uid="{981D6D63-8480-4CDE-A7C1-AFF01558771B}"/>
    <cellStyle name="Nota 14 3 2 2 2" xfId="25086" xr:uid="{65DF704D-7865-40A1-9CEE-E842D405FAC4}"/>
    <cellStyle name="Nota 14 3 2 2 2 2" xfId="25087" xr:uid="{AE91BE2D-9AB0-4A2D-9B4E-CBE6A81DAD5F}"/>
    <cellStyle name="Nota 14 3 2 2 3" xfId="25088" xr:uid="{B91ADA87-4D17-4746-8D67-243D2B428196}"/>
    <cellStyle name="Nota 14 3 2 3" xfId="25089" xr:uid="{0755D14C-67BC-47A9-ACCB-983B424D6D08}"/>
    <cellStyle name="Nota 14 3 2 3 2" xfId="25090" xr:uid="{C934DD07-8F07-46C9-A820-4F160C9F2124}"/>
    <cellStyle name="Nota 14 3 2 4" xfId="25091" xr:uid="{363FB595-5DED-4F74-A709-C84E4C337BD4}"/>
    <cellStyle name="Nota 14 3 2 4 2" xfId="25092" xr:uid="{9117BE66-A4C5-457C-B3F8-58D2739C911E}"/>
    <cellStyle name="Nota 14 3 2 5" xfId="25093" xr:uid="{C2EDAB75-D52F-48BC-B2BE-8FA292F13C28}"/>
    <cellStyle name="Nota 14 3 3" xfId="25094" xr:uid="{66F4983F-70DF-49C7-A878-56877342CD71}"/>
    <cellStyle name="Nota 14 3 3 2" xfId="25095" xr:uid="{63AFFC71-B06B-4690-A0B3-0E3520C8E0ED}"/>
    <cellStyle name="Nota 14 3 4" xfId="25096" xr:uid="{D569531D-B8BF-4C93-8D9D-45AC37A2818E}"/>
    <cellStyle name="Nota 14 3 4 2" xfId="25097" xr:uid="{18917C45-C029-46CE-8F95-D9DE3DCFE8B6}"/>
    <cellStyle name="Nota 14 3 5" xfId="25098" xr:uid="{D6D735DB-E976-48E2-950A-FD30FAA24C70}"/>
    <cellStyle name="Nota 14 4" xfId="25099" xr:uid="{EC110ED3-9E0E-4D40-9A19-1702EC6E3BFD}"/>
    <cellStyle name="Nota 14 4 2" xfId="25100" xr:uid="{A08344AF-96F6-4214-A608-60133838F681}"/>
    <cellStyle name="Nota 14 4 2 2" xfId="25101" xr:uid="{A2D6508D-6AF0-47AB-9DEB-1B4E7762C349}"/>
    <cellStyle name="Nota 14 4 2 2 2" xfId="25102" xr:uid="{10EBE2DD-6BB8-408E-A7AF-0CE3C0878578}"/>
    <cellStyle name="Nota 14 4 2 2 2 2" xfId="25103" xr:uid="{2835D56C-5AC2-402A-9E44-2ED3CBD8E7B2}"/>
    <cellStyle name="Nota 14 4 2 2 3" xfId="25104" xr:uid="{1AFAA2AC-9750-4F32-A05B-ABFD9A47D336}"/>
    <cellStyle name="Nota 14 4 2 3" xfId="25105" xr:uid="{19C0B80D-110D-4C9B-9F86-9E4BA2CA3095}"/>
    <cellStyle name="Nota 14 4 2 3 2" xfId="25106" xr:uid="{C2BC5290-7E0B-4DAE-874E-578476932BE8}"/>
    <cellStyle name="Nota 14 4 2 4" xfId="25107" xr:uid="{7FEE2BA4-A50B-4579-A913-985A2C6ADC3F}"/>
    <cellStyle name="Nota 14 4 2 4 2" xfId="25108" xr:uid="{FFC1443D-93CA-4BE3-80F9-8C40ABEB3C50}"/>
    <cellStyle name="Nota 14 4 2 5" xfId="25109" xr:uid="{1AF46415-A908-447E-AB78-AAEFC35129F0}"/>
    <cellStyle name="Nota 14 4 3" xfId="25110" xr:uid="{AAA3DE07-CC60-449C-B0F8-77D8D55CB2F1}"/>
    <cellStyle name="Nota 14 4 3 2" xfId="25111" xr:uid="{B08B1989-DB49-4655-A2D3-2065246206DB}"/>
    <cellStyle name="Nota 14 4 4" xfId="25112" xr:uid="{26926444-1EB3-4180-8B31-AA6406FE5B13}"/>
    <cellStyle name="Nota 14 4 4 2" xfId="25113" xr:uid="{04FF4C90-2D62-4000-A489-5ABF5833D168}"/>
    <cellStyle name="Nota 14 4 5" xfId="25114" xr:uid="{28309748-5D4C-488A-BAD3-B7E6755FE92F}"/>
    <cellStyle name="Nota 14 5" xfId="25115" xr:uid="{5356C4E6-F87D-4798-8F99-FF03185E5AB2}"/>
    <cellStyle name="Nota 14 5 2" xfId="25116" xr:uid="{7B9A1AAC-EFE5-441D-BD54-524040D19BE2}"/>
    <cellStyle name="Nota 14 5 2 2" xfId="25117" xr:uid="{47ED7182-BCC8-4F3B-99DB-8A56826B6BAD}"/>
    <cellStyle name="Nota 14 5 2 2 2" xfId="25118" xr:uid="{B68D512B-1D07-4171-8F43-3DB6A3CB3F34}"/>
    <cellStyle name="Nota 14 5 2 3" xfId="25119" xr:uid="{51AD3AA3-D847-4BD2-9E1E-814FB5344A5D}"/>
    <cellStyle name="Nota 14 5 3" xfId="25120" xr:uid="{D14B0BBE-840E-4DB6-931D-55627051DE78}"/>
    <cellStyle name="Nota 14 5 3 2" xfId="25121" xr:uid="{4C33EDCD-1D7C-4FC0-8177-CE88B92D2478}"/>
    <cellStyle name="Nota 14 5 4" xfId="25122" xr:uid="{B9498683-DF6B-43CA-A0F6-392493C8D757}"/>
    <cellStyle name="Nota 14 5 4 2" xfId="25123" xr:uid="{4C6B4F78-6D37-4144-A759-2F4C2B4394A2}"/>
    <cellStyle name="Nota 14 5 5" xfId="25124" xr:uid="{8BAA6C4C-99AF-41E5-9312-28E479612112}"/>
    <cellStyle name="Nota 14 6" xfId="25125" xr:uid="{8875C7C3-FD10-48AB-946C-A991A890F62D}"/>
    <cellStyle name="Nota 14 6 2" xfId="25126" xr:uid="{3980F83D-4873-4E29-BC3E-126ABAA1B258}"/>
    <cellStyle name="Nota 14 6 2 2" xfId="25127" xr:uid="{3F6378D5-6420-42AC-BB2D-EBEBF0FB4C10}"/>
    <cellStyle name="Nota 14 6 3" xfId="25128" xr:uid="{3CE56147-7DD2-4445-A38B-58B728509DC8}"/>
    <cellStyle name="Nota 14 6 3 2" xfId="25129" xr:uid="{06B0FD13-21A4-4F7F-87BA-E18AA9A593CB}"/>
    <cellStyle name="Nota 14 6 4" xfId="25130" xr:uid="{A94DEE8C-1DE9-4261-B813-86D69C4D3338}"/>
    <cellStyle name="Nota 14 7" xfId="25131" xr:uid="{F46066BB-83CC-4352-9731-2E92BDBD5FE0}"/>
    <cellStyle name="Nota 14 7 2" xfId="25132" xr:uid="{D2BFC5B1-B5C0-4C18-8C8A-312BCEC90B03}"/>
    <cellStyle name="Nota 14 8" xfId="25133" xr:uid="{64248428-079F-42CC-9C49-D852B57EA835}"/>
    <cellStyle name="Nota 14 9" xfId="25134" xr:uid="{948DBE98-AE62-4472-964B-B0ACE9669BE2}"/>
    <cellStyle name="Nota 15" xfId="25135" xr:uid="{D932EA7C-9562-4AA7-A90B-8CCC80F15A30}"/>
    <cellStyle name="Nota 15 2" xfId="25136" xr:uid="{A3EA5A59-07C8-4372-AD99-ABE2E96E9D1D}"/>
    <cellStyle name="Nota 15 2 2" xfId="25137" xr:uid="{25277C84-B834-40CE-BCB3-2F4079793DAF}"/>
    <cellStyle name="Nota 15 2 2 2" xfId="25138" xr:uid="{BA6B486D-4981-4C31-A692-C81E105FD708}"/>
    <cellStyle name="Nota 15 2 2 2 2" xfId="25139" xr:uid="{3C169D52-8E6A-424F-A783-5980B690DAAD}"/>
    <cellStyle name="Nota 15 2 2 2 2 2" xfId="25140" xr:uid="{19C91312-1011-4174-B4D6-F9039A0B4E08}"/>
    <cellStyle name="Nota 15 2 2 2 2 2 2" xfId="25141" xr:uid="{B10AD678-5393-4A6A-9823-1E3019CB744A}"/>
    <cellStyle name="Nota 15 2 2 2 2 3" xfId="25142" xr:uid="{546BBB48-C358-4DEF-A2C3-8B3C45BF5C8F}"/>
    <cellStyle name="Nota 15 2 2 2 3" xfId="25143" xr:uid="{42C888CF-F678-4566-B03E-2B42E799C04B}"/>
    <cellStyle name="Nota 15 2 2 2 3 2" xfId="25144" xr:uid="{6D623197-866B-4C74-B09B-D798D73F4567}"/>
    <cellStyle name="Nota 15 2 2 2 4" xfId="25145" xr:uid="{55C67C1B-8403-4F59-A1A7-544D6BE4EF07}"/>
    <cellStyle name="Nota 15 2 2 2 4 2" xfId="25146" xr:uid="{4115FB8B-F9E3-4A8F-9CEB-8BC24788B7F3}"/>
    <cellStyle name="Nota 15 2 2 2 5" xfId="25147" xr:uid="{0A5FF59F-461F-4D71-A6E8-833FA4B978D1}"/>
    <cellStyle name="Nota 15 2 2 3" xfId="25148" xr:uid="{8F356C2F-6D29-4C64-9030-4AE848E6D2F7}"/>
    <cellStyle name="Nota 15 2 2 3 2" xfId="25149" xr:uid="{7697572F-1498-49E5-A830-6EA45459B2F1}"/>
    <cellStyle name="Nota 15 2 2 4" xfId="25150" xr:uid="{D5420B96-05DF-485D-90D2-A700A194BDB8}"/>
    <cellStyle name="Nota 15 2 2 4 2" xfId="25151" xr:uid="{233D998D-5A38-4BB4-B574-FDF503FE8C3D}"/>
    <cellStyle name="Nota 15 2 2 5" xfId="25152" xr:uid="{E1B95ED9-2BB0-4C34-BB49-A4919D539856}"/>
    <cellStyle name="Nota 15 2 3" xfId="25153" xr:uid="{F8F14358-02B7-4C60-8466-C39D80FC4927}"/>
    <cellStyle name="Nota 15 2 3 2" xfId="25154" xr:uid="{E0B2576A-8A70-4E44-8169-B300899326DE}"/>
    <cellStyle name="Nota 15 2 3 2 2" xfId="25155" xr:uid="{06AE8B43-D48E-404C-BA73-21770191769C}"/>
    <cellStyle name="Nota 15 2 3 3" xfId="25156" xr:uid="{ED1B8EF7-3CBA-4937-9041-F59FB2D06D7F}"/>
    <cellStyle name="Nota 15 2 3 3 2" xfId="25157" xr:uid="{A5D95D36-FC50-4175-B45D-466A4786593D}"/>
    <cellStyle name="Nota 15 2 3 4" xfId="25158" xr:uid="{9B9763AC-E496-4207-A1F3-D5F55879C0CD}"/>
    <cellStyle name="Nota 15 2 4" xfId="25159" xr:uid="{D0E7C0A6-FF25-4055-BD0E-4DFF914DBED1}"/>
    <cellStyle name="Nota 15 2 4 2" xfId="25160" xr:uid="{58761963-AABA-4F8F-99F1-DD9950EEAD04}"/>
    <cellStyle name="Nota 15 2 4 2 2" xfId="25161" xr:uid="{AD6B0832-5246-49CA-A723-9ACC5AAAEE57}"/>
    <cellStyle name="Nota 15 2 4 2 2 2" xfId="25162" xr:uid="{BC635357-AF21-4E1F-9DAF-830E8E41C76B}"/>
    <cellStyle name="Nota 15 2 4 2 3" xfId="25163" xr:uid="{DC0309C4-68F8-4F99-965C-197CCE2723F9}"/>
    <cellStyle name="Nota 15 2 4 3" xfId="25164" xr:uid="{8655703E-BB8F-41DC-ACFE-87090EEFDCBA}"/>
    <cellStyle name="Nota 15 2 4 3 2" xfId="25165" xr:uid="{007068CA-8CE8-46A4-8C17-56D5F9F29031}"/>
    <cellStyle name="Nota 15 2 4 4" xfId="25166" xr:uid="{CDD7C538-35A6-42DB-AB21-C3B0826ACA19}"/>
    <cellStyle name="Nota 15 2 4 4 2" xfId="25167" xr:uid="{CDA3AF68-C03D-431D-B366-840AFA42223F}"/>
    <cellStyle name="Nota 15 2 4 5" xfId="25168" xr:uid="{D2309D7F-289D-4DE5-A04D-D7A2B1AC08FF}"/>
    <cellStyle name="Nota 15 2 5" xfId="25169" xr:uid="{A8BCDE2F-2FBB-4181-9A00-B1224F3F8AC4}"/>
    <cellStyle name="Nota 15 2 5 2" xfId="25170" xr:uid="{26D29AAF-7A69-47DB-B256-88461D548EE9}"/>
    <cellStyle name="Nota 15 2 5 2 2" xfId="25171" xr:uid="{A4204341-EB93-4D6D-8F7A-8B5FBCA91990}"/>
    <cellStyle name="Nota 15 2 5 3" xfId="25172" xr:uid="{2A3F3E11-4569-4EA8-9F3C-E30B9D1E3B3F}"/>
    <cellStyle name="Nota 15 2 5 3 2" xfId="25173" xr:uid="{90FC9EC9-9FCF-4BED-8386-3D992D469970}"/>
    <cellStyle name="Nota 15 2 5 4" xfId="25174" xr:uid="{7BE88EDF-8DA8-4131-9AC6-D4FBFEE23829}"/>
    <cellStyle name="Nota 15 2 6" xfId="25175" xr:uid="{939ABC0A-11E7-4AF1-B517-A1CB97426749}"/>
    <cellStyle name="Nota 15 2 6 2" xfId="25176" xr:uid="{64342E3A-5C8D-4861-82DE-4D2715F5A23E}"/>
    <cellStyle name="Nota 15 2 7" xfId="25177" xr:uid="{8EEB0CF5-0ECF-4209-A961-6E353F4B1013}"/>
    <cellStyle name="Nota 15 2 8" xfId="25178" xr:uid="{F383C902-3244-4A1D-B27D-50A125F3304F}"/>
    <cellStyle name="Nota 15 3" xfId="25179" xr:uid="{8CEE55A9-4DD0-473C-9A80-248826D1B740}"/>
    <cellStyle name="Nota 15 3 2" xfId="25180" xr:uid="{956308AE-1322-4490-A0D8-DFF3E6E441B0}"/>
    <cellStyle name="Nota 15 3 2 2" xfId="25181" xr:uid="{58919310-8793-4389-965D-BC43F0528EDA}"/>
    <cellStyle name="Nota 15 3 2 2 2" xfId="25182" xr:uid="{6ADA3608-FB13-46AD-8404-C31088C555B0}"/>
    <cellStyle name="Nota 15 3 2 2 2 2" xfId="25183" xr:uid="{63F21173-1753-4F8E-8F07-7E2ABFC87871}"/>
    <cellStyle name="Nota 15 3 2 2 3" xfId="25184" xr:uid="{4C3A1AE6-5330-403D-9080-D6831D506C63}"/>
    <cellStyle name="Nota 15 3 2 3" xfId="25185" xr:uid="{7463B9D3-C275-4A5F-B042-E1A4831EF14C}"/>
    <cellStyle name="Nota 15 3 2 3 2" xfId="25186" xr:uid="{F44982B3-845B-4A27-9A7F-AF6C2E25716B}"/>
    <cellStyle name="Nota 15 3 2 4" xfId="25187" xr:uid="{697339B3-C7DC-44C8-9A35-B4E73DE0941A}"/>
    <cellStyle name="Nota 15 3 2 4 2" xfId="25188" xr:uid="{A3B76DF9-A9A1-48D3-9F50-8353FAF298DD}"/>
    <cellStyle name="Nota 15 3 2 5" xfId="25189" xr:uid="{7E486DF9-DA58-409E-AA23-985925E35132}"/>
    <cellStyle name="Nota 15 3 3" xfId="25190" xr:uid="{1FECB6F0-DAFA-4C49-964B-D7F775E72B7B}"/>
    <cellStyle name="Nota 15 3 3 2" xfId="25191" xr:uid="{2DAF1241-39E4-4862-8025-767D2A94ED4C}"/>
    <cellStyle name="Nota 15 3 4" xfId="25192" xr:uid="{AC9FCDC5-A6C8-4376-B8F2-656CC8CF8BCD}"/>
    <cellStyle name="Nota 15 3 4 2" xfId="25193" xr:uid="{B231FCBF-BF32-4AC6-9162-24CBCBB423BB}"/>
    <cellStyle name="Nota 15 3 5" xfId="25194" xr:uid="{C9439ED4-F4F7-4F25-863E-25B0F7339C05}"/>
    <cellStyle name="Nota 15 4" xfId="25195" xr:uid="{249EA3B5-DB69-4BDF-A5F7-756EAEFC21C5}"/>
    <cellStyle name="Nota 15 4 2" xfId="25196" xr:uid="{5B177169-DD29-4589-A3C5-43D0B6C614DF}"/>
    <cellStyle name="Nota 15 4 2 2" xfId="25197" xr:uid="{A632FFB3-8C00-4EEF-BAE3-029DACFFF149}"/>
    <cellStyle name="Nota 15 4 2 2 2" xfId="25198" xr:uid="{07B05876-9CD9-49DB-8F3C-8FC10C395028}"/>
    <cellStyle name="Nota 15 4 2 2 2 2" xfId="25199" xr:uid="{DB39A1AD-A210-4683-8F0F-942858B8ACF1}"/>
    <cellStyle name="Nota 15 4 2 2 3" xfId="25200" xr:uid="{957DB5AE-53F8-4B54-9C77-94D849CE7CA7}"/>
    <cellStyle name="Nota 15 4 2 3" xfId="25201" xr:uid="{9C3A1165-8C8C-4F6D-A306-A644B7ECE256}"/>
    <cellStyle name="Nota 15 4 2 3 2" xfId="25202" xr:uid="{481471D4-C6FA-4983-B528-1001600A2357}"/>
    <cellStyle name="Nota 15 4 2 4" xfId="25203" xr:uid="{427BC186-4C37-4C06-B0E8-7968B63E74E5}"/>
    <cellStyle name="Nota 15 4 2 4 2" xfId="25204" xr:uid="{6B147A29-33E5-49AE-9ADA-CE4F06ED3956}"/>
    <cellStyle name="Nota 15 4 2 5" xfId="25205" xr:uid="{5B6DDEEB-D230-4633-B000-E29126753B1A}"/>
    <cellStyle name="Nota 15 4 3" xfId="25206" xr:uid="{E7B2A79E-3791-4577-90DC-48D3C0227D3A}"/>
    <cellStyle name="Nota 15 4 3 2" xfId="25207" xr:uid="{78889996-2972-4E30-97A2-BD7E329ECD2F}"/>
    <cellStyle name="Nota 15 4 4" xfId="25208" xr:uid="{65FE4AFF-5D8E-4D9B-AA7F-73C568984636}"/>
    <cellStyle name="Nota 15 4 4 2" xfId="25209" xr:uid="{B4AF6FE1-C742-408E-BE36-30145EA516B4}"/>
    <cellStyle name="Nota 15 4 5" xfId="25210" xr:uid="{8435818D-7B79-4E9B-A502-46322446C4A5}"/>
    <cellStyle name="Nota 15 5" xfId="25211" xr:uid="{C3D52F10-BA6D-4284-AA97-2E2CEDE761BF}"/>
    <cellStyle name="Nota 15 5 2" xfId="25212" xr:uid="{F02B4693-F816-4819-96D2-A66C9A3C367F}"/>
    <cellStyle name="Nota 15 5 2 2" xfId="25213" xr:uid="{7738D46A-EEAB-4EAA-87AD-437B2F650810}"/>
    <cellStyle name="Nota 15 5 2 2 2" xfId="25214" xr:uid="{A002220C-57EB-48E8-8212-81B5696200B5}"/>
    <cellStyle name="Nota 15 5 2 3" xfId="25215" xr:uid="{ECD2DEEF-E82A-45E0-9EA1-29C7A79C9B04}"/>
    <cellStyle name="Nota 15 5 3" xfId="25216" xr:uid="{B097D3A3-AD5F-4118-B08C-88C1052A1BA5}"/>
    <cellStyle name="Nota 15 5 3 2" xfId="25217" xr:uid="{E5F42EE6-887F-49A2-A9BE-24D8666B77EE}"/>
    <cellStyle name="Nota 15 5 4" xfId="25218" xr:uid="{F8F7FF25-CC18-4D42-8438-AA7322E483BE}"/>
    <cellStyle name="Nota 15 5 4 2" xfId="25219" xr:uid="{77C1E8C1-165C-4144-9DFB-6F651EA356F7}"/>
    <cellStyle name="Nota 15 5 5" xfId="25220" xr:uid="{2309C051-F9BC-4761-9A1B-8FCF92624C76}"/>
    <cellStyle name="Nota 15 6" xfId="25221" xr:uid="{ADD4450B-683F-48FC-B335-CFCC85FC8E5D}"/>
    <cellStyle name="Nota 15 6 2" xfId="25222" xr:uid="{49D63E5B-2A3E-483D-AA40-9C54932A183E}"/>
    <cellStyle name="Nota 15 6 2 2" xfId="25223" xr:uid="{A223B7A4-5AAC-453E-AAC7-74C13D02669A}"/>
    <cellStyle name="Nota 15 6 3" xfId="25224" xr:uid="{DF2C3464-69D0-49B7-B21F-84B8F221EAF5}"/>
    <cellStyle name="Nota 15 6 3 2" xfId="25225" xr:uid="{FCB584DB-F78F-48E6-B588-763464C941D6}"/>
    <cellStyle name="Nota 15 6 4" xfId="25226" xr:uid="{CA393F67-7605-4508-AC09-D5BE0411242D}"/>
    <cellStyle name="Nota 15 7" xfId="25227" xr:uid="{B352C5E8-B019-4924-9352-A62C819D970C}"/>
    <cellStyle name="Nota 15 7 2" xfId="25228" xr:uid="{8393235E-1043-4A59-AA25-72A152096B29}"/>
    <cellStyle name="Nota 15 8" xfId="25229" xr:uid="{90A7044B-1B82-4982-84DD-FAAFFE007787}"/>
    <cellStyle name="Nota 15 9" xfId="25230" xr:uid="{B9B95F95-6A42-47D2-85CC-549521F48361}"/>
    <cellStyle name="Nota 16" xfId="25231" xr:uid="{29AB38FD-A71E-4FB4-9EE4-B38E9639CE91}"/>
    <cellStyle name="Nota 16 2" xfId="25232" xr:uid="{172953A6-120A-44BC-96E9-BFA37D95A48A}"/>
    <cellStyle name="Nota 16 2 2" xfId="25233" xr:uid="{5E23FFDA-48A4-4743-830F-EAD892C8E6D7}"/>
    <cellStyle name="Nota 16 2 2 2" xfId="25234" xr:uid="{7DEBC2BE-6332-44C8-812E-62FFEED14E04}"/>
    <cellStyle name="Nota 16 2 2 2 2" xfId="25235" xr:uid="{A3C6D2DB-9D7D-4D2B-9135-332213F8CD86}"/>
    <cellStyle name="Nota 16 2 2 2 2 2" xfId="25236" xr:uid="{8B016509-B5CD-4FAD-88EE-C306E46679B2}"/>
    <cellStyle name="Nota 16 2 2 2 2 2 2" xfId="25237" xr:uid="{1F544607-DB76-4467-BB92-C4A872B3CCBB}"/>
    <cellStyle name="Nota 16 2 2 2 2 3" xfId="25238" xr:uid="{3F4ED571-C859-46AE-A32C-C1B726EEC53F}"/>
    <cellStyle name="Nota 16 2 2 2 3" xfId="25239" xr:uid="{8FFE8F8D-4A82-414D-A688-79F760E2F2A2}"/>
    <cellStyle name="Nota 16 2 2 2 3 2" xfId="25240" xr:uid="{4915B9F9-3F25-4519-997E-E2BD7088E341}"/>
    <cellStyle name="Nota 16 2 2 2 4" xfId="25241" xr:uid="{F11D5444-013D-482C-A216-EC062BB07B37}"/>
    <cellStyle name="Nota 16 2 2 2 4 2" xfId="25242" xr:uid="{DD30E577-ED82-4D4A-AC96-6FBCAFF65113}"/>
    <cellStyle name="Nota 16 2 2 2 5" xfId="25243" xr:uid="{612EBA39-90B3-408C-B153-34E8519A773D}"/>
    <cellStyle name="Nota 16 2 2 3" xfId="25244" xr:uid="{6C4D5A4C-8835-49CF-B5EF-091D68626096}"/>
    <cellStyle name="Nota 16 2 2 3 2" xfId="25245" xr:uid="{A9D607AA-52B5-4320-80CB-FADD768C4B2E}"/>
    <cellStyle name="Nota 16 2 2 4" xfId="25246" xr:uid="{AFE8FC97-7BD2-48FA-81CE-47B547119FD6}"/>
    <cellStyle name="Nota 16 2 2 4 2" xfId="25247" xr:uid="{934EE12A-F1EB-47D5-97C7-27FCF41A761E}"/>
    <cellStyle name="Nota 16 2 2 5" xfId="25248" xr:uid="{F378CB4B-44F9-4FD2-A54A-8B0777D0D0EF}"/>
    <cellStyle name="Nota 16 2 3" xfId="25249" xr:uid="{1691FD4A-CDA5-4478-A360-744B594576E2}"/>
    <cellStyle name="Nota 16 2 3 2" xfId="25250" xr:uid="{95DF7FE4-9275-4A7F-8BC4-89D705886BA7}"/>
    <cellStyle name="Nota 16 2 3 2 2" xfId="25251" xr:uid="{29AC24E4-4C4C-4C7E-9DEC-5A3F93A94F46}"/>
    <cellStyle name="Nota 16 2 3 3" xfId="25252" xr:uid="{96AC8C5A-4253-47F5-BBF6-D1FFD1500B71}"/>
    <cellStyle name="Nota 16 2 3 3 2" xfId="25253" xr:uid="{438E4F20-385B-4973-8DFD-6ECD3F4088AE}"/>
    <cellStyle name="Nota 16 2 3 4" xfId="25254" xr:uid="{FBCD59B0-4202-4737-B311-02EA8B39631A}"/>
    <cellStyle name="Nota 16 2 4" xfId="25255" xr:uid="{45787F82-FA07-4819-8A0E-5F21AB0D66EB}"/>
    <cellStyle name="Nota 16 2 4 2" xfId="25256" xr:uid="{07B2D12F-BF80-44D2-A4EE-E9FD9F96A226}"/>
    <cellStyle name="Nota 16 2 4 2 2" xfId="25257" xr:uid="{EB8535A5-5275-4588-925C-E18BECD3409C}"/>
    <cellStyle name="Nota 16 2 4 2 2 2" xfId="25258" xr:uid="{53C7E470-5903-4005-B8C4-4CE265A5F76C}"/>
    <cellStyle name="Nota 16 2 4 2 3" xfId="25259" xr:uid="{D1B24EAA-2E09-495C-8F11-2FA5BAD88D15}"/>
    <cellStyle name="Nota 16 2 4 3" xfId="25260" xr:uid="{31E8911D-24A6-49F2-BADA-422CA2B9DC47}"/>
    <cellStyle name="Nota 16 2 4 3 2" xfId="25261" xr:uid="{C94D9122-DEF1-446A-932D-AD310790ABBC}"/>
    <cellStyle name="Nota 16 2 4 4" xfId="25262" xr:uid="{1C96E9D8-6D76-4576-8C7F-56813D5E1C0A}"/>
    <cellStyle name="Nota 16 2 4 4 2" xfId="25263" xr:uid="{D0AFF88E-E2A2-4A1B-8496-290E26693791}"/>
    <cellStyle name="Nota 16 2 4 5" xfId="25264" xr:uid="{64E69127-C7C4-462B-A921-97F98E6EF13E}"/>
    <cellStyle name="Nota 16 2 5" xfId="25265" xr:uid="{BC63D394-E93E-4BD7-B7AA-E2722E81EC15}"/>
    <cellStyle name="Nota 16 2 5 2" xfId="25266" xr:uid="{0E62608E-C31B-43EB-8126-0D972F94DB09}"/>
    <cellStyle name="Nota 16 2 5 2 2" xfId="25267" xr:uid="{09D2E4B9-5C10-4F41-970A-C9DF57B6B825}"/>
    <cellStyle name="Nota 16 2 5 3" xfId="25268" xr:uid="{2EFA1F7E-6E6E-4A5C-BC57-BE59858F021E}"/>
    <cellStyle name="Nota 16 2 5 3 2" xfId="25269" xr:uid="{5219CB3A-852A-450B-9E38-15A17E89FCA8}"/>
    <cellStyle name="Nota 16 2 5 4" xfId="25270" xr:uid="{5A78016A-B043-44EA-A26A-0495777DCA3B}"/>
    <cellStyle name="Nota 16 2 6" xfId="25271" xr:uid="{B4D2AE57-D166-4D2E-BB74-B47B47930F31}"/>
    <cellStyle name="Nota 16 2 6 2" xfId="25272" xr:uid="{7C4FF9FF-164A-48C2-BA09-69DE2C0E38FA}"/>
    <cellStyle name="Nota 16 2 7" xfId="25273" xr:uid="{560AA59B-B0D4-4B04-8882-BE35C1A58F9F}"/>
    <cellStyle name="Nota 16 2 8" xfId="25274" xr:uid="{6F0F4378-6DB4-4536-942E-95F2E3B8E59A}"/>
    <cellStyle name="Nota 16 3" xfId="25275" xr:uid="{541FD364-7404-4026-BC93-A3E3CF8ED8B0}"/>
    <cellStyle name="Nota 16 3 2" xfId="25276" xr:uid="{45F6936B-25B3-43D5-BCD0-5BE19BBA015F}"/>
    <cellStyle name="Nota 16 3 2 2" xfId="25277" xr:uid="{7D09A128-EB00-4085-934E-D6A56B8E67EF}"/>
    <cellStyle name="Nota 16 3 2 2 2" xfId="25278" xr:uid="{7C5B1845-E95A-4640-9FE3-429086EA7BD1}"/>
    <cellStyle name="Nota 16 3 2 2 2 2" xfId="25279" xr:uid="{D8C04BC0-BA05-4B64-A8AC-658FFD1C956A}"/>
    <cellStyle name="Nota 16 3 2 2 3" xfId="25280" xr:uid="{AC806C4A-8F31-46B6-B954-E04C680A6E4E}"/>
    <cellStyle name="Nota 16 3 2 3" xfId="25281" xr:uid="{B12313A1-A8B0-4F98-BED2-28350605F0A6}"/>
    <cellStyle name="Nota 16 3 2 3 2" xfId="25282" xr:uid="{D44DCEFE-FAAA-4863-837E-4B497E5C7310}"/>
    <cellStyle name="Nota 16 3 2 4" xfId="25283" xr:uid="{C14FCA7E-C715-4E90-8248-B37D59D1F29C}"/>
    <cellStyle name="Nota 16 3 2 4 2" xfId="25284" xr:uid="{76D5E30F-A00D-470F-B328-DC3C9BC97465}"/>
    <cellStyle name="Nota 16 3 2 5" xfId="25285" xr:uid="{F43A1F67-75EC-4ECC-BD1E-34C94E6AD1B1}"/>
    <cellStyle name="Nota 16 3 3" xfId="25286" xr:uid="{597ACDC6-B628-4C2C-AF0A-09D37FE8468F}"/>
    <cellStyle name="Nota 16 3 3 2" xfId="25287" xr:uid="{D1BF73B1-AA6A-43B9-956E-B559015585C0}"/>
    <cellStyle name="Nota 16 3 4" xfId="25288" xr:uid="{4BBF862B-5622-4F7C-9B79-AC710C213160}"/>
    <cellStyle name="Nota 16 3 4 2" xfId="25289" xr:uid="{2A2DB208-6276-4B9E-8C27-97393E1402CE}"/>
    <cellStyle name="Nota 16 3 5" xfId="25290" xr:uid="{15521307-DAD6-4D46-B85D-4DC0E7C76C99}"/>
    <cellStyle name="Nota 16 4" xfId="25291" xr:uid="{E8301D1E-A94D-493E-9F00-1AB0986C350E}"/>
    <cellStyle name="Nota 16 4 2" xfId="25292" xr:uid="{8E90CB5F-0A19-4D0C-9165-947106522E96}"/>
    <cellStyle name="Nota 16 4 2 2" xfId="25293" xr:uid="{0C00760F-6629-48E7-B544-ED09A419205D}"/>
    <cellStyle name="Nota 16 4 2 2 2" xfId="25294" xr:uid="{434F4E7A-7021-43D9-8F1C-6680A80DC610}"/>
    <cellStyle name="Nota 16 4 2 2 2 2" xfId="25295" xr:uid="{DFD6C4E8-E92D-4C35-A430-849881671C9D}"/>
    <cellStyle name="Nota 16 4 2 2 3" xfId="25296" xr:uid="{9F18B042-EB1D-4222-8CD9-E3723E9E2CEE}"/>
    <cellStyle name="Nota 16 4 2 3" xfId="25297" xr:uid="{F6F49D9E-5199-4E76-AB4E-5F424EECEF61}"/>
    <cellStyle name="Nota 16 4 2 3 2" xfId="25298" xr:uid="{38C56070-12D5-46E5-8468-97224578D33A}"/>
    <cellStyle name="Nota 16 4 2 4" xfId="25299" xr:uid="{0143ED27-2F90-44C6-9C87-97E43B00F281}"/>
    <cellStyle name="Nota 16 4 2 4 2" xfId="25300" xr:uid="{2719F1D8-3B9B-4E16-8E47-A26B54A7EB90}"/>
    <cellStyle name="Nota 16 4 2 5" xfId="25301" xr:uid="{91ABC05A-1DB9-4BE1-B8F7-BC8D156403AC}"/>
    <cellStyle name="Nota 16 4 3" xfId="25302" xr:uid="{E60C4F6D-86EE-450B-B41D-28116CDC5FFD}"/>
    <cellStyle name="Nota 16 4 3 2" xfId="25303" xr:uid="{D079F79C-784C-4B49-99ED-FB4E27A5EADF}"/>
    <cellStyle name="Nota 16 4 4" xfId="25304" xr:uid="{B0ADCB2E-61A1-4963-9C50-1F19337449C2}"/>
    <cellStyle name="Nota 16 4 4 2" xfId="25305" xr:uid="{893B8E05-F3F4-4242-85ED-6D946C1C14B8}"/>
    <cellStyle name="Nota 16 4 5" xfId="25306" xr:uid="{558DBB83-6404-4313-89A3-CEC6C955B357}"/>
    <cellStyle name="Nota 16 5" xfId="25307" xr:uid="{6691FB6C-2399-4CAD-A1F3-89095DF228B8}"/>
    <cellStyle name="Nota 16 5 2" xfId="25308" xr:uid="{942FD36F-111C-447F-AB45-FA69541818B2}"/>
    <cellStyle name="Nota 16 5 2 2" xfId="25309" xr:uid="{D44109B1-34E3-4DC6-9BE4-1C616CD759B6}"/>
    <cellStyle name="Nota 16 5 2 2 2" xfId="25310" xr:uid="{49298753-73A2-47F7-9B63-9C14010095EF}"/>
    <cellStyle name="Nota 16 5 2 3" xfId="25311" xr:uid="{5365A582-46F3-4C11-9C85-5CBB466CB3A3}"/>
    <cellStyle name="Nota 16 5 3" xfId="25312" xr:uid="{0DAB2E96-A007-4637-A503-F211B53162E0}"/>
    <cellStyle name="Nota 16 5 3 2" xfId="25313" xr:uid="{108EF950-C7EC-462B-B00C-B884B322162B}"/>
    <cellStyle name="Nota 16 5 4" xfId="25314" xr:uid="{E72FDBFE-1FDF-4F4F-BFE4-288BD16092F5}"/>
    <cellStyle name="Nota 16 5 4 2" xfId="25315" xr:uid="{652FF4DA-5134-470F-B5F1-A4B84A7AB719}"/>
    <cellStyle name="Nota 16 5 5" xfId="25316" xr:uid="{2163D387-7DD6-4442-9D31-B98AF40A2A35}"/>
    <cellStyle name="Nota 16 6" xfId="25317" xr:uid="{2D2E2F03-6212-47CA-BFCE-A6BAFFEF2647}"/>
    <cellStyle name="Nota 16 6 2" xfId="25318" xr:uid="{D0E29899-99FA-4056-AF7A-F4EC2C0781AF}"/>
    <cellStyle name="Nota 16 6 2 2" xfId="25319" xr:uid="{08BD84DE-5D6D-46FE-BFE4-FADECD79AFCB}"/>
    <cellStyle name="Nota 16 6 3" xfId="25320" xr:uid="{33A6E41C-8820-48BF-84A4-F2250C713034}"/>
    <cellStyle name="Nota 16 6 3 2" xfId="25321" xr:uid="{957E14F4-1A18-41ED-BC26-170E67353778}"/>
    <cellStyle name="Nota 16 6 4" xfId="25322" xr:uid="{F5B678DE-98E8-4D38-BE4A-1DA960BCAF33}"/>
    <cellStyle name="Nota 16 7" xfId="25323" xr:uid="{280E5C42-CBB8-43D9-9D68-5DD97D75B5B2}"/>
    <cellStyle name="Nota 16 7 2" xfId="25324" xr:uid="{4D5B650E-FC4B-4312-AFEE-9E8B28DC51B5}"/>
    <cellStyle name="Nota 16 8" xfId="25325" xr:uid="{73E1E70C-3CCF-44BE-B6AE-B01D4638733B}"/>
    <cellStyle name="Nota 16 9" xfId="25326" xr:uid="{25F935E9-F007-4BC5-B6C7-9C609C65DDA3}"/>
    <cellStyle name="Nota 17" xfId="25327" xr:uid="{7F60FA31-405F-4DEE-9665-9A7565C96CB2}"/>
    <cellStyle name="Nota 17 2" xfId="25328" xr:uid="{AE390CCF-2B27-4CCD-B890-A0A720530CBF}"/>
    <cellStyle name="Nota 2" xfId="25329" xr:uid="{D1A2779F-414A-4E97-9478-FD258DCA2E31}"/>
    <cellStyle name="Nota 2 10" xfId="25330" xr:uid="{CEB500F1-7571-4FAE-A964-CC1110EF1720}"/>
    <cellStyle name="Nota 2 10 10" xfId="25331" xr:uid="{06180561-4301-4028-BE9B-5E090EB1E897}"/>
    <cellStyle name="Nota 2 10 2" xfId="25332" xr:uid="{7068C007-A7EB-49A6-85B6-05A031B49CA9}"/>
    <cellStyle name="Nota 2 10 2 2" xfId="25333" xr:uid="{C29151B8-F3A1-4A35-AA81-6A64532DDBAB}"/>
    <cellStyle name="Nota 2 10 2 2 2" xfId="25334" xr:uid="{875F6332-D314-41EA-B92D-5F790A1FB70A}"/>
    <cellStyle name="Nota 2 10 2 2 2 2" xfId="25335" xr:uid="{80133356-C045-4B77-B7BD-66A8A56E8CE3}"/>
    <cellStyle name="Nota 2 10 2 2 2 2 2" xfId="25336" xr:uid="{D240C7FD-DDCA-4D55-8164-A04734ED98FC}"/>
    <cellStyle name="Nota 2 10 2 2 2 2 2 2" xfId="25337" xr:uid="{AF2FD164-203D-4AA9-8BE1-FF1FCA7D338B}"/>
    <cellStyle name="Nota 2 10 2 2 2 2 3" xfId="25338" xr:uid="{95502769-86DB-43D3-8E24-F8F8C4C141F3}"/>
    <cellStyle name="Nota 2 10 2 2 2 3" xfId="25339" xr:uid="{003304A9-14E4-41B8-86BA-D84892E6A58C}"/>
    <cellStyle name="Nota 2 10 2 2 2 3 2" xfId="25340" xr:uid="{D2962E6E-1C11-4E21-AD51-89A1AE4946D8}"/>
    <cellStyle name="Nota 2 10 2 2 2 4" xfId="25341" xr:uid="{62912729-728E-41C6-A467-653A1278FDC4}"/>
    <cellStyle name="Nota 2 10 2 2 2 4 2" xfId="25342" xr:uid="{B7281ACD-1764-4EC8-A930-63575DBA1EBE}"/>
    <cellStyle name="Nota 2 10 2 2 2 5" xfId="25343" xr:uid="{3B9FF161-9CC9-4CA4-8687-D624F7C20563}"/>
    <cellStyle name="Nota 2 10 2 2 3" xfId="25344" xr:uid="{9C296F64-4874-445B-859F-0C6CF0539391}"/>
    <cellStyle name="Nota 2 10 2 2 3 2" xfId="25345" xr:uid="{7177D5B6-5472-4082-B07D-C2A80B4164C7}"/>
    <cellStyle name="Nota 2 10 2 2 4" xfId="25346" xr:uid="{CFBD143E-AA12-40AF-AFC6-46F05458369F}"/>
    <cellStyle name="Nota 2 10 2 2 4 2" xfId="25347" xr:uid="{8F64A5C5-E73F-42A7-A3C0-5DAB0950FFF4}"/>
    <cellStyle name="Nota 2 10 2 2 5" xfId="25348" xr:uid="{65F28A35-602B-4B82-9119-EF99EEC16508}"/>
    <cellStyle name="Nota 2 10 2 3" xfId="25349" xr:uid="{E63C02EC-BB0A-4104-8078-BEE4AC5BC79D}"/>
    <cellStyle name="Nota 2 10 2 3 2" xfId="25350" xr:uid="{0FE89B7C-23EE-4377-92B9-929F1BEE53C4}"/>
    <cellStyle name="Nota 2 10 2 3 2 2" xfId="25351" xr:uid="{35D7652D-AA72-48A8-8134-0ADAB7BC69FC}"/>
    <cellStyle name="Nota 2 10 2 3 3" xfId="25352" xr:uid="{E6DFD134-7C3B-42D9-A146-E74F51A4DD65}"/>
    <cellStyle name="Nota 2 10 2 3 3 2" xfId="25353" xr:uid="{48901A2B-9F0B-4411-8024-15B17F374AC1}"/>
    <cellStyle name="Nota 2 10 2 3 4" xfId="25354" xr:uid="{C3895CDF-25C7-4930-A717-C93EACB669E9}"/>
    <cellStyle name="Nota 2 10 2 4" xfId="25355" xr:uid="{E79F26E8-13F2-4B50-AF9E-0AD3FF26C9D2}"/>
    <cellStyle name="Nota 2 10 2 4 2" xfId="25356" xr:uid="{DD5D633A-6052-4AB4-B924-AE4036D6596C}"/>
    <cellStyle name="Nota 2 10 2 4 2 2" xfId="25357" xr:uid="{9FC50A79-7336-4DEE-9E69-60AD77E41855}"/>
    <cellStyle name="Nota 2 10 2 4 2 2 2" xfId="25358" xr:uid="{08CF0BB3-5F50-4688-9A75-B6B8C13AD461}"/>
    <cellStyle name="Nota 2 10 2 4 2 3" xfId="25359" xr:uid="{5CFD45FB-9DB7-4435-8380-FFF7D47A7768}"/>
    <cellStyle name="Nota 2 10 2 4 3" xfId="25360" xr:uid="{AA39E01F-5B75-44A6-820B-6A446CC41BD4}"/>
    <cellStyle name="Nota 2 10 2 4 3 2" xfId="25361" xr:uid="{662DCF85-233C-448C-A6D0-EFF665CE488D}"/>
    <cellStyle name="Nota 2 10 2 4 4" xfId="25362" xr:uid="{F98A2C70-E098-4750-9323-2B0A9146DD61}"/>
    <cellStyle name="Nota 2 10 2 4 4 2" xfId="25363" xr:uid="{62E06BD2-89C8-4281-BDD6-279C15E61099}"/>
    <cellStyle name="Nota 2 10 2 4 5" xfId="25364" xr:uid="{4474A0E3-FB2B-4E13-BE2C-C31E0F7E6FB8}"/>
    <cellStyle name="Nota 2 10 2 5" xfId="25365" xr:uid="{1B649F69-D352-44CD-BC58-FCC9D894045E}"/>
    <cellStyle name="Nota 2 10 2 5 2" xfId="25366" xr:uid="{D64C2434-C654-4E75-A8FD-BD039DF05CF2}"/>
    <cellStyle name="Nota 2 10 2 5 2 2" xfId="25367" xr:uid="{E9365735-8330-4918-9A32-9A8499894619}"/>
    <cellStyle name="Nota 2 10 2 5 3" xfId="25368" xr:uid="{F4218ADB-0EA4-442C-A4DD-86ED71B6927A}"/>
    <cellStyle name="Nota 2 10 2 5 3 2" xfId="25369" xr:uid="{B6346F3D-19C5-42FF-943E-7144546399D1}"/>
    <cellStyle name="Nota 2 10 2 5 4" xfId="25370" xr:uid="{525B7142-3E1C-470D-969F-71D520676E52}"/>
    <cellStyle name="Nota 2 10 2 6" xfId="25371" xr:uid="{D3A7DFE4-36D1-4470-8AFC-ECE5D3E89873}"/>
    <cellStyle name="Nota 2 10 2 6 2" xfId="25372" xr:uid="{7D50B3EC-35A1-4D3C-B52D-6F2FD39AD851}"/>
    <cellStyle name="Nota 2 10 2 7" xfId="25373" xr:uid="{110983CD-0012-4E15-81F8-169BE08E8BDE}"/>
    <cellStyle name="Nota 2 10 2 8" xfId="25374" xr:uid="{33E762C0-D0F4-4A0D-801D-296EE80464FB}"/>
    <cellStyle name="Nota 2 10 3" xfId="25375" xr:uid="{2E13C82B-CFC6-4C5F-BC8A-BA5326AA1546}"/>
    <cellStyle name="Nota 2 10 3 2" xfId="25376" xr:uid="{BE6BDCD9-7620-40F3-9A13-716BD0E1C148}"/>
    <cellStyle name="Nota 2 10 3 2 2" xfId="25377" xr:uid="{2D2BBDEC-D4A6-443E-B3E9-F51E614B6123}"/>
    <cellStyle name="Nota 2 10 3 2 2 2" xfId="25378" xr:uid="{39694151-2C12-4F1C-92D7-FD7D360749A1}"/>
    <cellStyle name="Nota 2 10 3 2 2 2 2" xfId="25379" xr:uid="{B532FFA6-149F-416E-8890-9F25284FA99D}"/>
    <cellStyle name="Nota 2 10 3 2 2 2 2 2" xfId="25380" xr:uid="{C389AD1D-6D7B-4A03-A61E-9D514684D4AB}"/>
    <cellStyle name="Nota 2 10 3 2 2 2 3" xfId="25381" xr:uid="{86EA0477-5612-4E12-AA03-3CF432D40DAE}"/>
    <cellStyle name="Nota 2 10 3 2 2 3" xfId="25382" xr:uid="{A3EF7A2D-2B8A-4C88-9FDC-74AEEDDD047F}"/>
    <cellStyle name="Nota 2 10 3 2 2 3 2" xfId="25383" xr:uid="{FF801DD3-F339-4BF3-994C-7A7006C688B8}"/>
    <cellStyle name="Nota 2 10 3 2 2 4" xfId="25384" xr:uid="{1BDF137F-ABF3-49C4-B724-334C412794BC}"/>
    <cellStyle name="Nota 2 10 3 2 2 4 2" xfId="25385" xr:uid="{BBDA9BF1-6C1D-4F51-A52B-1292C96BA37B}"/>
    <cellStyle name="Nota 2 10 3 2 2 5" xfId="25386" xr:uid="{9CDD6E0D-B607-464D-9C22-EEF430B61341}"/>
    <cellStyle name="Nota 2 10 3 2 3" xfId="25387" xr:uid="{9753D4C7-C5D9-4634-85DB-B0D32FA24912}"/>
    <cellStyle name="Nota 2 10 3 2 3 2" xfId="25388" xr:uid="{DA961469-B990-43CC-861E-EEE1A9B81488}"/>
    <cellStyle name="Nota 2 10 3 2 4" xfId="25389" xr:uid="{15A2E0F5-463F-41AE-B243-80B964AB040D}"/>
    <cellStyle name="Nota 2 10 3 2 4 2" xfId="25390" xr:uid="{077EAE66-EB18-490A-A9EB-207C7CB6DA95}"/>
    <cellStyle name="Nota 2 10 3 2 5" xfId="25391" xr:uid="{71D07D80-5DF0-4CEE-B97A-19C2AF392E66}"/>
    <cellStyle name="Nota 2 10 3 3" xfId="25392" xr:uid="{D34A052E-1FC8-4056-BA0D-FD9F17B8FE28}"/>
    <cellStyle name="Nota 2 10 3 3 2" xfId="25393" xr:uid="{2F4BCC69-585F-488B-A555-6D385B3238FB}"/>
    <cellStyle name="Nota 2 10 3 3 2 2" xfId="25394" xr:uid="{2D6CEC4E-46D9-464F-87B6-1D857D8E5CE0}"/>
    <cellStyle name="Nota 2 10 3 3 3" xfId="25395" xr:uid="{191D876D-E9FE-4D0D-92C9-CE0A6759F555}"/>
    <cellStyle name="Nota 2 10 3 3 3 2" xfId="25396" xr:uid="{CB613DC7-38DF-4E5E-AC5E-404AA92E97D3}"/>
    <cellStyle name="Nota 2 10 3 3 4" xfId="25397" xr:uid="{41271D76-9D54-45F8-B35C-75DFD63BAF47}"/>
    <cellStyle name="Nota 2 10 3 4" xfId="25398" xr:uid="{1C7CE367-5634-453A-B14E-E2D4B3333392}"/>
    <cellStyle name="Nota 2 10 3 4 2" xfId="25399" xr:uid="{F7B6A21D-0520-44EE-835D-4C3D2A3F1BB7}"/>
    <cellStyle name="Nota 2 10 3 4 2 2" xfId="25400" xr:uid="{4CF8B1EB-8CC5-4B04-880B-088DB461B5F1}"/>
    <cellStyle name="Nota 2 10 3 4 2 2 2" xfId="25401" xr:uid="{04417B1F-0D11-4F06-BC8F-3CBD662DC5A5}"/>
    <cellStyle name="Nota 2 10 3 4 2 3" xfId="25402" xr:uid="{211C5E7B-93D3-4B8D-B259-8A17B43C8C0A}"/>
    <cellStyle name="Nota 2 10 3 4 3" xfId="25403" xr:uid="{C3440561-365B-4725-ACAF-CF25CF317714}"/>
    <cellStyle name="Nota 2 10 3 4 3 2" xfId="25404" xr:uid="{F0D1B735-B3E3-4025-8E66-781C631A7DB6}"/>
    <cellStyle name="Nota 2 10 3 4 4" xfId="25405" xr:uid="{6E449592-299C-43A8-A002-75B650EA8466}"/>
    <cellStyle name="Nota 2 10 3 4 4 2" xfId="25406" xr:uid="{16ED7B30-05A1-4BD7-B42A-C703AB028699}"/>
    <cellStyle name="Nota 2 10 3 4 5" xfId="25407" xr:uid="{2E5E8A5C-EA66-4E21-9E08-E8A95C4B9B4A}"/>
    <cellStyle name="Nota 2 10 3 5" xfId="25408" xr:uid="{19AB10E4-625B-4991-9F65-1E5585E50FA5}"/>
    <cellStyle name="Nota 2 10 3 5 2" xfId="25409" xr:uid="{002AB5CC-E50B-4481-A2CF-29E5502078DA}"/>
    <cellStyle name="Nota 2 10 3 5 2 2" xfId="25410" xr:uid="{A3C96D22-4B83-4B43-A23D-174EB2832FA8}"/>
    <cellStyle name="Nota 2 10 3 5 3" xfId="25411" xr:uid="{44E94FDB-6337-44D2-A0CC-4768FC3B7569}"/>
    <cellStyle name="Nota 2 10 3 5 3 2" xfId="25412" xr:uid="{F50079CC-C46A-4E41-9F70-2D6DCD5B7137}"/>
    <cellStyle name="Nota 2 10 3 5 4" xfId="25413" xr:uid="{DFCD8ABA-712F-4C55-BEA8-5E95B7BE4502}"/>
    <cellStyle name="Nota 2 10 3 6" xfId="25414" xr:uid="{127D6A35-D30E-4F57-940E-AE81D6B4B67C}"/>
    <cellStyle name="Nota 2 10 3 6 2" xfId="25415" xr:uid="{29151F6E-EBB8-41BC-8DD3-EE0AA300CB3B}"/>
    <cellStyle name="Nota 2 10 3 7" xfId="25416" xr:uid="{4E54D90D-A9FF-4D57-AAA4-CDABA8137AFA}"/>
    <cellStyle name="Nota 2 10 3 8" xfId="25417" xr:uid="{2088C6D9-F1F9-42E2-8963-2277044F8670}"/>
    <cellStyle name="Nota 2 10 4" xfId="25418" xr:uid="{D80B3E8F-28F3-4A83-83FC-4FA65187DA19}"/>
    <cellStyle name="Nota 2 10 4 2" xfId="25419" xr:uid="{7707AC34-5254-412F-A6BE-F6AC7B160F27}"/>
    <cellStyle name="Nota 2 10 4 2 2" xfId="25420" xr:uid="{47F5F719-8592-4815-A953-D82607AD1262}"/>
    <cellStyle name="Nota 2 10 4 2 2 2" xfId="25421" xr:uid="{62961688-FD2C-4E54-8117-3C183B05713C}"/>
    <cellStyle name="Nota 2 10 4 2 2 2 2" xfId="25422" xr:uid="{1698EF25-4BBA-4C87-9367-0DEE0C25C3BF}"/>
    <cellStyle name="Nota 2 10 4 2 2 3" xfId="25423" xr:uid="{ADDE2399-DC5B-4C58-B7CC-9B26ABBAA4E0}"/>
    <cellStyle name="Nota 2 10 4 2 3" xfId="25424" xr:uid="{77BD54A4-56C6-404B-81E1-83400FF7E3EB}"/>
    <cellStyle name="Nota 2 10 4 2 3 2" xfId="25425" xr:uid="{BFB17BBE-FC8B-416A-97C7-8527752506F8}"/>
    <cellStyle name="Nota 2 10 4 2 4" xfId="25426" xr:uid="{942B12B4-6ADD-4EC7-B3C4-5624012F1E54}"/>
    <cellStyle name="Nota 2 10 4 2 4 2" xfId="25427" xr:uid="{62D505A9-4923-46FE-AAE1-1989C0FC81F6}"/>
    <cellStyle name="Nota 2 10 4 2 5" xfId="25428" xr:uid="{1AFD25C5-4797-4C8D-B153-E7697943B324}"/>
    <cellStyle name="Nota 2 10 4 3" xfId="25429" xr:uid="{A3A8D5EB-08BB-4341-BD3C-4B9D45CC8C20}"/>
    <cellStyle name="Nota 2 10 4 3 2" xfId="25430" xr:uid="{9441BECE-F7A9-418A-AD68-8F3395CDBD34}"/>
    <cellStyle name="Nota 2 10 4 4" xfId="25431" xr:uid="{44D94978-3BFB-4A2B-8202-22E6FF138635}"/>
    <cellStyle name="Nota 2 10 4 4 2" xfId="25432" xr:uid="{D8E8BB05-4120-4C65-A6B9-DE5ECC9C1AA3}"/>
    <cellStyle name="Nota 2 10 4 5" xfId="25433" xr:uid="{81F7680F-2741-475F-A683-B6B0B6FF64EC}"/>
    <cellStyle name="Nota 2 10 5" xfId="25434" xr:uid="{08AE45B4-1DD3-47C8-BBEF-F1DD2FC856FE}"/>
    <cellStyle name="Nota 2 10 5 2" xfId="25435" xr:uid="{5444733A-2FB3-4619-B3AD-ECD55DFF48E1}"/>
    <cellStyle name="Nota 2 10 5 2 2" xfId="25436" xr:uid="{D2854096-CD89-4BDD-A345-8451F261EF37}"/>
    <cellStyle name="Nota 2 10 5 3" xfId="25437" xr:uid="{BBBBECBF-2720-40FE-9B41-1C5436D37C50}"/>
    <cellStyle name="Nota 2 10 5 3 2" xfId="25438" xr:uid="{0A6B1ECA-5CB6-40EF-910F-E7CB20537222}"/>
    <cellStyle name="Nota 2 10 5 4" xfId="25439" xr:uid="{C4779FAF-96EC-46A8-8B3F-960E8595BBD3}"/>
    <cellStyle name="Nota 2 10 6" xfId="25440" xr:uid="{0955D854-1277-4BBC-9645-F8EF652D32E4}"/>
    <cellStyle name="Nota 2 10 6 2" xfId="25441" xr:uid="{69117389-E310-4708-B1DB-E620A5C2A0A0}"/>
    <cellStyle name="Nota 2 10 6 2 2" xfId="25442" xr:uid="{DFDE541B-A82D-4049-9E8D-B57155C0B902}"/>
    <cellStyle name="Nota 2 10 6 2 2 2" xfId="25443" xr:uid="{C015D07A-B0DC-45D1-929D-0EAFA72285D3}"/>
    <cellStyle name="Nota 2 10 6 2 3" xfId="25444" xr:uid="{B06AB973-33DA-4BBB-9066-46C572C28DC5}"/>
    <cellStyle name="Nota 2 10 6 3" xfId="25445" xr:uid="{45760BA3-8C29-4762-973F-EE3C40F40B5F}"/>
    <cellStyle name="Nota 2 10 6 3 2" xfId="25446" xr:uid="{24F36051-92E3-44E8-9B09-4BDDC4886669}"/>
    <cellStyle name="Nota 2 10 6 4" xfId="25447" xr:uid="{88B6020E-7496-45C5-8924-18314ADBD2F6}"/>
    <cellStyle name="Nota 2 10 6 4 2" xfId="25448" xr:uid="{633E8798-F91B-40B1-9A4A-E09C53537AAB}"/>
    <cellStyle name="Nota 2 10 6 5" xfId="25449" xr:uid="{4022A360-CD6C-4F63-A5CA-D6A219D2ACB8}"/>
    <cellStyle name="Nota 2 10 7" xfId="25450" xr:uid="{DB5CF361-137E-438C-87D9-9FAA646D6318}"/>
    <cellStyle name="Nota 2 10 7 2" xfId="25451" xr:uid="{99BC0589-E9EF-41B4-B753-DBEF013145EC}"/>
    <cellStyle name="Nota 2 10 7 2 2" xfId="25452" xr:uid="{6696C691-464D-4FF3-ABD4-AEBD96C20150}"/>
    <cellStyle name="Nota 2 10 7 3" xfId="25453" xr:uid="{FDC724F8-FBE0-4B71-8590-907281BA005D}"/>
    <cellStyle name="Nota 2 10 7 3 2" xfId="25454" xr:uid="{2E66B336-B455-4CC1-B4E9-BC3F810F1BB7}"/>
    <cellStyle name="Nota 2 10 7 4" xfId="25455" xr:uid="{48E72D79-1970-4147-9C43-06A24D519D12}"/>
    <cellStyle name="Nota 2 10 8" xfId="25456" xr:uid="{F8E5B2C9-9919-4833-8752-E01C34064B8B}"/>
    <cellStyle name="Nota 2 10 8 2" xfId="25457" xr:uid="{5134A246-663A-4C91-AED0-BE50C192E92E}"/>
    <cellStyle name="Nota 2 10 9" xfId="25458" xr:uid="{F3770A4F-6003-491A-B5FC-35ED5B3350EC}"/>
    <cellStyle name="Nota 2 11" xfId="25459" xr:uid="{E8679E6C-A06C-4979-BDD4-D76219A28E66}"/>
    <cellStyle name="Nota 2 11 2" xfId="25460" xr:uid="{FF54A22E-FA99-471D-94E2-4AD250834217}"/>
    <cellStyle name="Nota 2 11 2 2" xfId="25461" xr:uid="{CFA3A7BE-A6A6-4119-907D-9162B687BC47}"/>
    <cellStyle name="Nota 2 11 2 2 2" xfId="25462" xr:uid="{1E0AE659-64CE-4EF5-BC72-374A3C83DD88}"/>
    <cellStyle name="Nota 2 11 2 2 2 2" xfId="25463" xr:uid="{F5971A5B-64B3-4682-8C2F-29D4F8B1D639}"/>
    <cellStyle name="Nota 2 11 2 2 2 2 2" xfId="25464" xr:uid="{951385F4-6EAE-4815-980F-B262677CB65D}"/>
    <cellStyle name="Nota 2 11 2 2 2 3" xfId="25465" xr:uid="{36FEA2FD-5500-4D40-939A-77C196C00AE6}"/>
    <cellStyle name="Nota 2 11 2 2 3" xfId="25466" xr:uid="{BBDBE048-C772-4550-9537-C1619376AD44}"/>
    <cellStyle name="Nota 2 11 2 2 3 2" xfId="25467" xr:uid="{21E2E322-EFDF-4E42-8D4C-AFB55CFF0BE3}"/>
    <cellStyle name="Nota 2 11 2 2 4" xfId="25468" xr:uid="{60B0E022-E0E4-430A-AA50-F4F8C248A874}"/>
    <cellStyle name="Nota 2 11 2 2 4 2" xfId="25469" xr:uid="{C48E03EB-AC1B-4CEC-A7C4-B113E8750847}"/>
    <cellStyle name="Nota 2 11 2 2 5" xfId="25470" xr:uid="{978B00CE-FF91-4363-B800-EE889559DCAE}"/>
    <cellStyle name="Nota 2 11 2 3" xfId="25471" xr:uid="{3CF0C15E-185B-4ACF-A06F-4B8179D9EF61}"/>
    <cellStyle name="Nota 2 11 2 3 2" xfId="25472" xr:uid="{F2916026-F570-43F5-830D-995987FA286A}"/>
    <cellStyle name="Nota 2 11 2 4" xfId="25473" xr:uid="{7D46E399-1F3B-4F6D-BD1B-90C07FE72576}"/>
    <cellStyle name="Nota 2 11 2 4 2" xfId="25474" xr:uid="{E0E43D92-F4FA-4F04-A322-014C66193635}"/>
    <cellStyle name="Nota 2 11 2 5" xfId="25475" xr:uid="{45B58BD5-22A3-4687-95C9-BEDD48E9530E}"/>
    <cellStyle name="Nota 2 11 3" xfId="25476" xr:uid="{130BDC14-FAEA-4348-A6CC-22B773BE8D28}"/>
    <cellStyle name="Nota 2 11 3 2" xfId="25477" xr:uid="{85D4AD11-7B59-4452-82D0-75AED056A3E9}"/>
    <cellStyle name="Nota 2 11 3 2 2" xfId="25478" xr:uid="{403450C2-FC2B-4618-A21E-6A1E2CCCC2F2}"/>
    <cellStyle name="Nota 2 11 3 3" xfId="25479" xr:uid="{3D06144F-A200-4EAC-A9FD-3662B816B92B}"/>
    <cellStyle name="Nota 2 11 3 3 2" xfId="25480" xr:uid="{BC2DA195-0020-4EFC-B00F-B6A362538D21}"/>
    <cellStyle name="Nota 2 11 3 4" xfId="25481" xr:uid="{7937C2F4-5FCA-46E8-9A24-DD170D6C96DC}"/>
    <cellStyle name="Nota 2 11 4" xfId="25482" xr:uid="{D7C3986B-C893-4104-83A2-812F37186A53}"/>
    <cellStyle name="Nota 2 11 4 2" xfId="25483" xr:uid="{2E08BE29-D549-4AAC-A835-BE47233BC16A}"/>
    <cellStyle name="Nota 2 11 4 2 2" xfId="25484" xr:uid="{2F63847F-7500-4CEB-B9E4-43460809EECC}"/>
    <cellStyle name="Nota 2 11 4 2 2 2" xfId="25485" xr:uid="{5B88DCC3-7042-4AF6-99BA-0A2EF84FC07A}"/>
    <cellStyle name="Nota 2 11 4 2 3" xfId="25486" xr:uid="{C2F43D98-72D8-4104-B4F1-1EFE2784EA18}"/>
    <cellStyle name="Nota 2 11 4 3" xfId="25487" xr:uid="{DE772F78-5C75-41AE-AD0A-716C1060D993}"/>
    <cellStyle name="Nota 2 11 4 3 2" xfId="25488" xr:uid="{4CCE0F43-5DD1-4F7A-8A71-51CDEFC3FA36}"/>
    <cellStyle name="Nota 2 11 4 4" xfId="25489" xr:uid="{BC618690-A7AC-435D-B30A-3173A242C777}"/>
    <cellStyle name="Nota 2 11 4 4 2" xfId="25490" xr:uid="{80BF8BF9-A3F7-456E-A260-7F5FD824A1D1}"/>
    <cellStyle name="Nota 2 11 4 5" xfId="25491" xr:uid="{77D6CF45-BD5C-439E-A64E-695ACBE287A3}"/>
    <cellStyle name="Nota 2 11 5" xfId="25492" xr:uid="{E5A5AE77-E2A6-4BAE-85B9-B7A6136597CF}"/>
    <cellStyle name="Nota 2 11 5 2" xfId="25493" xr:uid="{CD0EC7B6-48A2-4F63-809A-D0B40F5091D8}"/>
    <cellStyle name="Nota 2 11 5 2 2" xfId="25494" xr:uid="{4817A79D-EA76-4B55-A9A4-7E9381C3998D}"/>
    <cellStyle name="Nota 2 11 5 3" xfId="25495" xr:uid="{9DE249C3-4241-4B3A-92BE-088BA8ECCF2A}"/>
    <cellStyle name="Nota 2 11 5 3 2" xfId="25496" xr:uid="{0AD339DB-D123-4EE4-9A71-44D86862CBF0}"/>
    <cellStyle name="Nota 2 11 5 4" xfId="25497" xr:uid="{C61F29E6-6EB4-4DB7-9706-91AC4D6D9D26}"/>
    <cellStyle name="Nota 2 11 6" xfId="25498" xr:uid="{4EE88BA8-0355-40BF-9B9D-28469A208DAA}"/>
    <cellStyle name="Nota 2 11 6 2" xfId="25499" xr:uid="{CFBB213C-F65A-404B-90EF-C1E510DAAC3D}"/>
    <cellStyle name="Nota 2 11 7" xfId="25500" xr:uid="{334022E2-9C7F-4C8E-B19C-C8BF01F23EE2}"/>
    <cellStyle name="Nota 2 11 8" xfId="25501" xr:uid="{F1D3920E-244A-42DB-AF2A-464A50E28AB5}"/>
    <cellStyle name="Nota 2 12" xfId="25502" xr:uid="{48BC5F39-1581-48BC-BDEE-4093DD641581}"/>
    <cellStyle name="Nota 2 12 2" xfId="25503" xr:uid="{86D667F1-18A4-4261-882B-6F47FBBDD708}"/>
    <cellStyle name="Nota 2 12 2 2" xfId="25504" xr:uid="{A8DBB5C5-D273-4CEB-9FF3-17E524968280}"/>
    <cellStyle name="Nota 2 12 2 2 2" xfId="25505" xr:uid="{630DFB11-2B92-4DB8-B7BC-BEFCA25F6F1E}"/>
    <cellStyle name="Nota 2 12 2 2 2 2" xfId="25506" xr:uid="{75EFC51D-38F7-4670-8050-B3A40CC2B8FA}"/>
    <cellStyle name="Nota 2 12 2 2 2 2 2" xfId="25507" xr:uid="{B42BEB54-C16B-4064-A521-97D0B31236ED}"/>
    <cellStyle name="Nota 2 12 2 2 2 3" xfId="25508" xr:uid="{03986FB7-33EE-40DD-83DC-17F3DF5C1666}"/>
    <cellStyle name="Nota 2 12 2 2 3" xfId="25509" xr:uid="{C51D60B3-8D23-4CE6-98DF-87C12C515850}"/>
    <cellStyle name="Nota 2 12 2 2 3 2" xfId="25510" xr:uid="{D3261178-222A-4C3C-B077-321C17730900}"/>
    <cellStyle name="Nota 2 12 2 2 4" xfId="25511" xr:uid="{9DD1F2C2-BA75-4AF6-B657-19B3520205B9}"/>
    <cellStyle name="Nota 2 12 2 2 4 2" xfId="25512" xr:uid="{228AF6D9-8A80-4E47-8F6F-67575CCF3F25}"/>
    <cellStyle name="Nota 2 12 2 2 5" xfId="25513" xr:uid="{488496F1-5E81-43C5-A1B8-51D40AC37EE1}"/>
    <cellStyle name="Nota 2 12 2 3" xfId="25514" xr:uid="{264C74ED-9C9B-4C44-A3FA-E306460132BB}"/>
    <cellStyle name="Nota 2 12 2 3 2" xfId="25515" xr:uid="{052E273D-4E54-43A6-BE4E-73333DE66761}"/>
    <cellStyle name="Nota 2 12 2 4" xfId="25516" xr:uid="{D67B21DE-A554-4630-95CC-6247B135E1E2}"/>
    <cellStyle name="Nota 2 12 2 4 2" xfId="25517" xr:uid="{452474DB-ED53-401A-8876-40DD7498B70F}"/>
    <cellStyle name="Nota 2 12 2 5" xfId="25518" xr:uid="{D170191C-4DFB-41D4-9BE7-B29D2C987A67}"/>
    <cellStyle name="Nota 2 12 3" xfId="25519" xr:uid="{BBC72DBE-8E8C-4DDE-920F-B2E9B5ECEB2D}"/>
    <cellStyle name="Nota 2 12 3 2" xfId="25520" xr:uid="{48F714DF-CF34-462D-9A0C-3CCE0A5E8C4D}"/>
    <cellStyle name="Nota 2 12 3 2 2" xfId="25521" xr:uid="{F42F368F-8F78-4A89-8866-EC5FAC9624B4}"/>
    <cellStyle name="Nota 2 12 3 3" xfId="25522" xr:uid="{801F84FC-A458-4017-8D5C-8B5C6654A576}"/>
    <cellStyle name="Nota 2 12 3 3 2" xfId="25523" xr:uid="{717A4829-838F-4374-8BC1-9DBA02AFA23F}"/>
    <cellStyle name="Nota 2 12 3 4" xfId="25524" xr:uid="{2CBEE918-A11D-4024-8521-2413F78AC477}"/>
    <cellStyle name="Nota 2 12 4" xfId="25525" xr:uid="{F297608C-FAC4-4770-AB89-8654BD81C376}"/>
    <cellStyle name="Nota 2 12 4 2" xfId="25526" xr:uid="{2BBB40D6-ACC0-439F-A9FB-5D3D8B45F2A4}"/>
    <cellStyle name="Nota 2 12 4 2 2" xfId="25527" xr:uid="{A4033C64-52C8-416D-9679-8C4B208E8D30}"/>
    <cellStyle name="Nota 2 12 4 2 2 2" xfId="25528" xr:uid="{724CBC9D-2E60-479F-AFEC-F9B85A177F75}"/>
    <cellStyle name="Nota 2 12 4 2 3" xfId="25529" xr:uid="{DFEED8FD-4F99-447F-93CB-41762898B473}"/>
    <cellStyle name="Nota 2 12 4 3" xfId="25530" xr:uid="{C494ED30-8122-4875-A3A0-13A99408AA8B}"/>
    <cellStyle name="Nota 2 12 4 3 2" xfId="25531" xr:uid="{E8054AB2-9703-4947-90DA-88157D9D9343}"/>
    <cellStyle name="Nota 2 12 4 4" xfId="25532" xr:uid="{CF8C1D52-D499-4E01-A5AD-5BD7BA7687BA}"/>
    <cellStyle name="Nota 2 12 4 4 2" xfId="25533" xr:uid="{CC0DD644-3886-4500-B874-DC797AC4511B}"/>
    <cellStyle name="Nota 2 12 4 5" xfId="25534" xr:uid="{0BEB37F5-0CFB-4075-9451-CBBFB04787CA}"/>
    <cellStyle name="Nota 2 12 5" xfId="25535" xr:uid="{6C9E120C-0548-4F4B-BB51-1383BCDA2C9A}"/>
    <cellStyle name="Nota 2 12 5 2" xfId="25536" xr:uid="{80F81316-6D7B-4C25-8AA6-728E1F2E4A0B}"/>
    <cellStyle name="Nota 2 12 5 2 2" xfId="25537" xr:uid="{23678EAD-18E6-4D2C-BAC3-56E16DC6BBF3}"/>
    <cellStyle name="Nota 2 12 5 3" xfId="25538" xr:uid="{5C6EFAFB-6773-4664-8824-B81F69293CC5}"/>
    <cellStyle name="Nota 2 12 5 3 2" xfId="25539" xr:uid="{0A4D1772-DD61-4DBF-B30C-B215C331F200}"/>
    <cellStyle name="Nota 2 12 5 4" xfId="25540" xr:uid="{1A80F7EC-0454-4B62-AF1B-7D4A2D227CF8}"/>
    <cellStyle name="Nota 2 12 6" xfId="25541" xr:uid="{2F0BDA2F-9104-4EA7-97AD-993260F04439}"/>
    <cellStyle name="Nota 2 12 6 2" xfId="25542" xr:uid="{A8A95251-D8D0-497A-8A6E-A0F01BDCDDB7}"/>
    <cellStyle name="Nota 2 12 7" xfId="25543" xr:uid="{9F91BC4E-FF74-4A93-8BB9-2E2B0B2FA76E}"/>
    <cellStyle name="Nota 2 12 8" xfId="25544" xr:uid="{676850EF-9DD7-4783-8441-1A2D9B6A8926}"/>
    <cellStyle name="Nota 2 13" xfId="25545" xr:uid="{0FFD3180-5E41-4E2D-A661-51A4F6FC4B95}"/>
    <cellStyle name="Nota 2 13 2" xfId="25546" xr:uid="{BD1AE89F-F2E9-4CC3-9104-D1C4A76266CE}"/>
    <cellStyle name="Nota 2 13 2 2" xfId="25547" xr:uid="{A4EF81A0-35F8-4C1B-BA01-BBC04DE5F8B6}"/>
    <cellStyle name="Nota 2 13 2 2 2" xfId="25548" xr:uid="{75D01A06-0B65-4044-B036-F61FA729C5C0}"/>
    <cellStyle name="Nota 2 13 2 2 2 2" xfId="25549" xr:uid="{E239143E-F4D6-4522-8470-8AC219EE49EB}"/>
    <cellStyle name="Nota 2 13 2 2 2 2 2" xfId="25550" xr:uid="{65C76D66-5A59-4ECF-98BC-9250C8F16F85}"/>
    <cellStyle name="Nota 2 13 2 2 2 3" xfId="25551" xr:uid="{B8F4D321-82F1-4311-A24D-E1E749190312}"/>
    <cellStyle name="Nota 2 13 2 2 3" xfId="25552" xr:uid="{C07234F6-6C5D-45F2-B0AB-A4E775B46FC4}"/>
    <cellStyle name="Nota 2 13 2 2 3 2" xfId="25553" xr:uid="{58E43F68-C374-48A3-B461-64B8BD296EFE}"/>
    <cellStyle name="Nota 2 13 2 2 4" xfId="25554" xr:uid="{90BB3B22-46F8-4B66-A647-3F03963F2AEE}"/>
    <cellStyle name="Nota 2 13 2 2 4 2" xfId="25555" xr:uid="{5A0C97A6-98AA-46EF-B215-4F019B1C13A2}"/>
    <cellStyle name="Nota 2 13 2 2 5" xfId="25556" xr:uid="{DFE7AFBA-678D-4932-9718-76EC7CC56E8C}"/>
    <cellStyle name="Nota 2 13 2 3" xfId="25557" xr:uid="{EC785406-F7E8-4523-B9D7-886FFAE6518F}"/>
    <cellStyle name="Nota 2 13 2 3 2" xfId="25558" xr:uid="{5F86FD17-A1AE-401F-81E7-F71726CF0AF2}"/>
    <cellStyle name="Nota 2 13 2 4" xfId="25559" xr:uid="{AB394453-41AA-4CF5-BB95-431AA4F3B7ED}"/>
    <cellStyle name="Nota 2 13 2 4 2" xfId="25560" xr:uid="{AFBBAC9A-3790-4429-80A2-1C21969D3D2C}"/>
    <cellStyle name="Nota 2 13 2 5" xfId="25561" xr:uid="{1E8E66B1-987B-441A-BA7D-F03F6647F156}"/>
    <cellStyle name="Nota 2 13 3" xfId="25562" xr:uid="{F853E855-ED1F-4857-B828-D6929DF43EBA}"/>
    <cellStyle name="Nota 2 13 3 2" xfId="25563" xr:uid="{43014D6C-6D57-46B7-8443-441A4F1375E8}"/>
    <cellStyle name="Nota 2 13 3 2 2" xfId="25564" xr:uid="{4D3D483C-D794-46B3-A33A-DCEB3E1D1EDD}"/>
    <cellStyle name="Nota 2 13 3 3" xfId="25565" xr:uid="{9DC268E0-B12C-410B-94B5-5CFDE3466F13}"/>
    <cellStyle name="Nota 2 13 3 3 2" xfId="25566" xr:uid="{DBAC8A5E-F0F7-43B1-AA09-545ED8AE27CE}"/>
    <cellStyle name="Nota 2 13 3 4" xfId="25567" xr:uid="{5B02E327-8004-45A9-AF64-496C71B00BD8}"/>
    <cellStyle name="Nota 2 13 4" xfId="25568" xr:uid="{9166625C-0B2D-4607-A7AC-237C00E5E398}"/>
    <cellStyle name="Nota 2 13 4 2" xfId="25569" xr:uid="{F2C6535A-330E-4F49-9019-FF5A5F520E38}"/>
    <cellStyle name="Nota 2 13 4 2 2" xfId="25570" xr:uid="{78D7EB94-19D1-4F55-9113-CF9974D282D5}"/>
    <cellStyle name="Nota 2 13 4 2 2 2" xfId="25571" xr:uid="{0109DAD3-83CA-4A69-9B6F-E8980D589273}"/>
    <cellStyle name="Nota 2 13 4 2 3" xfId="25572" xr:uid="{3DC7D8E3-1DBB-43B3-B42E-D70F970C91F8}"/>
    <cellStyle name="Nota 2 13 4 3" xfId="25573" xr:uid="{10E88AF7-D0F0-4C68-9D04-D6856782586F}"/>
    <cellStyle name="Nota 2 13 4 3 2" xfId="25574" xr:uid="{DAE89972-352D-412D-BE0F-52599EC6EAA5}"/>
    <cellStyle name="Nota 2 13 4 4" xfId="25575" xr:uid="{8F18E244-72D7-460B-908C-501253E1DC6A}"/>
    <cellStyle name="Nota 2 13 4 4 2" xfId="25576" xr:uid="{3DA88D32-2B0E-44D8-8DDD-722F1929DF0C}"/>
    <cellStyle name="Nota 2 13 4 5" xfId="25577" xr:uid="{3212F3CE-31EF-43D7-BBDB-C4ABD43FE916}"/>
    <cellStyle name="Nota 2 13 5" xfId="25578" xr:uid="{190DEAA8-584D-4789-8BF6-8AC6D16A77F6}"/>
    <cellStyle name="Nota 2 13 5 2" xfId="25579" xr:uid="{16FCCE15-23CD-4208-A3B7-6CE115B0188F}"/>
    <cellStyle name="Nota 2 13 5 2 2" xfId="25580" xr:uid="{52969B92-70DD-4518-B573-1387FF77882F}"/>
    <cellStyle name="Nota 2 13 5 3" xfId="25581" xr:uid="{22FED451-B696-4338-8C27-56DFB16A947C}"/>
    <cellStyle name="Nota 2 13 5 3 2" xfId="25582" xr:uid="{8E5239A9-DB0E-4848-8017-B9E74ADC334C}"/>
    <cellStyle name="Nota 2 13 5 4" xfId="25583" xr:uid="{A128FF4F-56F2-4845-B2BD-4AA8194DE29B}"/>
    <cellStyle name="Nota 2 13 6" xfId="25584" xr:uid="{CD1805FE-B770-411C-AA7D-ACA9F1676426}"/>
    <cellStyle name="Nota 2 13 6 2" xfId="25585" xr:uid="{C3E87EB8-EA49-43DD-8F48-275D6FCC5E1E}"/>
    <cellStyle name="Nota 2 13 7" xfId="25586" xr:uid="{C1D1598A-4BB4-4C73-808D-C6971337C97A}"/>
    <cellStyle name="Nota 2 13 8" xfId="25587" xr:uid="{177607DB-4576-4263-9DB0-DAFDC479F6D9}"/>
    <cellStyle name="Nota 2 14" xfId="25588" xr:uid="{016229F9-5E88-4FBA-A8D1-CA11172C23B7}"/>
    <cellStyle name="Nota 2 14 2" xfId="25589" xr:uid="{8FD005F3-E69A-4E3F-B14D-B4C30B1B1C6C}"/>
    <cellStyle name="Nota 2 14 2 2" xfId="25590" xr:uid="{1A5490DB-FA71-433C-B94C-C05DE0C87440}"/>
    <cellStyle name="Nota 2 14 2 2 2" xfId="25591" xr:uid="{8EDF4A40-E5E8-4C5B-88E0-868E4C98FFB9}"/>
    <cellStyle name="Nota 2 14 2 3" xfId="25592" xr:uid="{8BE73CF4-8085-4B0A-BA74-F3A25460A332}"/>
    <cellStyle name="Nota 2 14 2 3 2" xfId="25593" xr:uid="{2A8FAF5D-19D7-4D7C-8852-4DC90C0C6EE1}"/>
    <cellStyle name="Nota 2 14 2 4" xfId="25594" xr:uid="{8577B720-CA03-447C-ACE8-C6D5E31FDF25}"/>
    <cellStyle name="Nota 2 14 3" xfId="25595" xr:uid="{45FA6A7A-7956-4871-AC5D-B75655FF9E6A}"/>
    <cellStyle name="Nota 2 14 3 2" xfId="25596" xr:uid="{7BF31831-A223-4039-99BE-25868B52C866}"/>
    <cellStyle name="Nota 2 14 3 2 2" xfId="25597" xr:uid="{DF753DF2-F0AB-420A-A6C7-516121EA38E0}"/>
    <cellStyle name="Nota 2 14 3 2 2 2" xfId="25598" xr:uid="{224BFDE9-79C2-4F7C-A4E3-FDD920FA46E5}"/>
    <cellStyle name="Nota 2 14 3 2 3" xfId="25599" xr:uid="{7EF9E445-F6BD-42AC-A8DB-B1BF03F2EB2B}"/>
    <cellStyle name="Nota 2 14 3 3" xfId="25600" xr:uid="{E7941F43-CAA4-4EF2-AE27-8A72217017B6}"/>
    <cellStyle name="Nota 2 14 3 3 2" xfId="25601" xr:uid="{B439DB1D-79A2-499D-A869-1A0E5FFEAF60}"/>
    <cellStyle name="Nota 2 14 3 4" xfId="25602" xr:uid="{A492777E-A795-4AA9-979C-54761A6240F0}"/>
    <cellStyle name="Nota 2 14 3 4 2" xfId="25603" xr:uid="{5150EE91-0E23-4219-A967-7F7AEFF4D315}"/>
    <cellStyle name="Nota 2 14 3 5" xfId="25604" xr:uid="{1527E0E1-EE57-4857-AB6A-F2E154D0EAB8}"/>
    <cellStyle name="Nota 2 14 4" xfId="25605" xr:uid="{F72675DA-2FAB-434A-AC6C-759A464BFF9C}"/>
    <cellStyle name="Nota 2 14 4 2" xfId="25606" xr:uid="{749C2071-3A95-4C7C-9F7D-2763E30714CC}"/>
    <cellStyle name="Nota 2 14 5" xfId="25607" xr:uid="{4D65A5E3-2FF9-4DDD-BF34-DD947E9DD3B3}"/>
    <cellStyle name="Nota 2 14 5 2" xfId="25608" xr:uid="{D750883C-D2D0-4DDC-93BF-B3FA723F40BF}"/>
    <cellStyle name="Nota 2 14 6" xfId="25609" xr:uid="{F42A6481-AA92-4E10-BA92-4B03F4F25CB2}"/>
    <cellStyle name="Nota 2 15" xfId="25610" xr:uid="{5F9DB132-9E65-43FD-A9FC-3EC179F6C90F}"/>
    <cellStyle name="Nota 2 15 2" xfId="25611" xr:uid="{74C6664E-A136-497D-9D97-A4FA60E4C159}"/>
    <cellStyle name="Nota 2 15 2 2" xfId="25612" xr:uid="{E3E48C8C-9F2E-4F77-9314-5A9C9313A18B}"/>
    <cellStyle name="Nota 2 15 2 2 2" xfId="25613" xr:uid="{412BDE42-7C5D-4FFB-AD2A-462BBF7789CE}"/>
    <cellStyle name="Nota 2 15 2 2 2 2" xfId="25614" xr:uid="{AA05CBD3-9262-4B29-B51D-C312BBCCF671}"/>
    <cellStyle name="Nota 2 15 2 2 3" xfId="25615" xr:uid="{FAE44ED3-8B07-4532-82BB-E5006BDA8C47}"/>
    <cellStyle name="Nota 2 15 2 3" xfId="25616" xr:uid="{F61A2085-83ED-4C64-8BFD-96D570ECBCAC}"/>
    <cellStyle name="Nota 2 15 2 3 2" xfId="25617" xr:uid="{F5C4C5E7-6E80-4118-89A0-328BCC9EF70F}"/>
    <cellStyle name="Nota 2 15 2 4" xfId="25618" xr:uid="{3D3076B6-6C64-442C-8DD9-99E5AEB8F7FC}"/>
    <cellStyle name="Nota 2 15 2 4 2" xfId="25619" xr:uid="{BC63B211-E63E-4996-9122-3DF452ED4109}"/>
    <cellStyle name="Nota 2 15 2 5" xfId="25620" xr:uid="{0511DEE2-CE0A-4ADA-BEF7-BEE9B0ED7EA1}"/>
    <cellStyle name="Nota 2 15 3" xfId="25621" xr:uid="{049D8D74-9D70-4805-ACC4-639D3E43E3DC}"/>
    <cellStyle name="Nota 2 15 3 2" xfId="25622" xr:uid="{DB7DCD43-34BD-4A24-9685-B2F921DA3879}"/>
    <cellStyle name="Nota 2 15 4" xfId="25623" xr:uid="{81A29CDB-13FC-4C85-923D-8C9F89E5B25E}"/>
    <cellStyle name="Nota 2 15 4 2" xfId="25624" xr:uid="{F2142C79-3303-41AA-98B0-89AB82237C7E}"/>
    <cellStyle name="Nota 2 15 5" xfId="25625" xr:uid="{AD782D87-B512-471C-96F4-3CCD518C0169}"/>
    <cellStyle name="Nota 2 16" xfId="25626" xr:uid="{ECBD1DFA-BF15-4A43-8760-A75C9DDD628C}"/>
    <cellStyle name="Nota 2 16 2" xfId="25627" xr:uid="{5C4F7CB9-9D13-47EE-9E9B-18902595942F}"/>
    <cellStyle name="Nota 2 16 2 2" xfId="25628" xr:uid="{793EEC4B-E501-4B12-97F2-D853EAF22CE0}"/>
    <cellStyle name="Nota 2 16 2 2 2" xfId="25629" xr:uid="{0DB36E71-F3B9-402B-988C-546686868EA8}"/>
    <cellStyle name="Nota 2 16 2 3" xfId="25630" xr:uid="{82A8AE88-7FE0-4CE7-9D98-AC443EFE1606}"/>
    <cellStyle name="Nota 2 16 3" xfId="25631" xr:uid="{8B51F90F-C298-4382-9AA2-987CE19826A3}"/>
    <cellStyle name="Nota 2 16 3 2" xfId="25632" xr:uid="{01D4FE15-CAF6-4C18-82A0-B717C2F16340}"/>
    <cellStyle name="Nota 2 16 4" xfId="25633" xr:uid="{DD43D2C7-45FD-4296-803E-C84C0F1C53BB}"/>
    <cellStyle name="Nota 2 16 4 2" xfId="25634" xr:uid="{E53E1551-5028-453F-AA11-FE48F2F714F0}"/>
    <cellStyle name="Nota 2 16 5" xfId="25635" xr:uid="{6C63C207-89D1-48A7-B615-7A11EB361D12}"/>
    <cellStyle name="Nota 2 17" xfId="25636" xr:uid="{1FEABBE9-8DAB-42A7-BE7D-84C71EFA9367}"/>
    <cellStyle name="Nota 2 17 2" xfId="25637" xr:uid="{6E522BAA-9792-4CE4-BB7E-AA6DA35BFC11}"/>
    <cellStyle name="Nota 2 17 2 2" xfId="25638" xr:uid="{4737AEB5-7A0C-4FF6-9787-BCF65246505D}"/>
    <cellStyle name="Nota 2 17 3" xfId="25639" xr:uid="{1571D831-23A6-4B7B-BC4E-BD025D0EF23E}"/>
    <cellStyle name="Nota 2 17 3 2" xfId="25640" xr:uid="{A508DCBA-2C9A-4EA3-B155-6DC1D11D25A4}"/>
    <cellStyle name="Nota 2 17 4" xfId="25641" xr:uid="{6B2BD457-C0F0-440E-A53F-97512D390972}"/>
    <cellStyle name="Nota 2 18" xfId="25642" xr:uid="{26C68C3A-B9EE-4E6C-9618-17AE474E31A8}"/>
    <cellStyle name="Nota 2 18 2" xfId="25643" xr:uid="{8BEC7664-EF4E-45BF-8D53-8BFDC9BA84C6}"/>
    <cellStyle name="Nota 2 19" xfId="25644" xr:uid="{110F6E2F-2A79-47B8-AE38-DCA6D9330AA8}"/>
    <cellStyle name="Nota 2 19 2" xfId="25645" xr:uid="{252C291E-DD30-4D38-87ED-89D53A453BD7}"/>
    <cellStyle name="Nota 2 2" xfId="25646" xr:uid="{FB37ABC1-3C8B-4206-8F49-065391E3FE97}"/>
    <cellStyle name="Nota 2 2 10" xfId="25647" xr:uid="{C7176513-0E49-42E5-B554-957F26FCFD0A}"/>
    <cellStyle name="Nota 2 2 10 2" xfId="25648" xr:uid="{87D6098F-BE4F-41A7-8484-8CB028F4ADC0}"/>
    <cellStyle name="Nota 2 2 10 2 2" xfId="25649" xr:uid="{5A944648-E247-4944-AB68-C93AAB0D4DC2}"/>
    <cellStyle name="Nota 2 2 10 2 2 2" xfId="25650" xr:uid="{19771925-3288-4589-A551-1E54C581F77A}"/>
    <cellStyle name="Nota 2 2 10 2 2 2 2" xfId="25651" xr:uid="{9ADE7DBF-CD36-46BD-9E23-C99C7C504DAC}"/>
    <cellStyle name="Nota 2 2 10 2 2 2 2 2" xfId="25652" xr:uid="{66D89148-2A3F-4F2E-9AB0-C116B6400D7C}"/>
    <cellStyle name="Nota 2 2 10 2 2 2 3" xfId="25653" xr:uid="{5ACCC2EE-AE5C-4B18-B0C6-62700C2C43C7}"/>
    <cellStyle name="Nota 2 2 10 2 2 3" xfId="25654" xr:uid="{F5B197F1-8BF6-494B-855D-F8ADF0990876}"/>
    <cellStyle name="Nota 2 2 10 2 2 3 2" xfId="25655" xr:uid="{336E06F7-602E-401E-ADFF-AB17912BB599}"/>
    <cellStyle name="Nota 2 2 10 2 2 4" xfId="25656" xr:uid="{C5B12A44-626A-4C33-8CFB-CC97F83A5EBA}"/>
    <cellStyle name="Nota 2 2 10 2 2 4 2" xfId="25657" xr:uid="{6B62C4E1-59EB-4CE3-8A3D-DDD7FB31EEF6}"/>
    <cellStyle name="Nota 2 2 10 2 2 5" xfId="25658" xr:uid="{38925502-56C7-425E-8623-8B5975213A1A}"/>
    <cellStyle name="Nota 2 2 10 2 3" xfId="25659" xr:uid="{91549AF2-2E2A-4573-A2FF-111A92C1FA07}"/>
    <cellStyle name="Nota 2 2 10 2 3 2" xfId="25660" xr:uid="{81AF8B98-2FB6-48CD-A70A-95D2E4A5A7B9}"/>
    <cellStyle name="Nota 2 2 10 2 4" xfId="25661" xr:uid="{791865E9-F1CA-4C6E-A650-17B04F1C42FB}"/>
    <cellStyle name="Nota 2 2 10 2 4 2" xfId="25662" xr:uid="{145A9A91-C2C5-4A14-9F15-1E958FA3E71C}"/>
    <cellStyle name="Nota 2 2 10 2 5" xfId="25663" xr:uid="{CA00AECA-1B8B-4618-AEBF-6BB3EA7B2DF2}"/>
    <cellStyle name="Nota 2 2 10 3" xfId="25664" xr:uid="{1084E29F-EA4B-4735-89F2-C47D7ECA30B8}"/>
    <cellStyle name="Nota 2 2 10 3 2" xfId="25665" xr:uid="{C7791249-9FDD-41C3-95C3-A52E57C17CB6}"/>
    <cellStyle name="Nota 2 2 10 3 2 2" xfId="25666" xr:uid="{14FBFD2D-7DDD-4CE2-9A3A-EE6E992A1669}"/>
    <cellStyle name="Nota 2 2 10 3 3" xfId="25667" xr:uid="{C1EBC339-7583-46B2-BB82-30890FC971D2}"/>
    <cellStyle name="Nota 2 2 10 3 3 2" xfId="25668" xr:uid="{4D905702-024C-4236-A277-43772A6D5C4F}"/>
    <cellStyle name="Nota 2 2 10 3 4" xfId="25669" xr:uid="{8159E74C-16C9-45E1-8CCE-EA67155AC244}"/>
    <cellStyle name="Nota 2 2 10 4" xfId="25670" xr:uid="{5132D99F-94D3-4DD3-9518-729EF5C0AE33}"/>
    <cellStyle name="Nota 2 2 10 4 2" xfId="25671" xr:uid="{2DFDB806-5E6C-441E-AC03-B31C739BB2CD}"/>
    <cellStyle name="Nota 2 2 10 4 2 2" xfId="25672" xr:uid="{C30F447C-2195-4ACA-BAA4-B5C37487AF9C}"/>
    <cellStyle name="Nota 2 2 10 4 2 2 2" xfId="25673" xr:uid="{B8F16706-717F-49AB-99CF-5D38E2F13843}"/>
    <cellStyle name="Nota 2 2 10 4 2 3" xfId="25674" xr:uid="{1D651E56-115D-48FF-B767-72BE4289C6B0}"/>
    <cellStyle name="Nota 2 2 10 4 3" xfId="25675" xr:uid="{631452AE-BD11-4AFB-85B8-D80CB0DAF0E7}"/>
    <cellStyle name="Nota 2 2 10 4 3 2" xfId="25676" xr:uid="{5CAEE462-FE6F-476B-A878-BC4BC717B6FC}"/>
    <cellStyle name="Nota 2 2 10 4 4" xfId="25677" xr:uid="{1E0D937A-041F-466D-8EA8-4BAB064A5861}"/>
    <cellStyle name="Nota 2 2 10 4 4 2" xfId="25678" xr:uid="{4548DEDA-F47E-474D-9BE6-869C5B5E716C}"/>
    <cellStyle name="Nota 2 2 10 4 5" xfId="25679" xr:uid="{A860476F-6471-4495-A4E2-12D78F6132DE}"/>
    <cellStyle name="Nota 2 2 10 5" xfId="25680" xr:uid="{81FAFEA2-074D-4CD0-AD3F-510B3770CB8F}"/>
    <cellStyle name="Nota 2 2 10 5 2" xfId="25681" xr:uid="{514707F8-F2C1-4E11-9436-E9A5FBD3F2E4}"/>
    <cellStyle name="Nota 2 2 10 5 2 2" xfId="25682" xr:uid="{E7A4AF43-8D2D-4BFB-BD87-CBFE94B89625}"/>
    <cellStyle name="Nota 2 2 10 5 3" xfId="25683" xr:uid="{1318BFC0-01E9-4B8C-A7DE-81AE658FA8A3}"/>
    <cellStyle name="Nota 2 2 10 5 3 2" xfId="25684" xr:uid="{0E72A4D0-6B03-4A9E-AA7A-E73550DB05D0}"/>
    <cellStyle name="Nota 2 2 10 5 4" xfId="25685" xr:uid="{497F8E03-A3DB-4E12-87D7-4FA542CBEFDB}"/>
    <cellStyle name="Nota 2 2 10 6" xfId="25686" xr:uid="{BDE0368C-5AE3-4708-B2CE-40F78A097636}"/>
    <cellStyle name="Nota 2 2 10 6 2" xfId="25687" xr:uid="{916D05DF-10B2-4B19-A5CE-00281603EB63}"/>
    <cellStyle name="Nota 2 2 10 7" xfId="25688" xr:uid="{48D78082-5778-4A57-B833-9EA2AB4ED4F4}"/>
    <cellStyle name="Nota 2 2 10 8" xfId="25689" xr:uid="{E8A3E21D-791D-4A9A-AC15-122B103F3152}"/>
    <cellStyle name="Nota 2 2 11" xfId="25690" xr:uid="{105AC1F1-5A98-45A4-9753-E755DED78196}"/>
    <cellStyle name="Nota 2 2 11 2" xfId="25691" xr:uid="{7685EEC0-AE8E-4A8D-8457-57B53A7B911D}"/>
    <cellStyle name="Nota 2 2 11 2 2" xfId="25692" xr:uid="{817F73ED-A00B-43BA-B2EC-10C83C21A631}"/>
    <cellStyle name="Nota 2 2 11 2 2 2" xfId="25693" xr:uid="{F9D08621-CEE7-43FE-A2E2-FEB73024F949}"/>
    <cellStyle name="Nota 2 2 11 2 2 2 2" xfId="25694" xr:uid="{233F0138-83E6-4BCC-94DB-B91114A44C5E}"/>
    <cellStyle name="Nota 2 2 11 2 2 2 2 2" xfId="25695" xr:uid="{7658EE30-C3B6-4F49-AA06-FD61BFF93906}"/>
    <cellStyle name="Nota 2 2 11 2 2 2 3" xfId="25696" xr:uid="{8C361C8E-25AD-4097-8B1E-EB2E11A0C199}"/>
    <cellStyle name="Nota 2 2 11 2 2 3" xfId="25697" xr:uid="{E282DA17-60E7-4558-82C8-6BE6F0D9577F}"/>
    <cellStyle name="Nota 2 2 11 2 2 3 2" xfId="25698" xr:uid="{7696E2F1-0478-4801-AAA0-923AC15869C6}"/>
    <cellStyle name="Nota 2 2 11 2 2 4" xfId="25699" xr:uid="{D0897F36-EBF7-4B42-B5BD-D4BE81FB94CA}"/>
    <cellStyle name="Nota 2 2 11 2 2 4 2" xfId="25700" xr:uid="{7A95D045-D96A-4963-9B52-249DE40B0C92}"/>
    <cellStyle name="Nota 2 2 11 2 2 5" xfId="25701" xr:uid="{137150C1-E9FC-4D67-BF25-D489D5C54DB3}"/>
    <cellStyle name="Nota 2 2 11 2 3" xfId="25702" xr:uid="{123D7DBF-866A-44EE-A14E-053032F36CCC}"/>
    <cellStyle name="Nota 2 2 11 2 3 2" xfId="25703" xr:uid="{B75897E4-ABA9-4B38-A086-65E594F07FA0}"/>
    <cellStyle name="Nota 2 2 11 2 4" xfId="25704" xr:uid="{5265F1A0-EE03-41DD-80F4-D06D6451D214}"/>
    <cellStyle name="Nota 2 2 11 2 4 2" xfId="25705" xr:uid="{52EC2D11-89A7-4749-BCB5-F3BAFBFEA583}"/>
    <cellStyle name="Nota 2 2 11 2 5" xfId="25706" xr:uid="{964A581E-7743-4F1E-B092-11CCBD58FA1A}"/>
    <cellStyle name="Nota 2 2 11 3" xfId="25707" xr:uid="{CC7ED916-4046-4703-964F-D935C8A479E3}"/>
    <cellStyle name="Nota 2 2 11 3 2" xfId="25708" xr:uid="{9896DE3A-793C-4B6C-B785-6042C0467FAE}"/>
    <cellStyle name="Nota 2 2 11 3 2 2" xfId="25709" xr:uid="{B5BF451E-9A31-465F-B5D5-BAF2A556FC28}"/>
    <cellStyle name="Nota 2 2 11 3 3" xfId="25710" xr:uid="{02EB4931-A7E2-44E8-8B08-A63D967D026F}"/>
    <cellStyle name="Nota 2 2 11 3 3 2" xfId="25711" xr:uid="{FB1FCF67-6C50-4E4B-8923-680CF757C761}"/>
    <cellStyle name="Nota 2 2 11 3 4" xfId="25712" xr:uid="{9E46A0F5-2B04-463D-B265-3CB01A4CACD2}"/>
    <cellStyle name="Nota 2 2 11 4" xfId="25713" xr:uid="{F329513B-3C7B-4C73-B567-4C6836639594}"/>
    <cellStyle name="Nota 2 2 11 4 2" xfId="25714" xr:uid="{BDF15BC8-0625-44CD-B586-E7210403FDA8}"/>
    <cellStyle name="Nota 2 2 11 4 2 2" xfId="25715" xr:uid="{4AA852DD-901F-4A95-91CC-D394906D6867}"/>
    <cellStyle name="Nota 2 2 11 4 2 2 2" xfId="25716" xr:uid="{385EA92C-9AF6-4D60-8412-3F68F33A9878}"/>
    <cellStyle name="Nota 2 2 11 4 2 3" xfId="25717" xr:uid="{D1071C1F-865F-4E74-B33F-A58FB02BF720}"/>
    <cellStyle name="Nota 2 2 11 4 3" xfId="25718" xr:uid="{335A393F-D211-4411-AE8A-D61140D2E632}"/>
    <cellStyle name="Nota 2 2 11 4 3 2" xfId="25719" xr:uid="{DB559AB1-F843-4CA5-92CA-7FB2DFFDAA41}"/>
    <cellStyle name="Nota 2 2 11 4 4" xfId="25720" xr:uid="{7B5F9F6A-05C8-4B8C-A1D5-94C525B9253A}"/>
    <cellStyle name="Nota 2 2 11 4 4 2" xfId="25721" xr:uid="{2BBAC6DA-DB29-4114-BBD7-3070A742C06E}"/>
    <cellStyle name="Nota 2 2 11 4 5" xfId="25722" xr:uid="{C289BDB8-CDDB-4CDC-A8A2-D84322BDC029}"/>
    <cellStyle name="Nota 2 2 11 5" xfId="25723" xr:uid="{16F22A39-7027-475C-9D90-C18CDAB082B9}"/>
    <cellStyle name="Nota 2 2 11 5 2" xfId="25724" xr:uid="{DECA8B81-764D-4BAD-88BD-04EDF88A03AD}"/>
    <cellStyle name="Nota 2 2 11 5 2 2" xfId="25725" xr:uid="{25C82D6B-DC1F-4594-B722-A7DCC6A1C680}"/>
    <cellStyle name="Nota 2 2 11 5 3" xfId="25726" xr:uid="{A20E09C2-D6ED-44B2-88BE-9480AF8E1C65}"/>
    <cellStyle name="Nota 2 2 11 5 3 2" xfId="25727" xr:uid="{93BE0276-5CB6-4FCA-B6AB-01B3161A5525}"/>
    <cellStyle name="Nota 2 2 11 5 4" xfId="25728" xr:uid="{5FFE4956-2D32-405C-B739-329866FED836}"/>
    <cellStyle name="Nota 2 2 11 6" xfId="25729" xr:uid="{911ABC3B-62A1-41D0-9261-2B597C4F579B}"/>
    <cellStyle name="Nota 2 2 11 6 2" xfId="25730" xr:uid="{8B5C3835-C7F2-43DC-8D2E-A032EB9DC3DE}"/>
    <cellStyle name="Nota 2 2 11 7" xfId="25731" xr:uid="{1F7E5AB5-DE04-4146-8CD3-5E456CF25FC6}"/>
    <cellStyle name="Nota 2 2 11 8" xfId="25732" xr:uid="{176E8C38-845F-4973-9B3F-0235DBCB6303}"/>
    <cellStyle name="Nota 2 2 12" xfId="25733" xr:uid="{129994D4-5ED8-4090-8F07-D131AD2A87E1}"/>
    <cellStyle name="Nota 2 2 12 2" xfId="25734" xr:uid="{89873196-8443-428D-B3F4-345DC316535B}"/>
    <cellStyle name="Nota 2 2 12 2 2" xfId="25735" xr:uid="{E56AAC14-E816-4E41-A7ED-161DDED78842}"/>
    <cellStyle name="Nota 2 2 12 2 2 2" xfId="25736" xr:uid="{596787B4-8E3C-4040-91D1-27556915027C}"/>
    <cellStyle name="Nota 2 2 12 2 3" xfId="25737" xr:uid="{E09446FD-049E-40B1-ABD4-9D33FF7F642D}"/>
    <cellStyle name="Nota 2 2 12 2 3 2" xfId="25738" xr:uid="{EDB9028D-40A8-4B87-8D46-0972614A0E57}"/>
    <cellStyle name="Nota 2 2 12 2 4" xfId="25739" xr:uid="{8AB0F3F4-23D6-40CE-83D4-E35FC2DC0CFB}"/>
    <cellStyle name="Nota 2 2 12 3" xfId="25740" xr:uid="{DB0CEE7D-D786-4C04-91FC-44AC12BED904}"/>
    <cellStyle name="Nota 2 2 12 3 2" xfId="25741" xr:uid="{F7358CCE-CB88-4BF7-91E7-DE1B45D770DA}"/>
    <cellStyle name="Nota 2 2 12 3 2 2" xfId="25742" xr:uid="{F25AB308-5989-456D-8D17-33E47AD0D039}"/>
    <cellStyle name="Nota 2 2 12 3 2 2 2" xfId="25743" xr:uid="{96B231C6-5DC0-4F3D-9F28-01227A7C2F01}"/>
    <cellStyle name="Nota 2 2 12 3 2 3" xfId="25744" xr:uid="{E1D808F9-0AC3-42D9-987B-1E865E3D8493}"/>
    <cellStyle name="Nota 2 2 12 3 3" xfId="25745" xr:uid="{1E37E622-73E6-4F0C-AEC7-EBCB50EBA718}"/>
    <cellStyle name="Nota 2 2 12 3 3 2" xfId="25746" xr:uid="{3F5072B2-223D-4641-A822-88D07E779E94}"/>
    <cellStyle name="Nota 2 2 12 3 4" xfId="25747" xr:uid="{2AC8C0BB-FCFD-402C-B0F6-191F2A17BF23}"/>
    <cellStyle name="Nota 2 2 12 3 4 2" xfId="25748" xr:uid="{70AA5333-F588-46B3-804A-6FBD658B4974}"/>
    <cellStyle name="Nota 2 2 12 3 5" xfId="25749" xr:uid="{0F14C764-B58A-41CA-B8B3-83B593C84E41}"/>
    <cellStyle name="Nota 2 2 12 4" xfId="25750" xr:uid="{CC351BA7-E028-463A-BD1E-FBB05FA7B56A}"/>
    <cellStyle name="Nota 2 2 12 4 2" xfId="25751" xr:uid="{20E6D4CC-A0A7-4406-B3A3-AB0656BFB052}"/>
    <cellStyle name="Nota 2 2 12 5" xfId="25752" xr:uid="{4806B4F0-E1D3-4657-879D-D55E5D3044E3}"/>
    <cellStyle name="Nota 2 2 12 5 2" xfId="25753" xr:uid="{3AF36345-C069-449E-A7BB-5E2CA5E5329B}"/>
    <cellStyle name="Nota 2 2 12 6" xfId="25754" xr:uid="{0ED68D03-F650-4F9D-A494-DF8D477ADDFA}"/>
    <cellStyle name="Nota 2 2 13" xfId="25755" xr:uid="{6BD8DE99-551D-49B4-AFEB-EBCE42B04020}"/>
    <cellStyle name="Nota 2 2 13 2" xfId="25756" xr:uid="{86FB703C-CEC8-406C-8B50-E4299EFCBE9C}"/>
    <cellStyle name="Nota 2 2 13 2 2" xfId="25757" xr:uid="{68B5209E-DA73-4D31-84E9-DE5063A3C94A}"/>
    <cellStyle name="Nota 2 2 13 3" xfId="25758" xr:uid="{F8CD3DF6-41A9-410E-8EF2-106F9D0131B5}"/>
    <cellStyle name="Nota 2 2 13 3 2" xfId="25759" xr:uid="{C7090E30-A6F3-4846-A61D-5AA17628672B}"/>
    <cellStyle name="Nota 2 2 13 4" xfId="25760" xr:uid="{97431439-EBD8-4961-8107-A1F1C94E10D9}"/>
    <cellStyle name="Nota 2 2 14" xfId="25761" xr:uid="{92047838-1B52-4A95-9B66-977C3630D6DD}"/>
    <cellStyle name="Nota 2 2 14 2" xfId="25762" xr:uid="{EF64D0C3-40C7-48E9-B31C-E001965EF97F}"/>
    <cellStyle name="Nota 2 2 14 2 2" xfId="25763" xr:uid="{19ED8F39-46D5-40E6-87C7-07A1EFAC0874}"/>
    <cellStyle name="Nota 2 2 14 2 2 2" xfId="25764" xr:uid="{676C5245-AA56-4EE4-B2B5-376075293AE6}"/>
    <cellStyle name="Nota 2 2 14 2 3" xfId="25765" xr:uid="{A6E6BBF2-CA11-4409-B9AF-222CCC8DA70F}"/>
    <cellStyle name="Nota 2 2 14 3" xfId="25766" xr:uid="{28C4CE7B-A142-4854-9472-475865280B77}"/>
    <cellStyle name="Nota 2 2 14 3 2" xfId="25767" xr:uid="{032B60AE-2EC5-4D2C-9C5E-76800340BF42}"/>
    <cellStyle name="Nota 2 2 14 4" xfId="25768" xr:uid="{9A02F63B-D8BE-4A3C-8D58-8DF96022FDF4}"/>
    <cellStyle name="Nota 2 2 14 4 2" xfId="25769" xr:uid="{787D40E0-2B92-407F-97B0-F10B6656B86C}"/>
    <cellStyle name="Nota 2 2 14 5" xfId="25770" xr:uid="{0866F368-5988-4E21-A89F-0CFB8E0913A2}"/>
    <cellStyle name="Nota 2 2 15" xfId="25771" xr:uid="{B097519A-1807-4FE5-A6D2-7CB37C32EAC5}"/>
    <cellStyle name="Nota 2 2 15 2" xfId="25772" xr:uid="{E66AA39B-1455-4A35-913A-B1F0C86D430C}"/>
    <cellStyle name="Nota 2 2 15 2 2" xfId="25773" xr:uid="{AA1A2E8B-E517-4E48-8593-2D78F36D8496}"/>
    <cellStyle name="Nota 2 2 15 3" xfId="25774" xr:uid="{5F5DBFCB-DFBB-4363-B8B9-CB3D628B58E0}"/>
    <cellStyle name="Nota 2 2 15 3 2" xfId="25775" xr:uid="{4B51C51F-1B5B-4151-978F-3334663DBDE9}"/>
    <cellStyle name="Nota 2 2 15 4" xfId="25776" xr:uid="{114D6437-62CB-4707-B5D4-2E246CF95EB2}"/>
    <cellStyle name="Nota 2 2 16" xfId="25777" xr:uid="{5E134FFE-5472-46B0-BE25-5599C45FAD60}"/>
    <cellStyle name="Nota 2 2 16 2" xfId="25778" xr:uid="{9C9BDBFB-D4F6-42FA-A92D-9F0DA538502F}"/>
    <cellStyle name="Nota 2 2 17" xfId="25779" xr:uid="{07C7EA24-4100-4D66-A080-0156541697E8}"/>
    <cellStyle name="Nota 2 2 17 2" xfId="25780" xr:uid="{BB2B89CF-4EF2-41E5-AB9C-54BD42068460}"/>
    <cellStyle name="Nota 2 2 18" xfId="25781" xr:uid="{4B5A20DC-E087-43E6-865B-D03A4A25BEF3}"/>
    <cellStyle name="Nota 2 2 18 2" xfId="25782" xr:uid="{4B15D1F0-F11D-4E6B-AE1C-3B9926FA867A}"/>
    <cellStyle name="Nota 2 2 19" xfId="25783" xr:uid="{FDC31CF0-9409-40B4-9E5C-66CC2C17441A}"/>
    <cellStyle name="Nota 2 2 19 2" xfId="25784" xr:uid="{7212FC8C-D21A-49BB-A84F-C2872BE5D3DC}"/>
    <cellStyle name="Nota 2 2 2" xfId="25785" xr:uid="{F03EBBB4-1FA5-4B80-A391-16C2EF2BA335}"/>
    <cellStyle name="Nota 2 2 2 10" xfId="25786" xr:uid="{06302B8B-F337-41EF-B1E2-66162E2C53EE}"/>
    <cellStyle name="Nota 2 2 2 10 2" xfId="25787" xr:uid="{3FBAD45D-D6C1-4441-AAFA-5EE20127C2E4}"/>
    <cellStyle name="Nota 2 2 2 10 2 2" xfId="25788" xr:uid="{6B3F45DE-C3D1-4AF7-B7E7-B8A82EA61DB4}"/>
    <cellStyle name="Nota 2 2 2 10 2 2 2" xfId="25789" xr:uid="{A009B1D5-5D8F-4738-8904-81455B1AA61E}"/>
    <cellStyle name="Nota 2 2 2 10 2 2 2 2" xfId="25790" xr:uid="{10E22B61-84A6-4624-911D-482BABDE4217}"/>
    <cellStyle name="Nota 2 2 2 10 2 2 3" xfId="25791" xr:uid="{1E562A5B-1A7F-400A-9F87-9B637CAE9433}"/>
    <cellStyle name="Nota 2 2 2 10 2 3" xfId="25792" xr:uid="{8BEE0AC8-A7E2-4DA8-84F1-12E27B8F6DB0}"/>
    <cellStyle name="Nota 2 2 2 10 2 3 2" xfId="25793" xr:uid="{890C76AF-400D-4701-9087-C63716EA4D4E}"/>
    <cellStyle name="Nota 2 2 2 10 2 4" xfId="25794" xr:uid="{1B762F17-D837-4ABE-88FD-382CBB106BBE}"/>
    <cellStyle name="Nota 2 2 2 10 2 4 2" xfId="25795" xr:uid="{32680CF7-2A5E-48EB-94CF-2294E06F7D99}"/>
    <cellStyle name="Nota 2 2 2 10 2 5" xfId="25796" xr:uid="{BFCCED80-33B1-4F72-A80E-698740791E09}"/>
    <cellStyle name="Nota 2 2 2 10 3" xfId="25797" xr:uid="{B7A463FF-1D22-4F26-8A61-2E87C000BD51}"/>
    <cellStyle name="Nota 2 2 2 10 3 2" xfId="25798" xr:uid="{5271743D-22A0-491D-B7DE-612CCCF97CE7}"/>
    <cellStyle name="Nota 2 2 2 10 4" xfId="25799" xr:uid="{8B1ABF6A-995B-4399-A30A-0AA390043483}"/>
    <cellStyle name="Nota 2 2 2 10 4 2" xfId="25800" xr:uid="{A778C182-5C53-4694-AEF7-3762416A7E44}"/>
    <cellStyle name="Nota 2 2 2 10 5" xfId="25801" xr:uid="{F351F94E-A840-4B32-9CD7-5616735B9AC5}"/>
    <cellStyle name="Nota 2 2 2 11" xfId="25802" xr:uid="{EBC80CE3-FCCC-4098-8E02-45C49A980567}"/>
    <cellStyle name="Nota 2 2 2 11 2" xfId="25803" xr:uid="{F4921E1F-4FC7-4ABD-BF3F-884EE73B8248}"/>
    <cellStyle name="Nota 2 2 2 11 2 2" xfId="25804" xr:uid="{D8DDD162-025C-4AF8-AD54-25FF3428BE5A}"/>
    <cellStyle name="Nota 2 2 2 11 3" xfId="25805" xr:uid="{653A8650-2103-4A02-9734-2C47DA3CB1F2}"/>
    <cellStyle name="Nota 2 2 2 11 3 2" xfId="25806" xr:uid="{CA05797E-A2C4-4E1E-8202-78BD0685EAAB}"/>
    <cellStyle name="Nota 2 2 2 11 4" xfId="25807" xr:uid="{C84B0356-25BC-4202-BB7C-F41256BA0BCA}"/>
    <cellStyle name="Nota 2 2 2 12" xfId="25808" xr:uid="{1345EAD1-2A67-4799-B738-950A1B209015}"/>
    <cellStyle name="Nota 2 2 2 12 2" xfId="25809" xr:uid="{63A6A615-71FA-445F-BD77-67BA95FC6204}"/>
    <cellStyle name="Nota 2 2 2 12 2 2" xfId="25810" xr:uid="{C3BFA1A3-B375-40E0-BB5A-CBA28440F731}"/>
    <cellStyle name="Nota 2 2 2 12 2 2 2" xfId="25811" xr:uid="{B63AE1AC-A3C9-4CAD-9605-33EA1E294A4D}"/>
    <cellStyle name="Nota 2 2 2 12 2 3" xfId="25812" xr:uid="{E6F14D84-0770-49E0-9359-35CE42FD7BF2}"/>
    <cellStyle name="Nota 2 2 2 12 3" xfId="25813" xr:uid="{6C6D1588-541C-4E21-9528-A168B1CA4E53}"/>
    <cellStyle name="Nota 2 2 2 12 3 2" xfId="25814" xr:uid="{A670C670-C4C1-4F95-A40E-BAB6E8C5C260}"/>
    <cellStyle name="Nota 2 2 2 12 4" xfId="25815" xr:uid="{FC2611FB-FE0C-4C8C-9207-4BD0A27E6034}"/>
    <cellStyle name="Nota 2 2 2 12 4 2" xfId="25816" xr:uid="{5AED0149-CE64-4EAD-8E48-AD2527FAD501}"/>
    <cellStyle name="Nota 2 2 2 12 5" xfId="25817" xr:uid="{F4C17A65-A38C-47C8-BAA6-E63DCCF184D0}"/>
    <cellStyle name="Nota 2 2 2 13" xfId="25818" xr:uid="{18F567F6-1807-4485-B757-7F936D8A72DA}"/>
    <cellStyle name="Nota 2 2 2 13 2" xfId="25819" xr:uid="{91219BD6-5239-4AB7-8BE0-B21BBC6AFBBF}"/>
    <cellStyle name="Nota 2 2 2 13 2 2" xfId="25820" xr:uid="{18476987-F73D-48CD-85AF-189E373A5E4A}"/>
    <cellStyle name="Nota 2 2 2 13 3" xfId="25821" xr:uid="{97264B13-511C-4059-91AA-D15A5CA11D1C}"/>
    <cellStyle name="Nota 2 2 2 13 3 2" xfId="25822" xr:uid="{5A2A45AC-D834-475B-9AB7-A333A9545105}"/>
    <cellStyle name="Nota 2 2 2 13 4" xfId="25823" xr:uid="{C50E3580-01D6-4F7E-A725-8BD3DE2C905F}"/>
    <cellStyle name="Nota 2 2 2 14" xfId="25824" xr:uid="{CC0649A1-3461-4C2E-B71F-C83FA698D10B}"/>
    <cellStyle name="Nota 2 2 2 14 2" xfId="25825" xr:uid="{A435D7EE-B0A8-4ACB-8831-E03B061CE9A4}"/>
    <cellStyle name="Nota 2 2 2 15" xfId="25826" xr:uid="{4221FA6E-3639-444E-9E7E-D9738108183C}"/>
    <cellStyle name="Nota 2 2 2 15 2" xfId="25827" xr:uid="{D52281D3-7501-45A2-86A8-C49193C7C5D9}"/>
    <cellStyle name="Nota 2 2 2 16" xfId="25828" xr:uid="{67856B62-74FD-4072-A989-15B0C909C2C8}"/>
    <cellStyle name="Nota 2 2 2 17" xfId="25829" xr:uid="{1464E1AD-D0E6-415C-866B-FEFA6973054F}"/>
    <cellStyle name="Nota 2 2 2 18" xfId="25830" xr:uid="{36D3E0CC-B806-4328-94AD-4A5C990EA2EC}"/>
    <cellStyle name="Nota 2 2 2 2" xfId="25831" xr:uid="{250B39D9-7665-41C2-B190-1CACC03574EA}"/>
    <cellStyle name="Nota 2 2 2 2 10" xfId="25832" xr:uid="{8D935F64-4975-4308-B6FC-44C8E70D7C45}"/>
    <cellStyle name="Nota 2 2 2 2 10 2" xfId="25833" xr:uid="{EE18648F-8F36-44D6-94B7-22EE43A0F887}"/>
    <cellStyle name="Nota 2 2 2 2 10 2 2" xfId="25834" xr:uid="{E1602D77-7401-4EBC-9681-BBD0C54B67AA}"/>
    <cellStyle name="Nota 2 2 2 2 10 2 2 2" xfId="25835" xr:uid="{7B57C463-0F49-408C-B434-8C9A7B8CB7C0}"/>
    <cellStyle name="Nota 2 2 2 2 10 2 3" xfId="25836" xr:uid="{E466873F-84A0-4AEE-A08F-6AAC665F467A}"/>
    <cellStyle name="Nota 2 2 2 2 10 3" xfId="25837" xr:uid="{57B745C0-03BD-41D2-BA52-AE3CF24BEBF3}"/>
    <cellStyle name="Nota 2 2 2 2 10 3 2" xfId="25838" xr:uid="{EB629AC7-9F2A-4EA2-8BA4-8FA1A11A16A9}"/>
    <cellStyle name="Nota 2 2 2 2 10 4" xfId="25839" xr:uid="{C06A30F1-ABFE-4D36-A04F-DEAACB12494D}"/>
    <cellStyle name="Nota 2 2 2 2 10 4 2" xfId="25840" xr:uid="{52CA7E27-56F2-48BF-9069-3D52E76E396B}"/>
    <cellStyle name="Nota 2 2 2 2 10 5" xfId="25841" xr:uid="{48BE1DDD-EC15-4780-ABC9-ADC628217481}"/>
    <cellStyle name="Nota 2 2 2 2 11" xfId="25842" xr:uid="{7675EB76-628E-4070-8298-FD7A025D461B}"/>
    <cellStyle name="Nota 2 2 2 2 11 2" xfId="25843" xr:uid="{65567449-7C73-4775-B371-07A0360B974E}"/>
    <cellStyle name="Nota 2 2 2 2 11 2 2" xfId="25844" xr:uid="{7DE746C0-5B18-467B-AB39-271F42AE4BAD}"/>
    <cellStyle name="Nota 2 2 2 2 11 3" xfId="25845" xr:uid="{C5E21EE5-13FC-43B1-BB85-D36939094B5E}"/>
    <cellStyle name="Nota 2 2 2 2 11 3 2" xfId="25846" xr:uid="{34D59AF8-2016-401D-8F07-C36F100E01C2}"/>
    <cellStyle name="Nota 2 2 2 2 11 4" xfId="25847" xr:uid="{55F482C4-D980-4107-93A9-16988B24D4A4}"/>
    <cellStyle name="Nota 2 2 2 2 12" xfId="25848" xr:uid="{47346C10-F48F-4B5B-B44E-17E056C0051E}"/>
    <cellStyle name="Nota 2 2 2 2 12 2" xfId="25849" xr:uid="{2EFDBBC8-194E-49F6-AA5A-3B91DA40D043}"/>
    <cellStyle name="Nota 2 2 2 2 13" xfId="25850" xr:uid="{8DECE9B2-EE44-45ED-888F-A50B2BB9D3B5}"/>
    <cellStyle name="Nota 2 2 2 2 14" xfId="25851" xr:uid="{F1DAE05B-1BDB-454B-B80B-0DF55169ABAC}"/>
    <cellStyle name="Nota 2 2 2 2 2" xfId="25852" xr:uid="{88CE59C7-7AB9-4A96-9E70-902C50B51E38}"/>
    <cellStyle name="Nota 2 2 2 2 2 10" xfId="25853" xr:uid="{39162F55-B8F6-42EE-B989-2A349DC6634D}"/>
    <cellStyle name="Nota 2 2 2 2 2 10 2" xfId="25854" xr:uid="{1B4F83D5-FEFA-4AA1-BC37-59E2D96D310F}"/>
    <cellStyle name="Nota 2 2 2 2 2 11" xfId="25855" xr:uid="{FAFFAA2E-3B9D-4D52-83AA-3A9D23B3845A}"/>
    <cellStyle name="Nota 2 2 2 2 2 12" xfId="25856" xr:uid="{22ABEE65-A1F9-4D19-BA3A-6CB217566D55}"/>
    <cellStyle name="Nota 2 2 2 2 2 2" xfId="25857" xr:uid="{9B6A51AC-6C02-4A92-A5BF-787837B69C6B}"/>
    <cellStyle name="Nota 2 2 2 2 2 2 10" xfId="25858" xr:uid="{33A2FA14-0223-4FA3-AE79-D2EEF16BCD37}"/>
    <cellStyle name="Nota 2 2 2 2 2 2 2" xfId="25859" xr:uid="{6C592FF0-296D-4B86-8201-87B7B58EC741}"/>
    <cellStyle name="Nota 2 2 2 2 2 2 2 2" xfId="25860" xr:uid="{FF0D939B-D820-415A-94E0-36C05AE6DDDC}"/>
    <cellStyle name="Nota 2 2 2 2 2 2 2 2 2" xfId="25861" xr:uid="{03AB65AD-13AE-4894-8EDA-B644C3AAB03A}"/>
    <cellStyle name="Nota 2 2 2 2 2 2 2 2 2 2" xfId="25862" xr:uid="{545806D8-8B03-445A-A00C-D8B5D74CF62F}"/>
    <cellStyle name="Nota 2 2 2 2 2 2 2 2 2 2 2" xfId="25863" xr:uid="{51D869A2-5165-4A1C-A863-C16730F88EAD}"/>
    <cellStyle name="Nota 2 2 2 2 2 2 2 2 2 2 2 2" xfId="25864" xr:uid="{ADDC11EA-1A65-476D-A906-9F9228B51BE3}"/>
    <cellStyle name="Nota 2 2 2 2 2 2 2 2 2 2 3" xfId="25865" xr:uid="{F14EC75A-68A0-4A9F-8F35-673E42CA688A}"/>
    <cellStyle name="Nota 2 2 2 2 2 2 2 2 2 3" xfId="25866" xr:uid="{ED21BFE4-2D74-44A4-A319-8AEFAEF6031C}"/>
    <cellStyle name="Nota 2 2 2 2 2 2 2 2 2 3 2" xfId="25867" xr:uid="{708C4D3F-16CE-4473-8068-0FA2E24B7E6D}"/>
    <cellStyle name="Nota 2 2 2 2 2 2 2 2 2 4" xfId="25868" xr:uid="{91E43304-07C5-4F59-8D3E-83725555313F}"/>
    <cellStyle name="Nota 2 2 2 2 2 2 2 2 2 4 2" xfId="25869" xr:uid="{6C2615AE-8958-4376-9077-8D2283DA790F}"/>
    <cellStyle name="Nota 2 2 2 2 2 2 2 2 2 5" xfId="25870" xr:uid="{E597DCEF-DCBE-47D6-9F5B-BB882E374D82}"/>
    <cellStyle name="Nota 2 2 2 2 2 2 2 2 3" xfId="25871" xr:uid="{6A083743-EABC-475D-B340-C94628C625CF}"/>
    <cellStyle name="Nota 2 2 2 2 2 2 2 2 3 2" xfId="25872" xr:uid="{18F13C73-DED6-4EF2-A654-938FCB64046C}"/>
    <cellStyle name="Nota 2 2 2 2 2 2 2 2 4" xfId="25873" xr:uid="{12FD1EC3-B31B-46F2-853A-7BB40A13A540}"/>
    <cellStyle name="Nota 2 2 2 2 2 2 2 2 4 2" xfId="25874" xr:uid="{A87C0E41-45A2-41EF-A8A4-986E9A505D89}"/>
    <cellStyle name="Nota 2 2 2 2 2 2 2 2 5" xfId="25875" xr:uid="{F7E8B5AD-7669-4F91-BB1D-9038705B047E}"/>
    <cellStyle name="Nota 2 2 2 2 2 2 2 3" xfId="25876" xr:uid="{1BA33CB2-E95A-4758-B2AB-BF5D78E31CEF}"/>
    <cellStyle name="Nota 2 2 2 2 2 2 2 3 2" xfId="25877" xr:uid="{759B6BC5-9425-493A-B621-8AAB5C2D9C17}"/>
    <cellStyle name="Nota 2 2 2 2 2 2 2 3 2 2" xfId="25878" xr:uid="{D97FC9C1-7662-466E-A595-1A4BF8022C18}"/>
    <cellStyle name="Nota 2 2 2 2 2 2 2 3 3" xfId="25879" xr:uid="{064F8B4C-D452-4371-8C2C-D7A291DE0D34}"/>
    <cellStyle name="Nota 2 2 2 2 2 2 2 3 3 2" xfId="25880" xr:uid="{9A9C672E-8F0A-477A-8B49-0ACFCDDAB4C7}"/>
    <cellStyle name="Nota 2 2 2 2 2 2 2 3 4" xfId="25881" xr:uid="{6E5B8FD6-BD96-40E2-AE5D-26A417287109}"/>
    <cellStyle name="Nota 2 2 2 2 2 2 2 4" xfId="25882" xr:uid="{726B1035-43A0-4CDF-A639-7F7D40792003}"/>
    <cellStyle name="Nota 2 2 2 2 2 2 2 4 2" xfId="25883" xr:uid="{FFE46D86-C670-4D9E-A819-4594378C2DB6}"/>
    <cellStyle name="Nota 2 2 2 2 2 2 2 4 2 2" xfId="25884" xr:uid="{0D3E4E11-C183-4E30-BFD7-AE7CE833BDC1}"/>
    <cellStyle name="Nota 2 2 2 2 2 2 2 4 2 2 2" xfId="25885" xr:uid="{F4FD1E20-CF81-41DC-924C-A2507E9EC96B}"/>
    <cellStyle name="Nota 2 2 2 2 2 2 2 4 2 3" xfId="25886" xr:uid="{4F0CB156-03E5-4309-A053-F8CD44DC137B}"/>
    <cellStyle name="Nota 2 2 2 2 2 2 2 4 3" xfId="25887" xr:uid="{6D150884-3FD8-4937-875B-CCC851BA4405}"/>
    <cellStyle name="Nota 2 2 2 2 2 2 2 4 3 2" xfId="25888" xr:uid="{4849019B-9DF9-4B17-9836-2500C7AAED6F}"/>
    <cellStyle name="Nota 2 2 2 2 2 2 2 4 4" xfId="25889" xr:uid="{FF3719A7-8F49-4F04-8678-BCEAB5E2D899}"/>
    <cellStyle name="Nota 2 2 2 2 2 2 2 4 4 2" xfId="25890" xr:uid="{6AD18037-96F6-40B3-8FA3-E40A46A7C440}"/>
    <cellStyle name="Nota 2 2 2 2 2 2 2 4 5" xfId="25891" xr:uid="{170DC35D-0465-496C-8A05-EB7AD50DC7F2}"/>
    <cellStyle name="Nota 2 2 2 2 2 2 2 5" xfId="25892" xr:uid="{85ABF9DF-E00B-4AD8-8B22-70DC7985F529}"/>
    <cellStyle name="Nota 2 2 2 2 2 2 2 5 2" xfId="25893" xr:uid="{4B50710F-9801-48B3-A370-07768F0DE1AC}"/>
    <cellStyle name="Nota 2 2 2 2 2 2 2 5 2 2" xfId="25894" xr:uid="{C76404FA-98B1-49C2-9397-C7622F828841}"/>
    <cellStyle name="Nota 2 2 2 2 2 2 2 5 3" xfId="25895" xr:uid="{0EA3C2FE-AC1C-4146-8CBA-35A8376C4ACD}"/>
    <cellStyle name="Nota 2 2 2 2 2 2 2 5 3 2" xfId="25896" xr:uid="{A7E6FD6A-56B2-4311-A1E6-DB375C638FD7}"/>
    <cellStyle name="Nota 2 2 2 2 2 2 2 5 4" xfId="25897" xr:uid="{45519559-486B-4DD7-BBB6-F79DE0486DC1}"/>
    <cellStyle name="Nota 2 2 2 2 2 2 2 6" xfId="25898" xr:uid="{4705C00E-07B5-4D34-A002-7DDAAE6AB3DC}"/>
    <cellStyle name="Nota 2 2 2 2 2 2 2 6 2" xfId="25899" xr:uid="{20AE664A-AA9C-453C-B41B-63D07CA9A273}"/>
    <cellStyle name="Nota 2 2 2 2 2 2 2 7" xfId="25900" xr:uid="{C2321263-2A20-40D6-80E1-5BE2740D846A}"/>
    <cellStyle name="Nota 2 2 2 2 2 2 2 8" xfId="25901" xr:uid="{46FE7AA3-119A-426C-BE02-5F40470202ED}"/>
    <cellStyle name="Nota 2 2 2 2 2 2 3" xfId="25902" xr:uid="{008482AC-1B3D-420E-AF14-C2708F7750EF}"/>
    <cellStyle name="Nota 2 2 2 2 2 2 3 2" xfId="25903" xr:uid="{4C381EE0-4108-4EA5-861F-3104D4E5F30D}"/>
    <cellStyle name="Nota 2 2 2 2 2 2 3 2 2" xfId="25904" xr:uid="{F129AD3F-FEFA-49FC-8F11-32CE184D384E}"/>
    <cellStyle name="Nota 2 2 2 2 2 2 3 2 2 2" xfId="25905" xr:uid="{8EE7CA5C-B692-4359-AE1F-AD831EA95466}"/>
    <cellStyle name="Nota 2 2 2 2 2 2 3 2 2 2 2" xfId="25906" xr:uid="{A44F0334-3D55-4E3A-A311-48F6B9EBC182}"/>
    <cellStyle name="Nota 2 2 2 2 2 2 3 2 2 2 2 2" xfId="25907" xr:uid="{3CA38BC2-EE73-4C0D-A745-3B021C0596DF}"/>
    <cellStyle name="Nota 2 2 2 2 2 2 3 2 2 2 3" xfId="25908" xr:uid="{0728364C-CC54-4C7D-B189-B729321F2399}"/>
    <cellStyle name="Nota 2 2 2 2 2 2 3 2 2 3" xfId="25909" xr:uid="{127B3133-FE7D-43D3-AC9A-91D62422975F}"/>
    <cellStyle name="Nota 2 2 2 2 2 2 3 2 2 3 2" xfId="25910" xr:uid="{431B4626-2734-4F5E-A802-7EF2B240680C}"/>
    <cellStyle name="Nota 2 2 2 2 2 2 3 2 2 4" xfId="25911" xr:uid="{B125D382-CDEF-44B6-9590-CBA0520B7CB5}"/>
    <cellStyle name="Nota 2 2 2 2 2 2 3 2 2 4 2" xfId="25912" xr:uid="{0EE60EEB-7694-4ADE-9822-E21236074AD7}"/>
    <cellStyle name="Nota 2 2 2 2 2 2 3 2 2 5" xfId="25913" xr:uid="{B7B34DC4-EAC7-4DBD-BDA5-9D1855E7A48D}"/>
    <cellStyle name="Nota 2 2 2 2 2 2 3 2 3" xfId="25914" xr:uid="{CAF8A0B3-9DF0-4257-A366-7004BD858277}"/>
    <cellStyle name="Nota 2 2 2 2 2 2 3 2 3 2" xfId="25915" xr:uid="{18A00134-0F35-494F-BC26-EB0BDDF80ADB}"/>
    <cellStyle name="Nota 2 2 2 2 2 2 3 2 4" xfId="25916" xr:uid="{81105428-19B7-4DE3-ADC2-01C023EAC63F}"/>
    <cellStyle name="Nota 2 2 2 2 2 2 3 2 4 2" xfId="25917" xr:uid="{8A7CDE32-20DF-4DAC-AA22-08AD3D064A13}"/>
    <cellStyle name="Nota 2 2 2 2 2 2 3 2 5" xfId="25918" xr:uid="{758E27F8-27E3-4DAE-AC88-6985C50D5178}"/>
    <cellStyle name="Nota 2 2 2 2 2 2 3 3" xfId="25919" xr:uid="{B273F410-A98C-42FD-A7AC-A16860E3BFB3}"/>
    <cellStyle name="Nota 2 2 2 2 2 2 3 3 2" xfId="25920" xr:uid="{60043EDE-AA22-4E05-A09F-C438BD18E689}"/>
    <cellStyle name="Nota 2 2 2 2 2 2 3 3 2 2" xfId="25921" xr:uid="{92F3F2F6-2562-446A-97F7-E3EDED71CF1C}"/>
    <cellStyle name="Nota 2 2 2 2 2 2 3 3 3" xfId="25922" xr:uid="{44DBAAA8-412A-487C-B673-05D74149DF0E}"/>
    <cellStyle name="Nota 2 2 2 2 2 2 3 3 3 2" xfId="25923" xr:uid="{45079FFA-4DAF-4F8A-B5C7-329C6CA88F1F}"/>
    <cellStyle name="Nota 2 2 2 2 2 2 3 3 4" xfId="25924" xr:uid="{D0835A47-6206-43A6-A875-322AF5C61FAD}"/>
    <cellStyle name="Nota 2 2 2 2 2 2 3 4" xfId="25925" xr:uid="{8111C42C-4C4C-45C3-9FDC-02367D0BF33B}"/>
    <cellStyle name="Nota 2 2 2 2 2 2 3 4 2" xfId="25926" xr:uid="{2DFF751F-3489-4917-88DE-4C4CA2F652D9}"/>
    <cellStyle name="Nota 2 2 2 2 2 2 3 4 2 2" xfId="25927" xr:uid="{C98FE8E0-E87B-4D7D-80B1-51B939A71844}"/>
    <cellStyle name="Nota 2 2 2 2 2 2 3 4 2 2 2" xfId="25928" xr:uid="{388F05BA-F483-4F10-96C1-9C6176753CA5}"/>
    <cellStyle name="Nota 2 2 2 2 2 2 3 4 2 3" xfId="25929" xr:uid="{7DE8292E-6897-4961-BEB1-9A2639085C86}"/>
    <cellStyle name="Nota 2 2 2 2 2 2 3 4 3" xfId="25930" xr:uid="{7CD2DC75-21DA-444F-9202-77BC6E2A6D2A}"/>
    <cellStyle name="Nota 2 2 2 2 2 2 3 4 3 2" xfId="25931" xr:uid="{3F66C629-F808-44CC-B26B-A79EC9898BA9}"/>
    <cellStyle name="Nota 2 2 2 2 2 2 3 4 4" xfId="25932" xr:uid="{F9380871-C2D5-45FA-822C-3292B2BDEC2C}"/>
    <cellStyle name="Nota 2 2 2 2 2 2 3 4 4 2" xfId="25933" xr:uid="{3DEC81CA-06CB-486C-8838-706D56B2F9E6}"/>
    <cellStyle name="Nota 2 2 2 2 2 2 3 4 5" xfId="25934" xr:uid="{D35B17CB-9CDB-4D0B-BF09-AB6733CC03D6}"/>
    <cellStyle name="Nota 2 2 2 2 2 2 3 5" xfId="25935" xr:uid="{1A58A811-2BD5-4E9D-BEAF-635C1CA21E36}"/>
    <cellStyle name="Nota 2 2 2 2 2 2 3 5 2" xfId="25936" xr:uid="{80DF14AE-45D9-4465-90C9-5655B8ED4956}"/>
    <cellStyle name="Nota 2 2 2 2 2 2 3 5 2 2" xfId="25937" xr:uid="{039B6D80-6415-46B4-8AD2-1ED6DC85F414}"/>
    <cellStyle name="Nota 2 2 2 2 2 2 3 5 3" xfId="25938" xr:uid="{F76F7828-5BFF-476E-AD40-36610F58C044}"/>
    <cellStyle name="Nota 2 2 2 2 2 2 3 5 3 2" xfId="25939" xr:uid="{41BC1AB0-BAD6-47CD-A811-8467A67DD048}"/>
    <cellStyle name="Nota 2 2 2 2 2 2 3 5 4" xfId="25940" xr:uid="{C1E8B772-D5F0-4605-8098-2F5EE7EDACB6}"/>
    <cellStyle name="Nota 2 2 2 2 2 2 3 6" xfId="25941" xr:uid="{FDB73809-FF02-4C88-B4FC-2C86F079BF6A}"/>
    <cellStyle name="Nota 2 2 2 2 2 2 3 6 2" xfId="25942" xr:uid="{2EC16E6C-227C-4290-8E4D-1B7A47AA13D3}"/>
    <cellStyle name="Nota 2 2 2 2 2 2 3 7" xfId="25943" xr:uid="{A7A1CD0A-F76F-415B-B509-91025932E35F}"/>
    <cellStyle name="Nota 2 2 2 2 2 2 3 8" xfId="25944" xr:uid="{D935566B-F4A9-43F5-86DE-AA31D7D0E22A}"/>
    <cellStyle name="Nota 2 2 2 2 2 2 4" xfId="25945" xr:uid="{566F3782-74F7-4BFD-9ABA-A3C2CB53D98D}"/>
    <cellStyle name="Nota 2 2 2 2 2 2 4 2" xfId="25946" xr:uid="{1F95C5D9-28BD-4D97-8FA0-E6C748400111}"/>
    <cellStyle name="Nota 2 2 2 2 2 2 4 2 2" xfId="25947" xr:uid="{8F96D3BE-7243-4DF6-99A4-823FEEB3DD44}"/>
    <cellStyle name="Nota 2 2 2 2 2 2 4 2 2 2" xfId="25948" xr:uid="{4C0E9705-3FE6-46D6-9FD8-F5EC577F8B88}"/>
    <cellStyle name="Nota 2 2 2 2 2 2 4 2 2 2 2" xfId="25949" xr:uid="{79449BF2-78C7-47E0-B31E-FC8B885178C3}"/>
    <cellStyle name="Nota 2 2 2 2 2 2 4 2 2 3" xfId="25950" xr:uid="{29903955-E077-45C2-A6C4-3B4B87ADAED1}"/>
    <cellStyle name="Nota 2 2 2 2 2 2 4 2 3" xfId="25951" xr:uid="{139EBF3B-61BA-48BA-9535-CC7B4F084DF2}"/>
    <cellStyle name="Nota 2 2 2 2 2 2 4 2 3 2" xfId="25952" xr:uid="{54ADE78D-B5B9-42A5-9BE9-FDF639481351}"/>
    <cellStyle name="Nota 2 2 2 2 2 2 4 2 4" xfId="25953" xr:uid="{463C2B0E-37B1-4E93-B700-DC2333829155}"/>
    <cellStyle name="Nota 2 2 2 2 2 2 4 2 4 2" xfId="25954" xr:uid="{7FA20A58-48A5-4804-A439-A17282C67DA1}"/>
    <cellStyle name="Nota 2 2 2 2 2 2 4 2 5" xfId="25955" xr:uid="{4AAFF12D-453C-49E6-AB03-FB1776F544C6}"/>
    <cellStyle name="Nota 2 2 2 2 2 2 4 3" xfId="25956" xr:uid="{8664A0E7-A973-43D3-B858-222C74911F03}"/>
    <cellStyle name="Nota 2 2 2 2 2 2 4 3 2" xfId="25957" xr:uid="{70A6D253-25F6-4E1C-8326-44CE7472DD7E}"/>
    <cellStyle name="Nota 2 2 2 2 2 2 4 4" xfId="25958" xr:uid="{1F5D26EA-350F-497B-979B-6C5E0F2EC6AD}"/>
    <cellStyle name="Nota 2 2 2 2 2 2 4 4 2" xfId="25959" xr:uid="{B72C7B61-D821-4001-AC4F-1A1470324F2A}"/>
    <cellStyle name="Nota 2 2 2 2 2 2 4 5" xfId="25960" xr:uid="{9A818CEA-C2D8-41B1-AC6D-0768A30CECB0}"/>
    <cellStyle name="Nota 2 2 2 2 2 2 5" xfId="25961" xr:uid="{C9EC6358-C00B-4AD9-8BD6-5222E79C9303}"/>
    <cellStyle name="Nota 2 2 2 2 2 2 5 2" xfId="25962" xr:uid="{2DA51E6F-FF0F-44C4-965F-A4BE25D1BA61}"/>
    <cellStyle name="Nota 2 2 2 2 2 2 5 2 2" xfId="25963" xr:uid="{125644A6-A4D7-4D91-9EE8-60B17C0C5844}"/>
    <cellStyle name="Nota 2 2 2 2 2 2 5 3" xfId="25964" xr:uid="{74228D0A-81A1-43D8-B253-2DF30C209B29}"/>
    <cellStyle name="Nota 2 2 2 2 2 2 5 3 2" xfId="25965" xr:uid="{39D217A6-FBCE-44F8-8F5F-8FE4AAAFAAAB}"/>
    <cellStyle name="Nota 2 2 2 2 2 2 5 4" xfId="25966" xr:uid="{0CA8CCCE-19EE-45B8-8E69-C3E2924B2125}"/>
    <cellStyle name="Nota 2 2 2 2 2 2 6" xfId="25967" xr:uid="{323C804D-0A58-4DC5-B01A-C1197CD1A11E}"/>
    <cellStyle name="Nota 2 2 2 2 2 2 6 2" xfId="25968" xr:uid="{A4A272B5-6052-49C5-BB66-DE48705D476B}"/>
    <cellStyle name="Nota 2 2 2 2 2 2 6 2 2" xfId="25969" xr:uid="{8460AC72-7B08-4D31-A8CA-4678A6DD117E}"/>
    <cellStyle name="Nota 2 2 2 2 2 2 6 2 2 2" xfId="25970" xr:uid="{AE29E825-FF16-40B3-8565-2625822AA236}"/>
    <cellStyle name="Nota 2 2 2 2 2 2 6 2 3" xfId="25971" xr:uid="{7F608154-5440-4961-BA17-20E7B0CB5BB6}"/>
    <cellStyle name="Nota 2 2 2 2 2 2 6 3" xfId="25972" xr:uid="{ADF84558-06C1-4AA7-8978-8CC84D7051D9}"/>
    <cellStyle name="Nota 2 2 2 2 2 2 6 3 2" xfId="25973" xr:uid="{8F965E13-A8ED-42DB-B39C-23B796A1E75C}"/>
    <cellStyle name="Nota 2 2 2 2 2 2 6 4" xfId="25974" xr:uid="{08DDD548-5997-4648-AD16-F5BCD6769C4D}"/>
    <cellStyle name="Nota 2 2 2 2 2 2 6 4 2" xfId="25975" xr:uid="{411030EE-040B-4765-B2CC-3B58C7BD4793}"/>
    <cellStyle name="Nota 2 2 2 2 2 2 6 5" xfId="25976" xr:uid="{BA122D7C-D089-41E9-9ED3-6A17B193196A}"/>
    <cellStyle name="Nota 2 2 2 2 2 2 7" xfId="25977" xr:uid="{25FFEE54-F04E-45EF-9242-96DA01D8102F}"/>
    <cellStyle name="Nota 2 2 2 2 2 2 7 2" xfId="25978" xr:uid="{953A9C43-9426-4E74-B8C0-29BF52ABB5A4}"/>
    <cellStyle name="Nota 2 2 2 2 2 2 7 2 2" xfId="25979" xr:uid="{8A7D48B7-DD5D-4FF9-9FC6-676A425A3F62}"/>
    <cellStyle name="Nota 2 2 2 2 2 2 7 3" xfId="25980" xr:uid="{BED0C895-CC5D-4512-870B-C26B7E0C01A1}"/>
    <cellStyle name="Nota 2 2 2 2 2 2 7 3 2" xfId="25981" xr:uid="{588CB577-D918-417F-B471-BAD6F56070A4}"/>
    <cellStyle name="Nota 2 2 2 2 2 2 7 4" xfId="25982" xr:uid="{FEEB59B4-90A3-4EE7-A8BA-CCF4A4BFC64A}"/>
    <cellStyle name="Nota 2 2 2 2 2 2 8" xfId="25983" xr:uid="{47D6041A-0751-46A0-A067-04F934A34458}"/>
    <cellStyle name="Nota 2 2 2 2 2 2 8 2" xfId="25984" xr:uid="{1702D771-4EBA-4229-BBE3-1019E744316F}"/>
    <cellStyle name="Nota 2 2 2 2 2 2 9" xfId="25985" xr:uid="{6D29AAE2-C5E5-4866-B6DE-2168106282F2}"/>
    <cellStyle name="Nota 2 2 2 2 2 3" xfId="25986" xr:uid="{26E38575-520A-49D3-8EAB-CAD6136C979B}"/>
    <cellStyle name="Nota 2 2 2 2 2 3 2" xfId="25987" xr:uid="{65C21853-D391-424D-A9BA-3B52B9E6CE81}"/>
    <cellStyle name="Nota 2 2 2 2 2 3 2 2" xfId="25988" xr:uid="{293D4A0F-C1BA-4333-8898-714BC236C26F}"/>
    <cellStyle name="Nota 2 2 2 2 2 3 2 2 2" xfId="25989" xr:uid="{7E7C9C06-357F-4F80-9AE4-AE962620FF00}"/>
    <cellStyle name="Nota 2 2 2 2 2 3 2 2 2 2" xfId="25990" xr:uid="{3C0AC93A-E3F2-473C-9443-2F70EA7D7FE5}"/>
    <cellStyle name="Nota 2 2 2 2 2 3 2 2 2 2 2" xfId="25991" xr:uid="{856E615B-A191-46A2-B91F-93A0968BC1F9}"/>
    <cellStyle name="Nota 2 2 2 2 2 3 2 2 2 3" xfId="25992" xr:uid="{7066B26D-0CA1-4B18-A8CE-05DBBDD86421}"/>
    <cellStyle name="Nota 2 2 2 2 2 3 2 2 3" xfId="25993" xr:uid="{1A94A653-40E2-4CC9-81B7-1A5E58E43814}"/>
    <cellStyle name="Nota 2 2 2 2 2 3 2 2 3 2" xfId="25994" xr:uid="{B4DA873F-213F-4C5C-B98F-CC4E08929636}"/>
    <cellStyle name="Nota 2 2 2 2 2 3 2 2 4" xfId="25995" xr:uid="{6F868F59-E22F-4467-83F1-6CABC1EAE648}"/>
    <cellStyle name="Nota 2 2 2 2 2 3 2 2 4 2" xfId="25996" xr:uid="{896B1DA2-2BE3-4A67-9CF0-D46EAA7D4980}"/>
    <cellStyle name="Nota 2 2 2 2 2 3 2 2 5" xfId="25997" xr:uid="{910E7B98-485B-47F2-9362-D83502300EAD}"/>
    <cellStyle name="Nota 2 2 2 2 2 3 2 3" xfId="25998" xr:uid="{AF96F03D-775B-4B77-9E26-F741BC2C9BE6}"/>
    <cellStyle name="Nota 2 2 2 2 2 3 2 3 2" xfId="25999" xr:uid="{5F8DC6AC-2620-47DE-B918-75F3FCE9A3F1}"/>
    <cellStyle name="Nota 2 2 2 2 2 3 2 4" xfId="26000" xr:uid="{2FD65FD0-7569-4A14-9712-C1E2EB1C2EDF}"/>
    <cellStyle name="Nota 2 2 2 2 2 3 2 4 2" xfId="26001" xr:uid="{67717E8F-7BFE-4565-85DE-1A6CE44BB59A}"/>
    <cellStyle name="Nota 2 2 2 2 2 3 2 5" xfId="26002" xr:uid="{084ACA53-B929-4E42-9E38-530BC7C5B845}"/>
    <cellStyle name="Nota 2 2 2 2 2 3 3" xfId="26003" xr:uid="{D16D4D51-D8BB-4EA0-B759-4CEAD37C476D}"/>
    <cellStyle name="Nota 2 2 2 2 2 3 3 2" xfId="26004" xr:uid="{F92A9261-87F4-4C0A-974E-110579A86ABC}"/>
    <cellStyle name="Nota 2 2 2 2 2 3 3 2 2" xfId="26005" xr:uid="{5342D5E2-5F7E-4231-8BFB-7A37A0837BBE}"/>
    <cellStyle name="Nota 2 2 2 2 2 3 3 3" xfId="26006" xr:uid="{E0EB7743-B125-4797-BE79-DA0E0486F953}"/>
    <cellStyle name="Nota 2 2 2 2 2 3 3 3 2" xfId="26007" xr:uid="{3CB86680-D193-47EE-8F69-CDC3AD4361B9}"/>
    <cellStyle name="Nota 2 2 2 2 2 3 3 4" xfId="26008" xr:uid="{B920AE81-9535-4DD0-BEE2-3FC6FC549A2B}"/>
    <cellStyle name="Nota 2 2 2 2 2 3 4" xfId="26009" xr:uid="{772736C6-53D5-43CB-9828-9AA2B7EEED96}"/>
    <cellStyle name="Nota 2 2 2 2 2 3 4 2" xfId="26010" xr:uid="{F56B2837-40FF-4BFF-89CC-9475914B283F}"/>
    <cellStyle name="Nota 2 2 2 2 2 3 4 2 2" xfId="26011" xr:uid="{9075FF8E-2A8E-4691-BA0A-A6B4F822FD4A}"/>
    <cellStyle name="Nota 2 2 2 2 2 3 4 2 2 2" xfId="26012" xr:uid="{95C0B6A1-A2BE-45AD-B241-60A1E5A087F5}"/>
    <cellStyle name="Nota 2 2 2 2 2 3 4 2 3" xfId="26013" xr:uid="{880F17D8-9E0A-434A-B307-C3A1442A8178}"/>
    <cellStyle name="Nota 2 2 2 2 2 3 4 3" xfId="26014" xr:uid="{13448DED-6921-4B6E-9988-33FD00706BA7}"/>
    <cellStyle name="Nota 2 2 2 2 2 3 4 3 2" xfId="26015" xr:uid="{118D0D8E-FD2A-4F06-A805-4F706A168F92}"/>
    <cellStyle name="Nota 2 2 2 2 2 3 4 4" xfId="26016" xr:uid="{B3FDA148-5105-4044-989B-110C2E245269}"/>
    <cellStyle name="Nota 2 2 2 2 2 3 4 4 2" xfId="26017" xr:uid="{0D47F307-E891-4A38-BB92-4F19A441BA4C}"/>
    <cellStyle name="Nota 2 2 2 2 2 3 4 5" xfId="26018" xr:uid="{6BA5506E-32A5-4529-8C27-08B39CAD06BB}"/>
    <cellStyle name="Nota 2 2 2 2 2 3 5" xfId="26019" xr:uid="{C96C144D-4DDF-4AC0-BB97-CC4DD5C0EE2F}"/>
    <cellStyle name="Nota 2 2 2 2 2 3 5 2" xfId="26020" xr:uid="{B15C245F-694A-4450-A4CD-49D13EE04373}"/>
    <cellStyle name="Nota 2 2 2 2 2 3 5 2 2" xfId="26021" xr:uid="{A620CBBB-44FC-49E2-BEA1-F899211C9215}"/>
    <cellStyle name="Nota 2 2 2 2 2 3 5 3" xfId="26022" xr:uid="{77E07393-9D29-4E81-85F0-56291143B836}"/>
    <cellStyle name="Nota 2 2 2 2 2 3 5 3 2" xfId="26023" xr:uid="{80BED69F-6B9C-4B87-BC98-8F1771179D8A}"/>
    <cellStyle name="Nota 2 2 2 2 2 3 5 4" xfId="26024" xr:uid="{8AFF86D3-3683-4AEA-BDFD-50F51CC0538D}"/>
    <cellStyle name="Nota 2 2 2 2 2 3 6" xfId="26025" xr:uid="{A7BA4445-CA2F-4E0B-AACB-7985BCB1472B}"/>
    <cellStyle name="Nota 2 2 2 2 2 3 6 2" xfId="26026" xr:uid="{8410B480-E00E-4084-AC07-D67605C66A5C}"/>
    <cellStyle name="Nota 2 2 2 2 2 3 7" xfId="26027" xr:uid="{65342DBD-C0B2-40B4-814F-D601B490BC12}"/>
    <cellStyle name="Nota 2 2 2 2 2 3 8" xfId="26028" xr:uid="{1119B8CC-B369-4A93-909A-207272D8085B}"/>
    <cellStyle name="Nota 2 2 2 2 2 4" xfId="26029" xr:uid="{95007582-1AC1-424E-A646-6F61C9D6C125}"/>
    <cellStyle name="Nota 2 2 2 2 2 4 2" xfId="26030" xr:uid="{EA676CA9-19DB-41DD-8C7E-9A2F6F383C18}"/>
    <cellStyle name="Nota 2 2 2 2 2 4 2 2" xfId="26031" xr:uid="{22FE21C3-277C-4163-B3EC-10D1054FE60D}"/>
    <cellStyle name="Nota 2 2 2 2 2 4 2 2 2" xfId="26032" xr:uid="{CB749CF6-CD1A-4974-A6E6-20AE42AD4E27}"/>
    <cellStyle name="Nota 2 2 2 2 2 4 2 2 2 2" xfId="26033" xr:uid="{E1D4EA5D-67DE-4B92-A496-33FB3A35A691}"/>
    <cellStyle name="Nota 2 2 2 2 2 4 2 2 2 2 2" xfId="26034" xr:uid="{14681C13-4F0C-4B7D-A14B-4238E05B9F20}"/>
    <cellStyle name="Nota 2 2 2 2 2 4 2 2 2 3" xfId="26035" xr:uid="{BBC26D09-8593-41F7-938D-59EAC508F662}"/>
    <cellStyle name="Nota 2 2 2 2 2 4 2 2 3" xfId="26036" xr:uid="{619BB7F2-0E17-44C6-9A88-7DDDCE57C732}"/>
    <cellStyle name="Nota 2 2 2 2 2 4 2 2 3 2" xfId="26037" xr:uid="{92E144A7-3DD0-492B-8C63-A74BA09869CF}"/>
    <cellStyle name="Nota 2 2 2 2 2 4 2 2 4" xfId="26038" xr:uid="{064E981A-352F-47A4-94DD-FD1AE659AE07}"/>
    <cellStyle name="Nota 2 2 2 2 2 4 2 2 4 2" xfId="26039" xr:uid="{0F65746C-6D22-4458-B7AB-66EBE7F18B88}"/>
    <cellStyle name="Nota 2 2 2 2 2 4 2 2 5" xfId="26040" xr:uid="{98D642B8-1438-4C76-A3C9-B1AB856F068E}"/>
    <cellStyle name="Nota 2 2 2 2 2 4 2 3" xfId="26041" xr:uid="{391AD459-15A8-4B7D-B14E-E9189C257573}"/>
    <cellStyle name="Nota 2 2 2 2 2 4 2 3 2" xfId="26042" xr:uid="{EB4BCD51-4BA5-478F-96FB-4A5421318921}"/>
    <cellStyle name="Nota 2 2 2 2 2 4 2 4" xfId="26043" xr:uid="{7B25466D-F77E-440C-9ABF-0C7818A24138}"/>
    <cellStyle name="Nota 2 2 2 2 2 4 2 4 2" xfId="26044" xr:uid="{0ED7D669-146D-4483-A8FF-14EDA7066189}"/>
    <cellStyle name="Nota 2 2 2 2 2 4 2 5" xfId="26045" xr:uid="{EC843693-F082-4DBA-9908-3ECB17390AE6}"/>
    <cellStyle name="Nota 2 2 2 2 2 4 3" xfId="26046" xr:uid="{493E12C8-5DAB-49BA-A782-0898C7671FE8}"/>
    <cellStyle name="Nota 2 2 2 2 2 4 3 2" xfId="26047" xr:uid="{D2B1F4FC-C89F-4B7B-BC63-5C4B802D95A5}"/>
    <cellStyle name="Nota 2 2 2 2 2 4 3 2 2" xfId="26048" xr:uid="{6AAA9F70-8777-41D1-9EB6-B5BA55763459}"/>
    <cellStyle name="Nota 2 2 2 2 2 4 3 3" xfId="26049" xr:uid="{72369672-D07D-4296-BA27-61DA4D4E7D19}"/>
    <cellStyle name="Nota 2 2 2 2 2 4 3 3 2" xfId="26050" xr:uid="{FFDB4C98-FECB-4137-90C6-A644D03AFDED}"/>
    <cellStyle name="Nota 2 2 2 2 2 4 3 4" xfId="26051" xr:uid="{E092A240-44EA-4C3F-BEC3-411865EFB1E3}"/>
    <cellStyle name="Nota 2 2 2 2 2 4 4" xfId="26052" xr:uid="{DBD9E51F-9F2A-40A6-A672-17F19582649C}"/>
    <cellStyle name="Nota 2 2 2 2 2 4 4 2" xfId="26053" xr:uid="{7DE5E369-7121-4DBD-975D-18E701C4F723}"/>
    <cellStyle name="Nota 2 2 2 2 2 4 4 2 2" xfId="26054" xr:uid="{92705320-6299-446F-8C0B-6E65C82EFD0C}"/>
    <cellStyle name="Nota 2 2 2 2 2 4 4 2 2 2" xfId="26055" xr:uid="{9A46CD87-F05A-4E6F-AFE9-FF887CF826AC}"/>
    <cellStyle name="Nota 2 2 2 2 2 4 4 2 3" xfId="26056" xr:uid="{5AC0A5B1-F58E-4277-893D-87791FE8012B}"/>
    <cellStyle name="Nota 2 2 2 2 2 4 4 3" xfId="26057" xr:uid="{A1C1CB49-A0C0-4AD7-9EA2-418A7CFB70D0}"/>
    <cellStyle name="Nota 2 2 2 2 2 4 4 3 2" xfId="26058" xr:uid="{0B99D22D-DF24-462A-9D76-BD712572E51F}"/>
    <cellStyle name="Nota 2 2 2 2 2 4 4 4" xfId="26059" xr:uid="{31FBF158-DA3E-43BF-B8BC-D3627DB8F2C0}"/>
    <cellStyle name="Nota 2 2 2 2 2 4 4 4 2" xfId="26060" xr:uid="{B1DEB8B0-1C6D-47A4-A70F-0A88F45901AF}"/>
    <cellStyle name="Nota 2 2 2 2 2 4 4 5" xfId="26061" xr:uid="{DEF6BA8E-D433-4FD9-A901-0CB83E877C66}"/>
    <cellStyle name="Nota 2 2 2 2 2 4 5" xfId="26062" xr:uid="{818641E1-E82A-4F17-995F-F0987D9BB6B6}"/>
    <cellStyle name="Nota 2 2 2 2 2 4 5 2" xfId="26063" xr:uid="{EC828261-6608-4AB5-B8BC-2FA9F66AACAA}"/>
    <cellStyle name="Nota 2 2 2 2 2 4 5 2 2" xfId="26064" xr:uid="{605CA72F-2C77-4C7B-BA7A-1C174CD359AD}"/>
    <cellStyle name="Nota 2 2 2 2 2 4 5 3" xfId="26065" xr:uid="{E151A28D-7988-47B5-A27D-70FAFCEA7D07}"/>
    <cellStyle name="Nota 2 2 2 2 2 4 5 3 2" xfId="26066" xr:uid="{EF120E77-7DB5-4713-AF91-2246036FB2E0}"/>
    <cellStyle name="Nota 2 2 2 2 2 4 5 4" xfId="26067" xr:uid="{D2863BA1-F75C-4AEC-BC90-80D4838A9062}"/>
    <cellStyle name="Nota 2 2 2 2 2 4 6" xfId="26068" xr:uid="{336AE353-DBAF-456C-ACEA-7DA5F45D6B59}"/>
    <cellStyle name="Nota 2 2 2 2 2 4 6 2" xfId="26069" xr:uid="{CBEE8B90-A832-4E75-B8F4-6A40C8B05265}"/>
    <cellStyle name="Nota 2 2 2 2 2 4 7" xfId="26070" xr:uid="{6C15881F-30BE-419C-B595-3AEADA5C35E2}"/>
    <cellStyle name="Nota 2 2 2 2 2 4 8" xfId="26071" xr:uid="{1AE77C43-AC2E-4FB5-A731-2C8EB163ECA6}"/>
    <cellStyle name="Nota 2 2 2 2 2 5" xfId="26072" xr:uid="{D07D1A58-AD62-4265-AC95-913CB8ED5205}"/>
    <cellStyle name="Nota 2 2 2 2 2 5 2" xfId="26073" xr:uid="{C1624DFF-8D72-4E26-97B8-8FCAAB1EF47D}"/>
    <cellStyle name="Nota 2 2 2 2 2 5 2 2" xfId="26074" xr:uid="{B0C04994-7BEE-43FE-B5A7-8B59501DFEEA}"/>
    <cellStyle name="Nota 2 2 2 2 2 5 2 2 2" xfId="26075" xr:uid="{B9EDD67C-0DF1-4299-892F-54B7D614F9F7}"/>
    <cellStyle name="Nota 2 2 2 2 2 5 2 2 2 2" xfId="26076" xr:uid="{709B082A-7E0A-4B56-8ACD-450164136230}"/>
    <cellStyle name="Nota 2 2 2 2 2 5 2 2 2 2 2" xfId="26077" xr:uid="{8F6138ED-2386-4C03-81E5-7BF4033A8C94}"/>
    <cellStyle name="Nota 2 2 2 2 2 5 2 2 2 3" xfId="26078" xr:uid="{C93F3744-2FF8-4B77-B124-2B3AB55F4002}"/>
    <cellStyle name="Nota 2 2 2 2 2 5 2 2 3" xfId="26079" xr:uid="{7BA493F9-0CC2-4DFE-BA5E-2F4A2A0AE1B9}"/>
    <cellStyle name="Nota 2 2 2 2 2 5 2 2 3 2" xfId="26080" xr:uid="{59BF0905-2B10-4E2C-9C8D-3702D3916234}"/>
    <cellStyle name="Nota 2 2 2 2 2 5 2 2 4" xfId="26081" xr:uid="{4E3B609B-E9D0-419B-90AA-4CDFC19E6F18}"/>
    <cellStyle name="Nota 2 2 2 2 2 5 2 2 4 2" xfId="26082" xr:uid="{3006325C-BD5E-481E-BDE6-BEFC01707F10}"/>
    <cellStyle name="Nota 2 2 2 2 2 5 2 2 5" xfId="26083" xr:uid="{4517BAA4-F8E2-4951-9778-9C4F1850B818}"/>
    <cellStyle name="Nota 2 2 2 2 2 5 2 3" xfId="26084" xr:uid="{28083120-00D2-4DAC-AA92-EA5C8A4D41FE}"/>
    <cellStyle name="Nota 2 2 2 2 2 5 2 3 2" xfId="26085" xr:uid="{FEC954AF-E7E0-4DF0-AD10-8649AAC55F69}"/>
    <cellStyle name="Nota 2 2 2 2 2 5 2 4" xfId="26086" xr:uid="{1706C0E0-B5EC-4554-A184-6DA36417C588}"/>
    <cellStyle name="Nota 2 2 2 2 2 5 2 4 2" xfId="26087" xr:uid="{9632F66A-AA70-4C5C-9C6E-399CDDDFBD57}"/>
    <cellStyle name="Nota 2 2 2 2 2 5 2 5" xfId="26088" xr:uid="{03B0BAA8-F36B-41E5-B7AE-3F9134761011}"/>
    <cellStyle name="Nota 2 2 2 2 2 5 3" xfId="26089" xr:uid="{6C7DD99C-F8B7-4D1C-A0EC-761364821FFC}"/>
    <cellStyle name="Nota 2 2 2 2 2 5 3 2" xfId="26090" xr:uid="{C6439AB4-7B5A-4C14-B92F-7FBCA7F53557}"/>
    <cellStyle name="Nota 2 2 2 2 2 5 3 2 2" xfId="26091" xr:uid="{D275017F-158C-44BF-97A0-BB2C4BEFC013}"/>
    <cellStyle name="Nota 2 2 2 2 2 5 3 3" xfId="26092" xr:uid="{FAD275E9-5C27-485D-845F-B1553E75C8A4}"/>
    <cellStyle name="Nota 2 2 2 2 2 5 3 3 2" xfId="26093" xr:uid="{6061BAF1-6039-4700-BABC-96312147FF47}"/>
    <cellStyle name="Nota 2 2 2 2 2 5 3 4" xfId="26094" xr:uid="{18A6B903-3171-4B6F-B1BA-03BDF5565375}"/>
    <cellStyle name="Nota 2 2 2 2 2 5 4" xfId="26095" xr:uid="{06D0E581-4EC5-40BE-B113-D66212E041A3}"/>
    <cellStyle name="Nota 2 2 2 2 2 5 4 2" xfId="26096" xr:uid="{F527DD2D-96F7-45B0-8CBF-467D43732E75}"/>
    <cellStyle name="Nota 2 2 2 2 2 5 4 2 2" xfId="26097" xr:uid="{49E2CF4E-053B-491D-8D28-79673B71F6EF}"/>
    <cellStyle name="Nota 2 2 2 2 2 5 4 2 2 2" xfId="26098" xr:uid="{0315A164-AF8D-499B-B3C8-8DBD3DE54ED6}"/>
    <cellStyle name="Nota 2 2 2 2 2 5 4 2 3" xfId="26099" xr:uid="{19014A39-A0C6-4784-B6E6-308AFD3E05E1}"/>
    <cellStyle name="Nota 2 2 2 2 2 5 4 3" xfId="26100" xr:uid="{563384B0-6697-4EE5-8E3E-28E02DC20B11}"/>
    <cellStyle name="Nota 2 2 2 2 2 5 4 3 2" xfId="26101" xr:uid="{B9CAA5E4-0F5D-4D80-AA45-6A4808E935C5}"/>
    <cellStyle name="Nota 2 2 2 2 2 5 4 4" xfId="26102" xr:uid="{4518245A-61B4-4D16-BAAB-ED42109802BC}"/>
    <cellStyle name="Nota 2 2 2 2 2 5 4 4 2" xfId="26103" xr:uid="{7CC7ABBD-092C-4320-9B82-C8D57587E447}"/>
    <cellStyle name="Nota 2 2 2 2 2 5 4 5" xfId="26104" xr:uid="{E01D20A9-A3BB-4016-88EF-23BE3E8EC472}"/>
    <cellStyle name="Nota 2 2 2 2 2 5 5" xfId="26105" xr:uid="{266EA0E9-CD95-40F4-B884-0EC4DF97FE62}"/>
    <cellStyle name="Nota 2 2 2 2 2 5 5 2" xfId="26106" xr:uid="{629F62D4-6D7B-48B2-82CD-FD44B4DCB976}"/>
    <cellStyle name="Nota 2 2 2 2 2 5 5 2 2" xfId="26107" xr:uid="{02BFEBB1-EDD1-4865-9E09-1820C9383D4A}"/>
    <cellStyle name="Nota 2 2 2 2 2 5 5 3" xfId="26108" xr:uid="{CB100E69-640D-49C8-82D8-E4E698015378}"/>
    <cellStyle name="Nota 2 2 2 2 2 5 5 3 2" xfId="26109" xr:uid="{F1241FE2-4F74-4F04-848E-AF090E496938}"/>
    <cellStyle name="Nota 2 2 2 2 2 5 5 4" xfId="26110" xr:uid="{B0833E86-5EC2-4C87-9316-D64574DFDCFF}"/>
    <cellStyle name="Nota 2 2 2 2 2 5 6" xfId="26111" xr:uid="{CEB7E106-3A02-48D8-8E5C-B6F9C17DBA1B}"/>
    <cellStyle name="Nota 2 2 2 2 2 5 6 2" xfId="26112" xr:uid="{26DC1591-C450-4B62-AF21-228D0CD21CBE}"/>
    <cellStyle name="Nota 2 2 2 2 2 5 7" xfId="26113" xr:uid="{70184E1D-FB62-4816-B640-AF0E63D426ED}"/>
    <cellStyle name="Nota 2 2 2 2 2 5 8" xfId="26114" xr:uid="{F34D7B95-7EA2-4650-8588-AC3AA13D8A91}"/>
    <cellStyle name="Nota 2 2 2 2 2 6" xfId="26115" xr:uid="{5670BDBD-8DA3-4952-BF11-A604BCFA7AED}"/>
    <cellStyle name="Nota 2 2 2 2 2 6 2" xfId="26116" xr:uid="{08EA8447-1E66-4BCC-A2D4-CF3DDC71E225}"/>
    <cellStyle name="Nota 2 2 2 2 2 6 2 2" xfId="26117" xr:uid="{E1609C3C-F5C1-4373-9038-5E52E0D6C1E0}"/>
    <cellStyle name="Nota 2 2 2 2 2 6 2 2 2" xfId="26118" xr:uid="{5D05BFC3-251A-4007-8005-579A835FF4F6}"/>
    <cellStyle name="Nota 2 2 2 2 2 6 2 2 2 2" xfId="26119" xr:uid="{8750C85C-6DF6-4D8E-B527-46ED40A2E54B}"/>
    <cellStyle name="Nota 2 2 2 2 2 6 2 2 3" xfId="26120" xr:uid="{8C7B8184-FDA6-4620-B8E7-A1F86E77EC8F}"/>
    <cellStyle name="Nota 2 2 2 2 2 6 2 3" xfId="26121" xr:uid="{4009E520-82DC-4869-B7DE-16F7CA20FC61}"/>
    <cellStyle name="Nota 2 2 2 2 2 6 2 3 2" xfId="26122" xr:uid="{C9AC62A8-0077-4D7E-AEB4-D75DE53DA74A}"/>
    <cellStyle name="Nota 2 2 2 2 2 6 2 4" xfId="26123" xr:uid="{AB725699-7F3E-47EE-8E70-1805C76E29CB}"/>
    <cellStyle name="Nota 2 2 2 2 2 6 2 4 2" xfId="26124" xr:uid="{CD7C3D48-447E-4E19-BE1F-74DD9ED24EDA}"/>
    <cellStyle name="Nota 2 2 2 2 2 6 2 5" xfId="26125" xr:uid="{0F431BA7-365C-486E-AEEE-A4D136FE2AE5}"/>
    <cellStyle name="Nota 2 2 2 2 2 6 3" xfId="26126" xr:uid="{231F83AE-A23D-4271-AC6F-898C1A61F7CD}"/>
    <cellStyle name="Nota 2 2 2 2 2 6 3 2" xfId="26127" xr:uid="{6DA217D1-F980-4EF3-A8E2-C48A06D458E7}"/>
    <cellStyle name="Nota 2 2 2 2 2 6 4" xfId="26128" xr:uid="{03A84531-6CF4-4606-A254-0F8D50D9A5EC}"/>
    <cellStyle name="Nota 2 2 2 2 2 6 4 2" xfId="26129" xr:uid="{CEA3FD00-5396-4409-8024-6494F2D3E582}"/>
    <cellStyle name="Nota 2 2 2 2 2 6 5" xfId="26130" xr:uid="{9121B2B2-F88D-48BF-B33B-39C80C7EF46C}"/>
    <cellStyle name="Nota 2 2 2 2 2 7" xfId="26131" xr:uid="{1C249CEB-8C77-4A3A-8DD9-9CA99C6E103D}"/>
    <cellStyle name="Nota 2 2 2 2 2 7 2" xfId="26132" xr:uid="{96D5E1BE-9179-47E3-8D6A-63FCEB3E9C76}"/>
    <cellStyle name="Nota 2 2 2 2 2 7 2 2" xfId="26133" xr:uid="{C91BDC87-7D51-4554-B67A-D339A9D45BC9}"/>
    <cellStyle name="Nota 2 2 2 2 2 7 3" xfId="26134" xr:uid="{ACDEA89A-BF9A-4842-82DC-9A52F57BD0A9}"/>
    <cellStyle name="Nota 2 2 2 2 2 7 3 2" xfId="26135" xr:uid="{AB8340A6-4F63-4155-8A27-A935F8AD7E73}"/>
    <cellStyle name="Nota 2 2 2 2 2 7 4" xfId="26136" xr:uid="{10580C7B-4750-4B7B-86A1-7A5B287F55A8}"/>
    <cellStyle name="Nota 2 2 2 2 2 8" xfId="26137" xr:uid="{FB180435-6300-487E-AF0B-2E5C14C51483}"/>
    <cellStyle name="Nota 2 2 2 2 2 8 2" xfId="26138" xr:uid="{F147073A-DDC2-41B3-B074-6DB605E088FE}"/>
    <cellStyle name="Nota 2 2 2 2 2 8 2 2" xfId="26139" xr:uid="{D0AE239D-2283-45A9-8E8C-85929B11B869}"/>
    <cellStyle name="Nota 2 2 2 2 2 8 2 2 2" xfId="26140" xr:uid="{D03FD2D1-D6EC-443E-B78F-4AB1D5A5B000}"/>
    <cellStyle name="Nota 2 2 2 2 2 8 2 3" xfId="26141" xr:uid="{F839E8AB-B927-4B28-AD39-CB3A18144D9B}"/>
    <cellStyle name="Nota 2 2 2 2 2 8 3" xfId="26142" xr:uid="{DFEAE9A1-AA24-43EE-83AA-4D2DEDCCE6FD}"/>
    <cellStyle name="Nota 2 2 2 2 2 8 3 2" xfId="26143" xr:uid="{4BF453E3-C2F2-4365-A4FF-106E41562CE3}"/>
    <cellStyle name="Nota 2 2 2 2 2 8 4" xfId="26144" xr:uid="{F468F833-8587-42B6-A9CE-713908156914}"/>
    <cellStyle name="Nota 2 2 2 2 2 8 4 2" xfId="26145" xr:uid="{57304371-8994-4B5E-B562-9168538AC199}"/>
    <cellStyle name="Nota 2 2 2 2 2 8 5" xfId="26146" xr:uid="{7996A065-2070-4370-9C76-07500D50B5E4}"/>
    <cellStyle name="Nota 2 2 2 2 2 9" xfId="26147" xr:uid="{170230B0-BABE-4CE3-8B3C-D79CFF0D5825}"/>
    <cellStyle name="Nota 2 2 2 2 2 9 2" xfId="26148" xr:uid="{093271E8-2F5B-49C6-AF36-FE6AB3621E07}"/>
    <cellStyle name="Nota 2 2 2 2 2 9 2 2" xfId="26149" xr:uid="{4820A65D-E2B1-455F-8A9B-3CB882595D21}"/>
    <cellStyle name="Nota 2 2 2 2 2 9 3" xfId="26150" xr:uid="{FD0D981E-CDFB-4519-A7BD-95D093598CF9}"/>
    <cellStyle name="Nota 2 2 2 2 2 9 3 2" xfId="26151" xr:uid="{C8F40A82-DCEA-413A-9408-3A003E45F686}"/>
    <cellStyle name="Nota 2 2 2 2 2 9 4" xfId="26152" xr:uid="{99DBAB04-697C-4781-9E58-D6440A94D9A7}"/>
    <cellStyle name="Nota 2 2 2 2 3" xfId="26153" xr:uid="{476A0B9D-42FC-47B5-A219-33C245E4957D}"/>
    <cellStyle name="Nota 2 2 2 2 3 10" xfId="26154" xr:uid="{B951CBEF-F7AF-482F-A7FE-683D658A83FB}"/>
    <cellStyle name="Nota 2 2 2 2 3 2" xfId="26155" xr:uid="{B9996E00-769D-4EC8-9602-E1A63CFEC4A6}"/>
    <cellStyle name="Nota 2 2 2 2 3 2 2" xfId="26156" xr:uid="{7E6973A5-7D27-4A0D-ABCA-4A1DD44410C6}"/>
    <cellStyle name="Nota 2 2 2 2 3 2 2 2" xfId="26157" xr:uid="{724416E2-0DF3-42D1-93A4-C25C746D1683}"/>
    <cellStyle name="Nota 2 2 2 2 3 2 2 2 2" xfId="26158" xr:uid="{D6FF5724-D3C3-40FA-8C23-3E5FAB50DF34}"/>
    <cellStyle name="Nota 2 2 2 2 3 2 2 2 2 2" xfId="26159" xr:uid="{7AE1C440-609F-47A5-8A53-2F3A092A5261}"/>
    <cellStyle name="Nota 2 2 2 2 3 2 2 2 2 2 2" xfId="26160" xr:uid="{FA1817A4-5B68-4A10-B14C-C6360D6BE045}"/>
    <cellStyle name="Nota 2 2 2 2 3 2 2 2 2 3" xfId="26161" xr:uid="{1BC1E275-44F9-4746-8D95-E033B32F3C52}"/>
    <cellStyle name="Nota 2 2 2 2 3 2 2 2 3" xfId="26162" xr:uid="{A30EAC6D-AF29-4C13-AC7F-42B109B55A64}"/>
    <cellStyle name="Nota 2 2 2 2 3 2 2 2 3 2" xfId="26163" xr:uid="{C0135FDC-F224-44D3-8AB9-7E20F11B1CB8}"/>
    <cellStyle name="Nota 2 2 2 2 3 2 2 2 4" xfId="26164" xr:uid="{70F342E0-77DD-4A21-9256-18640A531381}"/>
    <cellStyle name="Nota 2 2 2 2 3 2 2 2 4 2" xfId="26165" xr:uid="{31FD9E51-5634-4E73-B967-97722B0DF105}"/>
    <cellStyle name="Nota 2 2 2 2 3 2 2 2 5" xfId="26166" xr:uid="{1A4F3852-5629-4D99-965B-5B2E98C0CF00}"/>
    <cellStyle name="Nota 2 2 2 2 3 2 2 3" xfId="26167" xr:uid="{18CF446E-CF9F-43CA-9A26-9C843BC27C55}"/>
    <cellStyle name="Nota 2 2 2 2 3 2 2 3 2" xfId="26168" xr:uid="{D98ADD67-5DA7-4E1A-A28A-A78A2C6A2B5A}"/>
    <cellStyle name="Nota 2 2 2 2 3 2 2 4" xfId="26169" xr:uid="{118DC54A-31E9-49A9-BB32-590ECCF6DFB5}"/>
    <cellStyle name="Nota 2 2 2 2 3 2 2 4 2" xfId="26170" xr:uid="{BFFB504A-7870-40E5-8CA6-1FA5FF3ACE0D}"/>
    <cellStyle name="Nota 2 2 2 2 3 2 2 5" xfId="26171" xr:uid="{57DB69DB-6E3A-4298-8D51-A3802A3E26DA}"/>
    <cellStyle name="Nota 2 2 2 2 3 2 3" xfId="26172" xr:uid="{301697D2-1019-431D-9CE9-39AB7D74DD78}"/>
    <cellStyle name="Nota 2 2 2 2 3 2 3 2" xfId="26173" xr:uid="{097F9CF9-D2C9-4BCB-B672-847B674ABD40}"/>
    <cellStyle name="Nota 2 2 2 2 3 2 3 2 2" xfId="26174" xr:uid="{B3B43B77-B413-4C13-A658-833ECE02A5FD}"/>
    <cellStyle name="Nota 2 2 2 2 3 2 3 3" xfId="26175" xr:uid="{60E77F30-01C3-4BCD-A40B-905056E53506}"/>
    <cellStyle name="Nota 2 2 2 2 3 2 3 3 2" xfId="26176" xr:uid="{18553C43-A948-40BB-B5BC-60AE2FC0F8FF}"/>
    <cellStyle name="Nota 2 2 2 2 3 2 3 4" xfId="26177" xr:uid="{93E95B4B-58C0-4741-8F3F-0497B522004B}"/>
    <cellStyle name="Nota 2 2 2 2 3 2 4" xfId="26178" xr:uid="{4BB634A5-6679-4F8C-865F-17CD74695B40}"/>
    <cellStyle name="Nota 2 2 2 2 3 2 4 2" xfId="26179" xr:uid="{35D457E1-CC77-4391-984A-0CB9A2D5B57D}"/>
    <cellStyle name="Nota 2 2 2 2 3 2 4 2 2" xfId="26180" xr:uid="{CBDA7453-C64C-4852-AA04-1C82A3E73A09}"/>
    <cellStyle name="Nota 2 2 2 2 3 2 4 2 2 2" xfId="26181" xr:uid="{2F1B3391-15A7-4499-B78E-2FCE290887CE}"/>
    <cellStyle name="Nota 2 2 2 2 3 2 4 2 3" xfId="26182" xr:uid="{BBBE3587-6E35-4648-A737-0BC23E457868}"/>
    <cellStyle name="Nota 2 2 2 2 3 2 4 3" xfId="26183" xr:uid="{20EA7E8F-A964-4619-9178-346F1B637B1E}"/>
    <cellStyle name="Nota 2 2 2 2 3 2 4 3 2" xfId="26184" xr:uid="{D63645A5-5535-46DA-834C-B10902D38358}"/>
    <cellStyle name="Nota 2 2 2 2 3 2 4 4" xfId="26185" xr:uid="{72A7DB08-24CE-42BD-9345-67DF015CBAA6}"/>
    <cellStyle name="Nota 2 2 2 2 3 2 4 4 2" xfId="26186" xr:uid="{445EF08C-F3A9-4CBC-8939-0E9EC2EFC010}"/>
    <cellStyle name="Nota 2 2 2 2 3 2 4 5" xfId="26187" xr:uid="{657C77A5-B3A4-4DBD-A390-59E90EF25625}"/>
    <cellStyle name="Nota 2 2 2 2 3 2 5" xfId="26188" xr:uid="{8AD62FB9-4105-44B2-B8F6-B6E8D2AA4839}"/>
    <cellStyle name="Nota 2 2 2 2 3 2 5 2" xfId="26189" xr:uid="{CB17AFD6-BFFD-427C-9ED1-45EA2FF555CB}"/>
    <cellStyle name="Nota 2 2 2 2 3 2 5 2 2" xfId="26190" xr:uid="{E3606B93-CCEA-47EF-B707-591F13C3FD7A}"/>
    <cellStyle name="Nota 2 2 2 2 3 2 5 3" xfId="26191" xr:uid="{E40117F8-8475-4E1A-A883-F2F9328E9ACC}"/>
    <cellStyle name="Nota 2 2 2 2 3 2 5 3 2" xfId="26192" xr:uid="{DC8FA848-BC58-437F-9FC7-E812CDBC997D}"/>
    <cellStyle name="Nota 2 2 2 2 3 2 5 4" xfId="26193" xr:uid="{047C9720-DB49-4DE2-9067-30A9F5E0B14E}"/>
    <cellStyle name="Nota 2 2 2 2 3 2 6" xfId="26194" xr:uid="{187771DA-9DF9-451A-9D29-5C453F1BA1D8}"/>
    <cellStyle name="Nota 2 2 2 2 3 2 6 2" xfId="26195" xr:uid="{A362E4F2-576D-4FF8-9CFD-6BBEAD02FEB1}"/>
    <cellStyle name="Nota 2 2 2 2 3 2 7" xfId="26196" xr:uid="{5C3879BE-7C64-4401-B58F-86080D465785}"/>
    <cellStyle name="Nota 2 2 2 2 3 2 8" xfId="26197" xr:uid="{15F3A675-F749-4D28-99B8-19E67BC1D524}"/>
    <cellStyle name="Nota 2 2 2 2 3 3" xfId="26198" xr:uid="{D3664A1C-3D5F-4507-AB65-ADB2D6AA6BCB}"/>
    <cellStyle name="Nota 2 2 2 2 3 3 2" xfId="26199" xr:uid="{831A0EAF-30DB-47F6-8D48-B3115A8EF265}"/>
    <cellStyle name="Nota 2 2 2 2 3 3 2 2" xfId="26200" xr:uid="{2BAAC78A-15F3-4621-BD3B-6A2C8A1EEC08}"/>
    <cellStyle name="Nota 2 2 2 2 3 3 2 2 2" xfId="26201" xr:uid="{ADFB9DBE-75AA-443A-81D6-F9D4723B228B}"/>
    <cellStyle name="Nota 2 2 2 2 3 3 2 2 2 2" xfId="26202" xr:uid="{365E88B5-6E1C-446E-9D3D-373529A3780A}"/>
    <cellStyle name="Nota 2 2 2 2 3 3 2 2 2 2 2" xfId="26203" xr:uid="{9E639053-C417-47E2-AF08-7897AF8F1DA7}"/>
    <cellStyle name="Nota 2 2 2 2 3 3 2 2 2 3" xfId="26204" xr:uid="{A595C0FF-C39A-4F44-9CCA-AA7EAE06069E}"/>
    <cellStyle name="Nota 2 2 2 2 3 3 2 2 3" xfId="26205" xr:uid="{F8A8D2AD-BEB4-4E6E-B577-3FD11CEB6CFA}"/>
    <cellStyle name="Nota 2 2 2 2 3 3 2 2 3 2" xfId="26206" xr:uid="{CFC13AE8-0DB3-4867-81A8-DF0F8F2311F6}"/>
    <cellStyle name="Nota 2 2 2 2 3 3 2 2 4" xfId="26207" xr:uid="{7AA67FF0-199A-4ECD-BCFA-AD7DA30C933B}"/>
    <cellStyle name="Nota 2 2 2 2 3 3 2 2 4 2" xfId="26208" xr:uid="{96837605-DC9F-4196-8151-BDCA7B5A8630}"/>
    <cellStyle name="Nota 2 2 2 2 3 3 2 2 5" xfId="26209" xr:uid="{BF925B78-B334-49B5-A5F6-28703F7CEB14}"/>
    <cellStyle name="Nota 2 2 2 2 3 3 2 3" xfId="26210" xr:uid="{1BAEEC3D-2713-44D2-A2A9-80E6E8D2EA6B}"/>
    <cellStyle name="Nota 2 2 2 2 3 3 2 3 2" xfId="26211" xr:uid="{B4F56B9D-639C-47A9-919C-7276F2271EFE}"/>
    <cellStyle name="Nota 2 2 2 2 3 3 2 4" xfId="26212" xr:uid="{2C3C3CD1-307D-4504-B388-BFC0E5A5C852}"/>
    <cellStyle name="Nota 2 2 2 2 3 3 2 4 2" xfId="26213" xr:uid="{72FEF629-00FB-401D-949E-AE22B3175375}"/>
    <cellStyle name="Nota 2 2 2 2 3 3 2 5" xfId="26214" xr:uid="{20248ECC-73DC-4468-A725-07ED280C4CD2}"/>
    <cellStyle name="Nota 2 2 2 2 3 3 3" xfId="26215" xr:uid="{85D37C76-4F2F-4F7C-A5B2-675936657472}"/>
    <cellStyle name="Nota 2 2 2 2 3 3 3 2" xfId="26216" xr:uid="{1EF2D985-10EB-4BA5-A8F5-EE470DCE662E}"/>
    <cellStyle name="Nota 2 2 2 2 3 3 3 2 2" xfId="26217" xr:uid="{63BB0C72-BEE8-4320-A165-9B6C400CB05A}"/>
    <cellStyle name="Nota 2 2 2 2 3 3 3 3" xfId="26218" xr:uid="{17EE7230-CF36-4A1F-9A0A-87494561D2CC}"/>
    <cellStyle name="Nota 2 2 2 2 3 3 3 3 2" xfId="26219" xr:uid="{72DAB075-C507-4B60-9A0C-D82E3DD1CE84}"/>
    <cellStyle name="Nota 2 2 2 2 3 3 3 4" xfId="26220" xr:uid="{4BE83F52-55C7-4C3E-8F7B-2CD78AAA966B}"/>
    <cellStyle name="Nota 2 2 2 2 3 3 4" xfId="26221" xr:uid="{CA592ACE-DBFB-4CC9-94C2-FA633F7D6798}"/>
    <cellStyle name="Nota 2 2 2 2 3 3 4 2" xfId="26222" xr:uid="{9EFEAC1B-668D-4580-815A-FE054C191EDF}"/>
    <cellStyle name="Nota 2 2 2 2 3 3 4 2 2" xfId="26223" xr:uid="{0FEDEBAA-999E-4DAF-927A-1FC6216A7368}"/>
    <cellStyle name="Nota 2 2 2 2 3 3 4 2 2 2" xfId="26224" xr:uid="{D67AE530-1BD9-4685-8219-139B4DAB5179}"/>
    <cellStyle name="Nota 2 2 2 2 3 3 4 2 3" xfId="26225" xr:uid="{E733CCEB-DE1A-47C5-878E-6B3E26DDE5FF}"/>
    <cellStyle name="Nota 2 2 2 2 3 3 4 3" xfId="26226" xr:uid="{D20F7AEB-CC31-4A5C-9470-6C08D575DE76}"/>
    <cellStyle name="Nota 2 2 2 2 3 3 4 3 2" xfId="26227" xr:uid="{64237830-5020-4EFB-8D4B-A5471BD264C7}"/>
    <cellStyle name="Nota 2 2 2 2 3 3 4 4" xfId="26228" xr:uid="{9362AF8F-6CB6-4AF8-A60D-F829135B6292}"/>
    <cellStyle name="Nota 2 2 2 2 3 3 4 4 2" xfId="26229" xr:uid="{32F54B10-FE19-490B-B6F7-777382919D9A}"/>
    <cellStyle name="Nota 2 2 2 2 3 3 4 5" xfId="26230" xr:uid="{CD22CFFE-9A36-4D30-AD1E-D4C8D6DD0CD3}"/>
    <cellStyle name="Nota 2 2 2 2 3 3 5" xfId="26231" xr:uid="{AC6FA265-823D-4842-8685-0B40E5A78670}"/>
    <cellStyle name="Nota 2 2 2 2 3 3 5 2" xfId="26232" xr:uid="{2DA4EDAA-17E8-486E-89BC-A5978BAF3B6E}"/>
    <cellStyle name="Nota 2 2 2 2 3 3 5 2 2" xfId="26233" xr:uid="{D32430E7-4585-4554-82DD-FB93DDA6E73E}"/>
    <cellStyle name="Nota 2 2 2 2 3 3 5 3" xfId="26234" xr:uid="{72DCAE8A-AB4A-42BA-ABC6-729675D58D7E}"/>
    <cellStyle name="Nota 2 2 2 2 3 3 5 3 2" xfId="26235" xr:uid="{FCC00AFC-9F17-4756-B678-E59CD3E73ACE}"/>
    <cellStyle name="Nota 2 2 2 2 3 3 5 4" xfId="26236" xr:uid="{51017D95-6846-493C-9ED7-D5ED3B752E33}"/>
    <cellStyle name="Nota 2 2 2 2 3 3 6" xfId="26237" xr:uid="{7004C9BC-671B-485D-9A6E-EFBF05224C4B}"/>
    <cellStyle name="Nota 2 2 2 2 3 3 6 2" xfId="26238" xr:uid="{44091D96-FAAC-4CB4-A6DC-69F1BA27010F}"/>
    <cellStyle name="Nota 2 2 2 2 3 3 7" xfId="26239" xr:uid="{FA592556-5BEB-46AD-82E0-6FCA01E2D4E2}"/>
    <cellStyle name="Nota 2 2 2 2 3 3 8" xfId="26240" xr:uid="{C1FCEA2A-30FE-4081-9A60-6D297E4548D8}"/>
    <cellStyle name="Nota 2 2 2 2 3 4" xfId="26241" xr:uid="{FB143DE9-7476-4E4B-97D1-8A4B684B96C3}"/>
    <cellStyle name="Nota 2 2 2 2 3 4 2" xfId="26242" xr:uid="{58F990D8-3B14-4BA3-9C3E-2FF86E77E4E2}"/>
    <cellStyle name="Nota 2 2 2 2 3 4 2 2" xfId="26243" xr:uid="{3D3DF846-66BF-4992-9A67-3381068E9236}"/>
    <cellStyle name="Nota 2 2 2 2 3 4 2 2 2" xfId="26244" xr:uid="{CE0490F2-2564-4CDF-A488-E475965AB7F2}"/>
    <cellStyle name="Nota 2 2 2 2 3 4 2 2 2 2" xfId="26245" xr:uid="{6568F0BD-2935-4D42-B67F-8AC8E5D2302A}"/>
    <cellStyle name="Nota 2 2 2 2 3 4 2 2 3" xfId="26246" xr:uid="{AB70B133-7D52-4744-9B0B-1B5083121DE3}"/>
    <cellStyle name="Nota 2 2 2 2 3 4 2 3" xfId="26247" xr:uid="{A12B851F-0367-4B45-8535-3E2F80834C17}"/>
    <cellStyle name="Nota 2 2 2 2 3 4 2 3 2" xfId="26248" xr:uid="{9B7C44A0-5673-4CC7-A053-73984A7B67B7}"/>
    <cellStyle name="Nota 2 2 2 2 3 4 2 4" xfId="26249" xr:uid="{D2282E2A-F168-48C9-91BF-DA0862D88288}"/>
    <cellStyle name="Nota 2 2 2 2 3 4 2 4 2" xfId="26250" xr:uid="{161FA8DC-97D6-451D-963A-2696171097C9}"/>
    <cellStyle name="Nota 2 2 2 2 3 4 2 5" xfId="26251" xr:uid="{818BEE7D-3474-439A-A667-1788162132CC}"/>
    <cellStyle name="Nota 2 2 2 2 3 4 3" xfId="26252" xr:uid="{D7F6DA68-FD87-486B-B0DC-BAC326142178}"/>
    <cellStyle name="Nota 2 2 2 2 3 4 3 2" xfId="26253" xr:uid="{D8E73E3D-77B4-483D-AE5F-11435F92B20C}"/>
    <cellStyle name="Nota 2 2 2 2 3 4 4" xfId="26254" xr:uid="{8B2C4719-04A7-4EBA-97E9-FC6A3433DADE}"/>
    <cellStyle name="Nota 2 2 2 2 3 4 4 2" xfId="26255" xr:uid="{C914085A-1B54-4FA1-904E-86CEBF64070B}"/>
    <cellStyle name="Nota 2 2 2 2 3 4 5" xfId="26256" xr:uid="{65AA3AE5-C3D9-4865-A86E-4732DDDDA8AB}"/>
    <cellStyle name="Nota 2 2 2 2 3 5" xfId="26257" xr:uid="{B03789A5-EC96-4C26-9983-335536B4C67B}"/>
    <cellStyle name="Nota 2 2 2 2 3 5 2" xfId="26258" xr:uid="{D0028F97-7C9F-4355-A0D8-338AB4DCAFCC}"/>
    <cellStyle name="Nota 2 2 2 2 3 5 2 2" xfId="26259" xr:uid="{4A0AA1A1-AF96-4BA2-ADF4-F47346056FFA}"/>
    <cellStyle name="Nota 2 2 2 2 3 5 3" xfId="26260" xr:uid="{5E2BC4D5-7C78-4D80-A61D-A6881E4CB7C3}"/>
    <cellStyle name="Nota 2 2 2 2 3 5 3 2" xfId="26261" xr:uid="{FB983CBA-644F-4CCA-B8C5-3E9872A805C3}"/>
    <cellStyle name="Nota 2 2 2 2 3 5 4" xfId="26262" xr:uid="{A955D237-ADD6-40BA-97BE-45010435C000}"/>
    <cellStyle name="Nota 2 2 2 2 3 6" xfId="26263" xr:uid="{8F7994F1-74C2-4D0F-960C-71BFD566028B}"/>
    <cellStyle name="Nota 2 2 2 2 3 6 2" xfId="26264" xr:uid="{F50D6120-B307-4625-B2FA-81D7B8BB95F5}"/>
    <cellStyle name="Nota 2 2 2 2 3 6 2 2" xfId="26265" xr:uid="{231C57A4-490C-4403-8B20-338715A825C6}"/>
    <cellStyle name="Nota 2 2 2 2 3 6 2 2 2" xfId="26266" xr:uid="{1B3CE556-D3A1-4A3B-BD4C-C00E7E49132D}"/>
    <cellStyle name="Nota 2 2 2 2 3 6 2 3" xfId="26267" xr:uid="{7148A592-32C5-4693-818F-0A8C0F325797}"/>
    <cellStyle name="Nota 2 2 2 2 3 6 3" xfId="26268" xr:uid="{C2F2B23E-8D39-474E-A93E-DEFD34F8E733}"/>
    <cellStyle name="Nota 2 2 2 2 3 6 3 2" xfId="26269" xr:uid="{8358E5E0-4919-44B3-989A-4DF06B0A498A}"/>
    <cellStyle name="Nota 2 2 2 2 3 6 4" xfId="26270" xr:uid="{A79DDECD-4AC9-40A8-9084-C68F8921D765}"/>
    <cellStyle name="Nota 2 2 2 2 3 6 4 2" xfId="26271" xr:uid="{86B95A72-E724-40F3-A6B8-877C9E0804D8}"/>
    <cellStyle name="Nota 2 2 2 2 3 6 5" xfId="26272" xr:uid="{86F18BF6-FAF5-4EFE-B958-E31752482FD8}"/>
    <cellStyle name="Nota 2 2 2 2 3 7" xfId="26273" xr:uid="{E161A23E-5E83-41E9-B3A5-2DA10FBBC881}"/>
    <cellStyle name="Nota 2 2 2 2 3 7 2" xfId="26274" xr:uid="{C3C68237-DE07-4B17-A197-883428B63940}"/>
    <cellStyle name="Nota 2 2 2 2 3 7 2 2" xfId="26275" xr:uid="{244F0EBC-A429-46D7-A110-AEA22E3E9A62}"/>
    <cellStyle name="Nota 2 2 2 2 3 7 3" xfId="26276" xr:uid="{395EEF23-6E71-4AD4-A8FC-64BA0FE3C341}"/>
    <cellStyle name="Nota 2 2 2 2 3 7 3 2" xfId="26277" xr:uid="{1D8E750D-5748-4091-9B05-70074EE4B75A}"/>
    <cellStyle name="Nota 2 2 2 2 3 7 4" xfId="26278" xr:uid="{A51E6DA3-7339-43A7-AD0B-D77EFBCCF856}"/>
    <cellStyle name="Nota 2 2 2 2 3 8" xfId="26279" xr:uid="{B6CEAD0E-275D-48C3-BC4A-E2674609F7C7}"/>
    <cellStyle name="Nota 2 2 2 2 3 8 2" xfId="26280" xr:uid="{461E9377-A042-417B-81F0-0914DD3596FF}"/>
    <cellStyle name="Nota 2 2 2 2 3 9" xfId="26281" xr:uid="{2BF65930-7EF2-4E67-B29A-05FE76F7BE43}"/>
    <cellStyle name="Nota 2 2 2 2 4" xfId="26282" xr:uid="{DD9E72C5-B584-404C-97FE-2D56A5075BFB}"/>
    <cellStyle name="Nota 2 2 2 2 4 10" xfId="26283" xr:uid="{8BB90849-CE50-44BE-B2B4-35A0036F1F1A}"/>
    <cellStyle name="Nota 2 2 2 2 4 2" xfId="26284" xr:uid="{EB2E1BD5-5B0F-485A-B2E6-72A02AEA3BF1}"/>
    <cellStyle name="Nota 2 2 2 2 4 2 2" xfId="26285" xr:uid="{077FDF22-211B-4759-B94E-DDCFD7F560B2}"/>
    <cellStyle name="Nota 2 2 2 2 4 2 2 2" xfId="26286" xr:uid="{BF1C9379-DB17-4DD8-8903-F24A57D9CD4F}"/>
    <cellStyle name="Nota 2 2 2 2 4 2 2 2 2" xfId="26287" xr:uid="{9FE04C64-5A5B-4F88-A2AB-D5F786F70889}"/>
    <cellStyle name="Nota 2 2 2 2 4 2 2 2 2 2" xfId="26288" xr:uid="{498A4596-16ED-4526-B5D6-9137114F5CB1}"/>
    <cellStyle name="Nota 2 2 2 2 4 2 2 2 2 2 2" xfId="26289" xr:uid="{F3FFD59D-A228-46A7-9496-5F74A46461BC}"/>
    <cellStyle name="Nota 2 2 2 2 4 2 2 2 2 3" xfId="26290" xr:uid="{6BC6FCDE-9119-4AF7-AAEE-4711C8A278D0}"/>
    <cellStyle name="Nota 2 2 2 2 4 2 2 2 3" xfId="26291" xr:uid="{C60B6C2E-C209-4C7F-AD9F-DBCB954A85E8}"/>
    <cellStyle name="Nota 2 2 2 2 4 2 2 2 3 2" xfId="26292" xr:uid="{4A348AAF-766D-450D-A8D0-0378A1DAA013}"/>
    <cellStyle name="Nota 2 2 2 2 4 2 2 2 4" xfId="26293" xr:uid="{B911F6D9-92ED-4F63-A9EC-6ABD8ADC00D3}"/>
    <cellStyle name="Nota 2 2 2 2 4 2 2 2 4 2" xfId="26294" xr:uid="{A08A340E-3C88-4712-831B-C31824036F14}"/>
    <cellStyle name="Nota 2 2 2 2 4 2 2 2 5" xfId="26295" xr:uid="{B7DD8564-033B-4159-9832-E7E231F9A6A0}"/>
    <cellStyle name="Nota 2 2 2 2 4 2 2 3" xfId="26296" xr:uid="{76E529AE-A4AD-4CC9-8C68-913810567368}"/>
    <cellStyle name="Nota 2 2 2 2 4 2 2 3 2" xfId="26297" xr:uid="{C482CF24-859B-4141-B9A7-9A2810143871}"/>
    <cellStyle name="Nota 2 2 2 2 4 2 2 4" xfId="26298" xr:uid="{874D39A3-1B69-4473-8BEB-17F0329900EF}"/>
    <cellStyle name="Nota 2 2 2 2 4 2 2 4 2" xfId="26299" xr:uid="{B7CE72BB-9085-4B66-AF0D-F01F0E11C5F2}"/>
    <cellStyle name="Nota 2 2 2 2 4 2 2 5" xfId="26300" xr:uid="{3C4A789C-F87D-4EB2-8F7C-B3655944EDA4}"/>
    <cellStyle name="Nota 2 2 2 2 4 2 3" xfId="26301" xr:uid="{E6E52002-8616-4C07-8389-EF207F3A6C21}"/>
    <cellStyle name="Nota 2 2 2 2 4 2 3 2" xfId="26302" xr:uid="{13B83D87-969E-4636-AA91-708EA965F99E}"/>
    <cellStyle name="Nota 2 2 2 2 4 2 3 2 2" xfId="26303" xr:uid="{2B5BB02A-4B0B-407B-B07C-88899B5C1B78}"/>
    <cellStyle name="Nota 2 2 2 2 4 2 3 3" xfId="26304" xr:uid="{8FF04D7A-C734-4048-8346-0C46480FC2FC}"/>
    <cellStyle name="Nota 2 2 2 2 4 2 3 3 2" xfId="26305" xr:uid="{D9B965E3-D0EE-460C-B355-0F921C5BCD70}"/>
    <cellStyle name="Nota 2 2 2 2 4 2 3 4" xfId="26306" xr:uid="{8703FE88-9464-486D-980D-0D830CFA53A2}"/>
    <cellStyle name="Nota 2 2 2 2 4 2 4" xfId="26307" xr:uid="{E9926EE1-A97B-4FD6-B7E3-03EFF4172142}"/>
    <cellStyle name="Nota 2 2 2 2 4 2 4 2" xfId="26308" xr:uid="{EADDFAE8-E488-4475-9338-16495A33BC1E}"/>
    <cellStyle name="Nota 2 2 2 2 4 2 4 2 2" xfId="26309" xr:uid="{93157DAB-2576-4799-BC53-2B5AA7602619}"/>
    <cellStyle name="Nota 2 2 2 2 4 2 4 2 2 2" xfId="26310" xr:uid="{AE536224-3D9C-4F8F-9239-B2EDD4D7E15F}"/>
    <cellStyle name="Nota 2 2 2 2 4 2 4 2 3" xfId="26311" xr:uid="{20AFF311-A488-4CDF-A69C-65C5C367C716}"/>
    <cellStyle name="Nota 2 2 2 2 4 2 4 3" xfId="26312" xr:uid="{C7177652-0B7F-4682-B026-FBED2748C525}"/>
    <cellStyle name="Nota 2 2 2 2 4 2 4 3 2" xfId="26313" xr:uid="{C6EDB400-57AB-48C3-B36C-1B60B132EF88}"/>
    <cellStyle name="Nota 2 2 2 2 4 2 4 4" xfId="26314" xr:uid="{A8B8A731-6F01-4D47-91A9-9B2C0E81A8B1}"/>
    <cellStyle name="Nota 2 2 2 2 4 2 4 4 2" xfId="26315" xr:uid="{346EB02B-8FDD-4837-8489-1585893EE2AD}"/>
    <cellStyle name="Nota 2 2 2 2 4 2 4 5" xfId="26316" xr:uid="{573213A2-A9B1-4530-B828-191BF9ED8507}"/>
    <cellStyle name="Nota 2 2 2 2 4 2 5" xfId="26317" xr:uid="{4AE70F41-15E7-433A-8D48-8439C47DC2D3}"/>
    <cellStyle name="Nota 2 2 2 2 4 2 5 2" xfId="26318" xr:uid="{8D49CE45-9DCA-4CCF-A4AB-208B49689ABA}"/>
    <cellStyle name="Nota 2 2 2 2 4 2 5 2 2" xfId="26319" xr:uid="{9254070E-CB25-4D88-848A-47279CD95570}"/>
    <cellStyle name="Nota 2 2 2 2 4 2 5 3" xfId="26320" xr:uid="{A215816C-007D-4AFF-8F7F-061D5C4F0336}"/>
    <cellStyle name="Nota 2 2 2 2 4 2 5 3 2" xfId="26321" xr:uid="{5B7B725F-AD29-43EA-875F-7ADC9A32AC34}"/>
    <cellStyle name="Nota 2 2 2 2 4 2 5 4" xfId="26322" xr:uid="{9BF69AE0-789F-432C-BA3C-61C7AA6E31A7}"/>
    <cellStyle name="Nota 2 2 2 2 4 2 6" xfId="26323" xr:uid="{DC740EB5-B144-40CC-BE83-FBD48BB8038D}"/>
    <cellStyle name="Nota 2 2 2 2 4 2 6 2" xfId="26324" xr:uid="{32404C6D-B8E0-4137-905D-E8CDE09AEB14}"/>
    <cellStyle name="Nota 2 2 2 2 4 2 7" xfId="26325" xr:uid="{F9A7155B-3A5A-4E1E-8612-9444462A2A61}"/>
    <cellStyle name="Nota 2 2 2 2 4 2 8" xfId="26326" xr:uid="{A9D56919-10CB-4C97-BD12-77D57D4AABDA}"/>
    <cellStyle name="Nota 2 2 2 2 4 3" xfId="26327" xr:uid="{81675F89-AF31-4066-992C-8248E3449A2D}"/>
    <cellStyle name="Nota 2 2 2 2 4 3 2" xfId="26328" xr:uid="{F49363FE-F030-4279-98CD-F4E98F52CB3A}"/>
    <cellStyle name="Nota 2 2 2 2 4 3 2 2" xfId="26329" xr:uid="{72343B9E-7076-446F-A44B-0A1C09D02547}"/>
    <cellStyle name="Nota 2 2 2 2 4 3 2 2 2" xfId="26330" xr:uid="{7E7347D9-C7B9-40A9-B5BB-B5B471144339}"/>
    <cellStyle name="Nota 2 2 2 2 4 3 2 2 2 2" xfId="26331" xr:uid="{E30153DF-988F-4ED3-9534-13BC12A838BB}"/>
    <cellStyle name="Nota 2 2 2 2 4 3 2 2 2 2 2" xfId="26332" xr:uid="{19BB0C02-0053-45B5-9352-7CB810F98BFC}"/>
    <cellStyle name="Nota 2 2 2 2 4 3 2 2 2 3" xfId="26333" xr:uid="{AC8AB45A-D18B-448A-94BC-B6000FEDBBED}"/>
    <cellStyle name="Nota 2 2 2 2 4 3 2 2 3" xfId="26334" xr:uid="{95924EB6-02DE-440E-BE40-3616F7E0E62B}"/>
    <cellStyle name="Nota 2 2 2 2 4 3 2 2 3 2" xfId="26335" xr:uid="{BB3C8188-9AD7-4EFF-A3CE-9DAE47A7C367}"/>
    <cellStyle name="Nota 2 2 2 2 4 3 2 2 4" xfId="26336" xr:uid="{EF506094-619C-44E4-AF7B-1A80602CA638}"/>
    <cellStyle name="Nota 2 2 2 2 4 3 2 2 4 2" xfId="26337" xr:uid="{70300B4D-ADED-42B2-82CB-B14D3627E559}"/>
    <cellStyle name="Nota 2 2 2 2 4 3 2 2 5" xfId="26338" xr:uid="{2B457D5A-4F16-4CFD-983D-99B9CD72BBC6}"/>
    <cellStyle name="Nota 2 2 2 2 4 3 2 3" xfId="26339" xr:uid="{42771745-C7EC-4005-B363-8B98C12EFB81}"/>
    <cellStyle name="Nota 2 2 2 2 4 3 2 3 2" xfId="26340" xr:uid="{BFA69D89-F968-458C-9C0E-9DD42EC16DF6}"/>
    <cellStyle name="Nota 2 2 2 2 4 3 2 4" xfId="26341" xr:uid="{54E4CC0B-7BA8-40EF-A864-30B6A5DFFC05}"/>
    <cellStyle name="Nota 2 2 2 2 4 3 2 4 2" xfId="26342" xr:uid="{E0C66648-695C-420E-A586-5D649610B539}"/>
    <cellStyle name="Nota 2 2 2 2 4 3 2 5" xfId="26343" xr:uid="{83BA5498-44FA-48A4-9291-ADDFABEDC995}"/>
    <cellStyle name="Nota 2 2 2 2 4 3 3" xfId="26344" xr:uid="{1A3127EE-C25D-4D30-ABB6-C21206456DEA}"/>
    <cellStyle name="Nota 2 2 2 2 4 3 3 2" xfId="26345" xr:uid="{77EA3DF2-EA31-4735-B1A5-925F3287DE76}"/>
    <cellStyle name="Nota 2 2 2 2 4 3 3 2 2" xfId="26346" xr:uid="{A80F6DD7-106A-4B8D-A582-0108B44906F0}"/>
    <cellStyle name="Nota 2 2 2 2 4 3 3 3" xfId="26347" xr:uid="{51DA75F2-033F-48AE-96EA-E24DBFE1A821}"/>
    <cellStyle name="Nota 2 2 2 2 4 3 3 3 2" xfId="26348" xr:uid="{50F44AB5-0F15-455E-A33B-3934E6A292F1}"/>
    <cellStyle name="Nota 2 2 2 2 4 3 3 4" xfId="26349" xr:uid="{04BA6A1D-58B5-455E-8EB3-DCB23730D562}"/>
    <cellStyle name="Nota 2 2 2 2 4 3 4" xfId="26350" xr:uid="{88B147A9-A2D8-4D10-ADD1-0C93627D58AF}"/>
    <cellStyle name="Nota 2 2 2 2 4 3 4 2" xfId="26351" xr:uid="{1093A539-76D4-4C8F-BCD4-026C55A2D153}"/>
    <cellStyle name="Nota 2 2 2 2 4 3 4 2 2" xfId="26352" xr:uid="{DCE81661-C14A-4249-83F2-4A6F72A3A928}"/>
    <cellStyle name="Nota 2 2 2 2 4 3 4 2 2 2" xfId="26353" xr:uid="{30E02CD9-9743-4217-A5A3-C6C86991DBB6}"/>
    <cellStyle name="Nota 2 2 2 2 4 3 4 2 3" xfId="26354" xr:uid="{86AF2617-1EE0-4054-AAEE-E2D7EE6A919D}"/>
    <cellStyle name="Nota 2 2 2 2 4 3 4 3" xfId="26355" xr:uid="{DBB43F39-9686-401B-8C2F-6DDE20667A70}"/>
    <cellStyle name="Nota 2 2 2 2 4 3 4 3 2" xfId="26356" xr:uid="{ADA19022-AAD2-4698-9471-D18EF4F56C2F}"/>
    <cellStyle name="Nota 2 2 2 2 4 3 4 4" xfId="26357" xr:uid="{8431C663-0368-4322-946E-A08B6657E9DC}"/>
    <cellStyle name="Nota 2 2 2 2 4 3 4 4 2" xfId="26358" xr:uid="{16C4D999-7CD5-47C3-9D48-A13B8A89F1F4}"/>
    <cellStyle name="Nota 2 2 2 2 4 3 4 5" xfId="26359" xr:uid="{D3078F9B-E53F-4C5C-89F2-A39BB4E978C3}"/>
    <cellStyle name="Nota 2 2 2 2 4 3 5" xfId="26360" xr:uid="{1606DA6B-2F27-47E2-857E-7BF55868417C}"/>
    <cellStyle name="Nota 2 2 2 2 4 3 5 2" xfId="26361" xr:uid="{59931747-53F7-4328-A0AC-9C4FC28D9DE1}"/>
    <cellStyle name="Nota 2 2 2 2 4 3 5 2 2" xfId="26362" xr:uid="{4F480897-9F91-437B-B9DD-99071041A2A0}"/>
    <cellStyle name="Nota 2 2 2 2 4 3 5 3" xfId="26363" xr:uid="{4D1D36EF-3BDE-413E-AA94-7E417475C4BF}"/>
    <cellStyle name="Nota 2 2 2 2 4 3 5 3 2" xfId="26364" xr:uid="{2CC5406A-4F16-4EEF-87F4-0E74EC3A6296}"/>
    <cellStyle name="Nota 2 2 2 2 4 3 5 4" xfId="26365" xr:uid="{522A7FDB-E55F-4942-8A91-78BD8CF5D5F6}"/>
    <cellStyle name="Nota 2 2 2 2 4 3 6" xfId="26366" xr:uid="{482A03C2-8576-4144-848D-9601D67A955B}"/>
    <cellStyle name="Nota 2 2 2 2 4 3 6 2" xfId="26367" xr:uid="{24424B6B-8CDF-4488-AAF5-4C17D67359EB}"/>
    <cellStyle name="Nota 2 2 2 2 4 3 7" xfId="26368" xr:uid="{17E0ADC4-2171-4339-BE90-B9972CE66809}"/>
    <cellStyle name="Nota 2 2 2 2 4 3 8" xfId="26369" xr:uid="{E8606FCB-490A-498B-8962-637EB59DEB52}"/>
    <cellStyle name="Nota 2 2 2 2 4 4" xfId="26370" xr:uid="{116EA059-62B7-4C56-967C-6C123E830903}"/>
    <cellStyle name="Nota 2 2 2 2 4 4 2" xfId="26371" xr:uid="{B56570DC-6B95-49F5-80F6-38CED3D2D92C}"/>
    <cellStyle name="Nota 2 2 2 2 4 4 2 2" xfId="26372" xr:uid="{F0DA7DF0-0B59-4621-9590-397FDA0ADA56}"/>
    <cellStyle name="Nota 2 2 2 2 4 4 2 2 2" xfId="26373" xr:uid="{C5C6F16D-EDBD-4673-848A-C421CC48A03C}"/>
    <cellStyle name="Nota 2 2 2 2 4 4 2 2 2 2" xfId="26374" xr:uid="{E44720FE-AFAD-4764-8D6F-EA0AC63B8891}"/>
    <cellStyle name="Nota 2 2 2 2 4 4 2 2 3" xfId="26375" xr:uid="{D272B74A-E08A-4E63-A4C7-2DAA7622700D}"/>
    <cellStyle name="Nota 2 2 2 2 4 4 2 3" xfId="26376" xr:uid="{3419A2CA-CEAF-49AD-BBF0-032B4AA7054D}"/>
    <cellStyle name="Nota 2 2 2 2 4 4 2 3 2" xfId="26377" xr:uid="{136FC8C2-3325-43BC-BC22-F598DAA9F473}"/>
    <cellStyle name="Nota 2 2 2 2 4 4 2 4" xfId="26378" xr:uid="{781F00B0-5B30-49B2-BE4E-97337E8E12B7}"/>
    <cellStyle name="Nota 2 2 2 2 4 4 2 4 2" xfId="26379" xr:uid="{CA524087-A6B6-4DA6-9641-78A28538C74C}"/>
    <cellStyle name="Nota 2 2 2 2 4 4 2 5" xfId="26380" xr:uid="{254354AE-A986-4AD9-8CAC-D562645F4E3C}"/>
    <cellStyle name="Nota 2 2 2 2 4 4 3" xfId="26381" xr:uid="{16602E75-5B37-49D9-968A-616FDC46B48D}"/>
    <cellStyle name="Nota 2 2 2 2 4 4 3 2" xfId="26382" xr:uid="{2B406F6E-FF27-49A3-B207-CE4299B24ACE}"/>
    <cellStyle name="Nota 2 2 2 2 4 4 4" xfId="26383" xr:uid="{ACFEE68E-C093-49C8-A1DF-D6D3FEC16608}"/>
    <cellStyle name="Nota 2 2 2 2 4 4 4 2" xfId="26384" xr:uid="{6CEF16AC-A1D7-4489-9079-D7E4B144E7CA}"/>
    <cellStyle name="Nota 2 2 2 2 4 4 5" xfId="26385" xr:uid="{89AA4536-5B94-4B50-9917-B4AA17F8D6D8}"/>
    <cellStyle name="Nota 2 2 2 2 4 5" xfId="26386" xr:uid="{A5068169-225C-435D-9567-76845AA892B5}"/>
    <cellStyle name="Nota 2 2 2 2 4 5 2" xfId="26387" xr:uid="{319A20D9-DD09-4913-9B03-0318B92657F5}"/>
    <cellStyle name="Nota 2 2 2 2 4 5 2 2" xfId="26388" xr:uid="{734E78EB-D667-44A5-A6A8-F9CDA22FAF69}"/>
    <cellStyle name="Nota 2 2 2 2 4 5 3" xfId="26389" xr:uid="{7A0848DE-761A-495D-AE09-2478598F8506}"/>
    <cellStyle name="Nota 2 2 2 2 4 5 3 2" xfId="26390" xr:uid="{7E847302-CBD9-4FCC-8961-FCDFC9F41511}"/>
    <cellStyle name="Nota 2 2 2 2 4 5 4" xfId="26391" xr:uid="{3CA18937-2286-4CCC-843E-FCA29C20F4D2}"/>
    <cellStyle name="Nota 2 2 2 2 4 6" xfId="26392" xr:uid="{9C97481A-2769-4FC6-B175-3AB035C377B1}"/>
    <cellStyle name="Nota 2 2 2 2 4 6 2" xfId="26393" xr:uid="{32483362-5670-4621-9B06-7048BD389076}"/>
    <cellStyle name="Nota 2 2 2 2 4 6 2 2" xfId="26394" xr:uid="{BA9FDF47-F633-4409-936A-89782344B8DF}"/>
    <cellStyle name="Nota 2 2 2 2 4 6 2 2 2" xfId="26395" xr:uid="{8CA51892-1827-4A9A-9F5E-E655FA175C96}"/>
    <cellStyle name="Nota 2 2 2 2 4 6 2 3" xfId="26396" xr:uid="{D1A43AB5-3655-41D9-9AEB-76BDFF85E028}"/>
    <cellStyle name="Nota 2 2 2 2 4 6 3" xfId="26397" xr:uid="{B9DF73AD-516E-4471-9717-C5C06C6D1ADA}"/>
    <cellStyle name="Nota 2 2 2 2 4 6 3 2" xfId="26398" xr:uid="{AD35E2BC-4A68-47B9-9D7E-5F795A639975}"/>
    <cellStyle name="Nota 2 2 2 2 4 6 4" xfId="26399" xr:uid="{20979E45-C869-49DD-8416-F3C9F24C2CDF}"/>
    <cellStyle name="Nota 2 2 2 2 4 6 4 2" xfId="26400" xr:uid="{F57BDE4D-81A0-40EB-9CA0-FC5BA1841386}"/>
    <cellStyle name="Nota 2 2 2 2 4 6 5" xfId="26401" xr:uid="{DC0DB953-E8D9-4D83-AA4A-75CFDD08988E}"/>
    <cellStyle name="Nota 2 2 2 2 4 7" xfId="26402" xr:uid="{416E7DC6-EF80-421E-ACCA-2174745708BA}"/>
    <cellStyle name="Nota 2 2 2 2 4 7 2" xfId="26403" xr:uid="{A8A0E84A-A191-4B6E-B219-0AEF97B32201}"/>
    <cellStyle name="Nota 2 2 2 2 4 7 2 2" xfId="26404" xr:uid="{7B8091E4-B7CD-4F13-9162-4222E7F64D24}"/>
    <cellStyle name="Nota 2 2 2 2 4 7 3" xfId="26405" xr:uid="{1171CA8E-395E-4E63-98B9-A8A5E8CDA16B}"/>
    <cellStyle name="Nota 2 2 2 2 4 7 3 2" xfId="26406" xr:uid="{7D98EFED-8200-4E79-AA57-2FBEB79C40D3}"/>
    <cellStyle name="Nota 2 2 2 2 4 7 4" xfId="26407" xr:uid="{FB7E3C0C-5A67-46D7-899D-9FE6B0A7E3CF}"/>
    <cellStyle name="Nota 2 2 2 2 4 8" xfId="26408" xr:uid="{427D6EFE-806C-40C0-81FF-2C1936CB012B}"/>
    <cellStyle name="Nota 2 2 2 2 4 8 2" xfId="26409" xr:uid="{77AB578F-9BE3-4EB4-8E70-734D6E547B5F}"/>
    <cellStyle name="Nota 2 2 2 2 4 9" xfId="26410" xr:uid="{52B2702E-77AC-429C-AD8D-B1BC0D854030}"/>
    <cellStyle name="Nota 2 2 2 2 5" xfId="26411" xr:uid="{ABF92C49-BC29-4543-B813-53A2E4989191}"/>
    <cellStyle name="Nota 2 2 2 2 5 2" xfId="26412" xr:uid="{72041D95-BCBF-4C0D-B335-30A1D89FD713}"/>
    <cellStyle name="Nota 2 2 2 2 5 2 2" xfId="26413" xr:uid="{C68479FD-7299-4D7B-AA1B-531186DBDDC1}"/>
    <cellStyle name="Nota 2 2 2 2 5 2 2 2" xfId="26414" xr:uid="{6EB0A8D5-9EE5-4A4B-BDA9-AEBF3D6DA77C}"/>
    <cellStyle name="Nota 2 2 2 2 5 2 2 2 2" xfId="26415" xr:uid="{9963F81E-76AA-4D8C-A3C0-DEE995AA3269}"/>
    <cellStyle name="Nota 2 2 2 2 5 2 2 2 2 2" xfId="26416" xr:uid="{DE355B0D-FAD3-48A3-AFAB-129AC686900A}"/>
    <cellStyle name="Nota 2 2 2 2 5 2 2 2 3" xfId="26417" xr:uid="{7F3652DC-AB5B-4E7A-BDF5-E977CC222DD4}"/>
    <cellStyle name="Nota 2 2 2 2 5 2 2 3" xfId="26418" xr:uid="{AFE6846E-ACBF-4B6D-83B0-05F4183D30CC}"/>
    <cellStyle name="Nota 2 2 2 2 5 2 2 3 2" xfId="26419" xr:uid="{27213963-FEB4-4E0F-8409-EBBE48908EB2}"/>
    <cellStyle name="Nota 2 2 2 2 5 2 2 4" xfId="26420" xr:uid="{146C582E-115A-4E15-8898-78A531CEBA50}"/>
    <cellStyle name="Nota 2 2 2 2 5 2 2 4 2" xfId="26421" xr:uid="{8C1BF611-1DF7-4CE5-910D-C705594D1E9A}"/>
    <cellStyle name="Nota 2 2 2 2 5 2 2 5" xfId="26422" xr:uid="{E0920807-E56E-4506-9FDE-EFF29FDF3BEB}"/>
    <cellStyle name="Nota 2 2 2 2 5 2 3" xfId="26423" xr:uid="{A722CC5C-8F88-44F0-BB2B-7D32766D4F52}"/>
    <cellStyle name="Nota 2 2 2 2 5 2 3 2" xfId="26424" xr:uid="{F84CFE16-FCCC-4F6E-90E2-B4769FAFC9D5}"/>
    <cellStyle name="Nota 2 2 2 2 5 2 4" xfId="26425" xr:uid="{4C5E0472-0ABB-4E04-96C4-2FA767A5EF37}"/>
    <cellStyle name="Nota 2 2 2 2 5 2 4 2" xfId="26426" xr:uid="{1F423B49-2606-4DF3-876D-BB2CA6FAF444}"/>
    <cellStyle name="Nota 2 2 2 2 5 2 5" xfId="26427" xr:uid="{47508CFF-8192-45AE-9F61-B0A4813B91C8}"/>
    <cellStyle name="Nota 2 2 2 2 5 3" xfId="26428" xr:uid="{0BD56D94-4D81-4A4F-BFA7-ED740D7EDBF5}"/>
    <cellStyle name="Nota 2 2 2 2 5 3 2" xfId="26429" xr:uid="{5BC5BCF4-5D51-4504-B9E3-5E911FC1D020}"/>
    <cellStyle name="Nota 2 2 2 2 5 3 2 2" xfId="26430" xr:uid="{A9EA59E0-6D8F-4913-B324-A3693C01CA7C}"/>
    <cellStyle name="Nota 2 2 2 2 5 3 3" xfId="26431" xr:uid="{3990781C-AED9-42DB-B44F-357C570EF2BE}"/>
    <cellStyle name="Nota 2 2 2 2 5 3 3 2" xfId="26432" xr:uid="{59C243C7-D919-4490-95A2-0E4E659F37B3}"/>
    <cellStyle name="Nota 2 2 2 2 5 3 4" xfId="26433" xr:uid="{6E82158C-BB84-46F0-BD1C-2738A911491A}"/>
    <cellStyle name="Nota 2 2 2 2 5 4" xfId="26434" xr:uid="{97F1959F-A42C-42A6-A5A4-B25111943723}"/>
    <cellStyle name="Nota 2 2 2 2 5 4 2" xfId="26435" xr:uid="{292CC11E-BAFD-4C6B-A870-71E8603DD3B4}"/>
    <cellStyle name="Nota 2 2 2 2 5 4 2 2" xfId="26436" xr:uid="{72F59BEE-F1EA-47AA-8F54-B69DC4683868}"/>
    <cellStyle name="Nota 2 2 2 2 5 4 2 2 2" xfId="26437" xr:uid="{C84EAD42-65B2-4297-BBE1-33EF382A3B12}"/>
    <cellStyle name="Nota 2 2 2 2 5 4 2 3" xfId="26438" xr:uid="{C2FFD6A0-98CE-4E65-B007-985164C9ABD7}"/>
    <cellStyle name="Nota 2 2 2 2 5 4 3" xfId="26439" xr:uid="{561C4FE3-B992-4101-96D0-1530D74BDF92}"/>
    <cellStyle name="Nota 2 2 2 2 5 4 3 2" xfId="26440" xr:uid="{378D3F19-52F9-4608-AEFF-3F926DF535A0}"/>
    <cellStyle name="Nota 2 2 2 2 5 4 4" xfId="26441" xr:uid="{B8087573-039F-4167-BB9C-280C0E41B0DE}"/>
    <cellStyle name="Nota 2 2 2 2 5 4 4 2" xfId="26442" xr:uid="{2D8B3EB2-0432-4764-9D5D-0FCEC9CD96A5}"/>
    <cellStyle name="Nota 2 2 2 2 5 4 5" xfId="26443" xr:uid="{8D321E19-D837-4B09-8F28-00462C7C5512}"/>
    <cellStyle name="Nota 2 2 2 2 5 5" xfId="26444" xr:uid="{CBC0E78E-E24E-4A7D-90B2-12BB2DBABA2F}"/>
    <cellStyle name="Nota 2 2 2 2 5 5 2" xfId="26445" xr:uid="{32B5997C-A452-4E97-B842-2DCA92AD6E7C}"/>
    <cellStyle name="Nota 2 2 2 2 5 5 2 2" xfId="26446" xr:uid="{7F2BF8FD-217E-4637-97DD-A260230C42F7}"/>
    <cellStyle name="Nota 2 2 2 2 5 5 3" xfId="26447" xr:uid="{D051BF39-C627-4BAA-9B15-D8C45EDEF6CA}"/>
    <cellStyle name="Nota 2 2 2 2 5 5 3 2" xfId="26448" xr:uid="{830BE88F-0691-4158-A52F-F1B6DEA418E7}"/>
    <cellStyle name="Nota 2 2 2 2 5 5 4" xfId="26449" xr:uid="{C366809E-3C35-4146-81EB-0D0DC372B234}"/>
    <cellStyle name="Nota 2 2 2 2 5 6" xfId="26450" xr:uid="{7514930D-A625-4662-B237-B2E675132F91}"/>
    <cellStyle name="Nota 2 2 2 2 5 6 2" xfId="26451" xr:uid="{6A5E6B61-F0B6-4CDA-BEBC-BD10DCB81F01}"/>
    <cellStyle name="Nota 2 2 2 2 5 7" xfId="26452" xr:uid="{2803D3D9-A88F-4C8C-9C53-01A99EDE2C57}"/>
    <cellStyle name="Nota 2 2 2 2 5 8" xfId="26453" xr:uid="{3E536B88-F1F6-4D4B-9429-F60B6DF8206C}"/>
    <cellStyle name="Nota 2 2 2 2 6" xfId="26454" xr:uid="{395654A7-4E64-43AC-A939-5F72144D008A}"/>
    <cellStyle name="Nota 2 2 2 2 6 2" xfId="26455" xr:uid="{392254A2-9272-466C-9F01-D7099BF6AD98}"/>
    <cellStyle name="Nota 2 2 2 2 6 2 2" xfId="26456" xr:uid="{313C3090-0B3E-4CBD-8F2E-163A12851C48}"/>
    <cellStyle name="Nota 2 2 2 2 6 2 2 2" xfId="26457" xr:uid="{C15275EF-404A-4779-A885-24C2825976AE}"/>
    <cellStyle name="Nota 2 2 2 2 6 2 2 2 2" xfId="26458" xr:uid="{FD74A182-A1E2-4395-AA39-CD1541AB5D06}"/>
    <cellStyle name="Nota 2 2 2 2 6 2 2 2 2 2" xfId="26459" xr:uid="{E7F2A04E-4C9D-4D04-8F69-6231FF680F7E}"/>
    <cellStyle name="Nota 2 2 2 2 6 2 2 2 3" xfId="26460" xr:uid="{95C6E42B-0857-4099-9978-3BDFCAB5D019}"/>
    <cellStyle name="Nota 2 2 2 2 6 2 2 3" xfId="26461" xr:uid="{4D642D5A-0898-447B-B581-6980F8C01813}"/>
    <cellStyle name="Nota 2 2 2 2 6 2 2 3 2" xfId="26462" xr:uid="{E1891663-541B-4189-9349-A2528908F7A4}"/>
    <cellStyle name="Nota 2 2 2 2 6 2 2 4" xfId="26463" xr:uid="{F972A173-0D9F-4724-A536-FC2948DA2658}"/>
    <cellStyle name="Nota 2 2 2 2 6 2 2 4 2" xfId="26464" xr:uid="{6FA3ECA6-F705-4042-9030-69FBFF3DBA42}"/>
    <cellStyle name="Nota 2 2 2 2 6 2 2 5" xfId="26465" xr:uid="{301EC432-6395-4DC7-82D2-83CC8168FE6C}"/>
    <cellStyle name="Nota 2 2 2 2 6 2 3" xfId="26466" xr:uid="{41E05BAC-4046-4F7F-973B-46592B8D5653}"/>
    <cellStyle name="Nota 2 2 2 2 6 2 3 2" xfId="26467" xr:uid="{89F04AD9-68CF-44B6-84D8-55021CEF2239}"/>
    <cellStyle name="Nota 2 2 2 2 6 2 4" xfId="26468" xr:uid="{F68979D7-9BB3-4C06-A7A5-3DA429BBB92F}"/>
    <cellStyle name="Nota 2 2 2 2 6 2 4 2" xfId="26469" xr:uid="{459D0E97-B3BB-4257-A840-F063F55DA49B}"/>
    <cellStyle name="Nota 2 2 2 2 6 2 5" xfId="26470" xr:uid="{FAEB78D4-2E49-4568-B8FE-0DCFF0D4956E}"/>
    <cellStyle name="Nota 2 2 2 2 6 3" xfId="26471" xr:uid="{5FCAB74C-D866-4223-A2E4-75CAD0B011F3}"/>
    <cellStyle name="Nota 2 2 2 2 6 3 2" xfId="26472" xr:uid="{413A2315-953A-4517-A867-B19AC0AD37A1}"/>
    <cellStyle name="Nota 2 2 2 2 6 3 2 2" xfId="26473" xr:uid="{2CE46CB7-9920-481B-B7A9-E3E4C42B53EC}"/>
    <cellStyle name="Nota 2 2 2 2 6 3 3" xfId="26474" xr:uid="{B03831D2-D761-44FB-995B-03CD69AEB665}"/>
    <cellStyle name="Nota 2 2 2 2 6 3 3 2" xfId="26475" xr:uid="{24ED8799-4FF0-49DB-BD96-5FCED67E5F3A}"/>
    <cellStyle name="Nota 2 2 2 2 6 3 4" xfId="26476" xr:uid="{DF8D4B0D-AE2C-483E-9490-AD4DE3A1AF8D}"/>
    <cellStyle name="Nota 2 2 2 2 6 4" xfId="26477" xr:uid="{F1C3FCD2-6C2F-4947-B6B1-3E801EB9D2E3}"/>
    <cellStyle name="Nota 2 2 2 2 6 4 2" xfId="26478" xr:uid="{FFF5BD0E-5FCA-4BFD-8954-92A35416F7DE}"/>
    <cellStyle name="Nota 2 2 2 2 6 4 2 2" xfId="26479" xr:uid="{F0D7670D-2B08-465E-A6F7-8BF9CC912245}"/>
    <cellStyle name="Nota 2 2 2 2 6 4 2 2 2" xfId="26480" xr:uid="{F0769A8C-9E2B-4A62-8E74-B8D5B31008DA}"/>
    <cellStyle name="Nota 2 2 2 2 6 4 2 3" xfId="26481" xr:uid="{3BA4AF3D-E8AE-45E7-AE2D-601FD066B62D}"/>
    <cellStyle name="Nota 2 2 2 2 6 4 3" xfId="26482" xr:uid="{DDE3E063-549F-4A9A-853D-EE9D77C7789C}"/>
    <cellStyle name="Nota 2 2 2 2 6 4 3 2" xfId="26483" xr:uid="{F34CD7F0-CF04-4FF2-B612-A6CE7693ADBF}"/>
    <cellStyle name="Nota 2 2 2 2 6 4 4" xfId="26484" xr:uid="{F8EBEFE1-4F51-4D08-8AC4-2B648061E08A}"/>
    <cellStyle name="Nota 2 2 2 2 6 4 4 2" xfId="26485" xr:uid="{74EC38FB-0F98-4F33-9362-1C1452B6317D}"/>
    <cellStyle name="Nota 2 2 2 2 6 4 5" xfId="26486" xr:uid="{BF52AA56-2A36-4B8E-88FF-67B6D0279468}"/>
    <cellStyle name="Nota 2 2 2 2 6 5" xfId="26487" xr:uid="{8D103769-ADCF-4200-A6EC-CD00E0F07150}"/>
    <cellStyle name="Nota 2 2 2 2 6 5 2" xfId="26488" xr:uid="{8F1E09DF-61A1-45CA-85C9-18A2AE74A4B7}"/>
    <cellStyle name="Nota 2 2 2 2 6 5 2 2" xfId="26489" xr:uid="{D858AD4E-E9CA-4AB5-8AE5-DB8E32D411D2}"/>
    <cellStyle name="Nota 2 2 2 2 6 5 3" xfId="26490" xr:uid="{225067C0-BFC8-4B04-8D69-3BBA52144DB3}"/>
    <cellStyle name="Nota 2 2 2 2 6 5 3 2" xfId="26491" xr:uid="{87FEA927-0D37-4846-8850-94ECF695CC91}"/>
    <cellStyle name="Nota 2 2 2 2 6 5 4" xfId="26492" xr:uid="{1B8DC4C6-CA3A-4358-8894-104143697CF9}"/>
    <cellStyle name="Nota 2 2 2 2 6 6" xfId="26493" xr:uid="{DE39D2F4-7245-48E5-85C7-C3CF3923FC65}"/>
    <cellStyle name="Nota 2 2 2 2 6 6 2" xfId="26494" xr:uid="{3364BF56-58C8-4916-9101-1FE617EE9C6F}"/>
    <cellStyle name="Nota 2 2 2 2 6 7" xfId="26495" xr:uid="{A014E314-9996-4160-9AE1-BA209E01C0C1}"/>
    <cellStyle name="Nota 2 2 2 2 6 8" xfId="26496" xr:uid="{04906A61-08B1-457E-8E00-2DF50073E5FC}"/>
    <cellStyle name="Nota 2 2 2 2 7" xfId="26497" xr:uid="{1BC983A5-714F-4AE0-AF37-E8EE98E71E07}"/>
    <cellStyle name="Nota 2 2 2 2 7 2" xfId="26498" xr:uid="{66015A95-819B-4782-81C3-D45DCF0F8389}"/>
    <cellStyle name="Nota 2 2 2 2 7 2 2" xfId="26499" xr:uid="{D37C07F4-3D46-4FF4-B3F8-0856ACE26B20}"/>
    <cellStyle name="Nota 2 2 2 2 7 2 2 2" xfId="26500" xr:uid="{6CFA7F0F-92D7-47AF-8939-DD5BD3ADCDDB}"/>
    <cellStyle name="Nota 2 2 2 2 7 2 2 2 2" xfId="26501" xr:uid="{7FD2C021-8D82-4DE2-9DF9-42C383FDC246}"/>
    <cellStyle name="Nota 2 2 2 2 7 2 2 2 2 2" xfId="26502" xr:uid="{DE2EDBB0-7C54-45F2-9B79-5251B76AC0A5}"/>
    <cellStyle name="Nota 2 2 2 2 7 2 2 2 3" xfId="26503" xr:uid="{717F269E-CC75-44CB-B5E5-D77A788862B1}"/>
    <cellStyle name="Nota 2 2 2 2 7 2 2 3" xfId="26504" xr:uid="{6A31D991-7270-4C09-94B5-F2BDF983C2BC}"/>
    <cellStyle name="Nota 2 2 2 2 7 2 2 3 2" xfId="26505" xr:uid="{4D59B2F4-A4B0-48D2-90DC-3FDDDE4991A3}"/>
    <cellStyle name="Nota 2 2 2 2 7 2 2 4" xfId="26506" xr:uid="{DFC954C0-065B-45D1-BCA5-0C97F90A8321}"/>
    <cellStyle name="Nota 2 2 2 2 7 2 2 4 2" xfId="26507" xr:uid="{734194E7-6C30-4B51-8EAD-70BE025C90CD}"/>
    <cellStyle name="Nota 2 2 2 2 7 2 2 5" xfId="26508" xr:uid="{1A5B5258-BDCB-44BE-9966-C708E99C5D1D}"/>
    <cellStyle name="Nota 2 2 2 2 7 2 3" xfId="26509" xr:uid="{1F642A6C-66CF-426F-991A-93159FB1F803}"/>
    <cellStyle name="Nota 2 2 2 2 7 2 3 2" xfId="26510" xr:uid="{90443BBF-C390-4ADC-BD2F-FCEE5E8EAB3B}"/>
    <cellStyle name="Nota 2 2 2 2 7 2 4" xfId="26511" xr:uid="{7BBC769D-269A-4392-8EF4-8FE56755EE99}"/>
    <cellStyle name="Nota 2 2 2 2 7 2 4 2" xfId="26512" xr:uid="{12327AFD-7652-47B2-AEDB-5F3B2371CF91}"/>
    <cellStyle name="Nota 2 2 2 2 7 2 5" xfId="26513" xr:uid="{7716CCE2-C794-4859-8074-82C4E732D32C}"/>
    <cellStyle name="Nota 2 2 2 2 7 3" xfId="26514" xr:uid="{280C5A8B-FB3C-40DA-BC41-BA9A9D9073ED}"/>
    <cellStyle name="Nota 2 2 2 2 7 3 2" xfId="26515" xr:uid="{A58A3C6D-CD32-43F8-8AE2-8D487FF7DDD7}"/>
    <cellStyle name="Nota 2 2 2 2 7 3 2 2" xfId="26516" xr:uid="{F54D3229-8D67-452E-898D-7F7505E2DE79}"/>
    <cellStyle name="Nota 2 2 2 2 7 3 3" xfId="26517" xr:uid="{8D15F743-83E6-419C-B488-EFE7750635B2}"/>
    <cellStyle name="Nota 2 2 2 2 7 3 3 2" xfId="26518" xr:uid="{6C6E7D2C-0F43-4BBE-A949-CF1463427FE5}"/>
    <cellStyle name="Nota 2 2 2 2 7 3 4" xfId="26519" xr:uid="{4CF709D0-4D4E-40E8-91A3-C2208D757EE7}"/>
    <cellStyle name="Nota 2 2 2 2 7 4" xfId="26520" xr:uid="{B15B3DEE-40D6-43DA-B098-17AFE0168907}"/>
    <cellStyle name="Nota 2 2 2 2 7 4 2" xfId="26521" xr:uid="{678B7B60-3506-422A-9457-6EBA2279CF05}"/>
    <cellStyle name="Nota 2 2 2 2 7 4 2 2" xfId="26522" xr:uid="{7DAC5F72-FF3F-4299-AE0F-A07DF7406AF3}"/>
    <cellStyle name="Nota 2 2 2 2 7 4 2 2 2" xfId="26523" xr:uid="{F9218E29-2080-4E93-A47A-4ECD607F77F9}"/>
    <cellStyle name="Nota 2 2 2 2 7 4 2 3" xfId="26524" xr:uid="{3A89F3D9-679F-476B-9598-C7370D1AB48D}"/>
    <cellStyle name="Nota 2 2 2 2 7 4 3" xfId="26525" xr:uid="{37BBADFE-CA35-48A6-84A6-AC013E84D772}"/>
    <cellStyle name="Nota 2 2 2 2 7 4 3 2" xfId="26526" xr:uid="{1D375793-F47A-4FBD-B0A2-7768281E900F}"/>
    <cellStyle name="Nota 2 2 2 2 7 4 4" xfId="26527" xr:uid="{EC64E90D-61F3-47FC-B42F-E5DD74D1D7A8}"/>
    <cellStyle name="Nota 2 2 2 2 7 4 4 2" xfId="26528" xr:uid="{5CE120A8-74D9-4AF3-8755-B9132010CB72}"/>
    <cellStyle name="Nota 2 2 2 2 7 4 5" xfId="26529" xr:uid="{E114511E-30CD-448A-BA2C-5BC6CBD38763}"/>
    <cellStyle name="Nota 2 2 2 2 7 5" xfId="26530" xr:uid="{BEE646B4-C5DC-43CA-8FB8-764C1A575FDE}"/>
    <cellStyle name="Nota 2 2 2 2 7 5 2" xfId="26531" xr:uid="{D8B512F3-7F2D-47B3-8604-1F2382A6113C}"/>
    <cellStyle name="Nota 2 2 2 2 7 5 2 2" xfId="26532" xr:uid="{9BCCEC0F-4E91-46F0-9CEA-8B5A71D8B025}"/>
    <cellStyle name="Nota 2 2 2 2 7 5 3" xfId="26533" xr:uid="{FE97C919-D4F0-4AA9-8CFA-4EFC41419498}"/>
    <cellStyle name="Nota 2 2 2 2 7 5 3 2" xfId="26534" xr:uid="{5A70BD14-DB84-4D6D-B1FC-1D34CEA8F661}"/>
    <cellStyle name="Nota 2 2 2 2 7 5 4" xfId="26535" xr:uid="{58C1C382-808D-4577-B719-8582F7415913}"/>
    <cellStyle name="Nota 2 2 2 2 7 6" xfId="26536" xr:uid="{C50A5315-C82E-4996-BAB9-C7E3A402FB33}"/>
    <cellStyle name="Nota 2 2 2 2 7 6 2" xfId="26537" xr:uid="{DF42104A-7E55-411D-914E-994F7C5A9A6D}"/>
    <cellStyle name="Nota 2 2 2 2 7 7" xfId="26538" xr:uid="{13B5DBCB-AAAA-4665-B743-E323E94B4D66}"/>
    <cellStyle name="Nota 2 2 2 2 7 8" xfId="26539" xr:uid="{4391AAF6-725C-4D8C-92A6-79929C88FB39}"/>
    <cellStyle name="Nota 2 2 2 2 8" xfId="26540" xr:uid="{A366C919-9253-4313-A226-65AEE4FE186F}"/>
    <cellStyle name="Nota 2 2 2 2 8 2" xfId="26541" xr:uid="{497A80AA-18FB-4027-9A22-35376A685EFC}"/>
    <cellStyle name="Nota 2 2 2 2 8 2 2" xfId="26542" xr:uid="{B83C3583-7918-43F7-B265-D070322CDF9D}"/>
    <cellStyle name="Nota 2 2 2 2 8 2 2 2" xfId="26543" xr:uid="{D6F99F5C-E9B8-47C5-BFEF-BFDCDC2FDAF1}"/>
    <cellStyle name="Nota 2 2 2 2 8 2 2 2 2" xfId="26544" xr:uid="{AF00C2E2-C68B-4AB0-8D33-E2EF5AEA8BFF}"/>
    <cellStyle name="Nota 2 2 2 2 8 2 2 3" xfId="26545" xr:uid="{F625AB8F-2E85-43BC-990C-6C2A127DC994}"/>
    <cellStyle name="Nota 2 2 2 2 8 2 3" xfId="26546" xr:uid="{FE58AD35-60DD-4E8E-9106-5550F895D4ED}"/>
    <cellStyle name="Nota 2 2 2 2 8 2 3 2" xfId="26547" xr:uid="{88B5DAF8-3D17-4404-9DF1-C50DC421FBDE}"/>
    <cellStyle name="Nota 2 2 2 2 8 2 4" xfId="26548" xr:uid="{84241DCE-2E19-4635-816D-5CC9072330F3}"/>
    <cellStyle name="Nota 2 2 2 2 8 2 4 2" xfId="26549" xr:uid="{50DDA758-A870-4C39-A8D3-37A00D45175C}"/>
    <cellStyle name="Nota 2 2 2 2 8 2 5" xfId="26550" xr:uid="{D6AB1561-85FE-4DBF-9DF6-7099A26476B2}"/>
    <cellStyle name="Nota 2 2 2 2 8 3" xfId="26551" xr:uid="{5EAF97FC-93E4-4998-ACAE-8B6EB34ECD4C}"/>
    <cellStyle name="Nota 2 2 2 2 8 3 2" xfId="26552" xr:uid="{07676DA8-838A-40BE-A67D-10AEBB1A01DD}"/>
    <cellStyle name="Nota 2 2 2 2 8 4" xfId="26553" xr:uid="{0D7413E8-C457-4DEC-8447-A0AD0516CC6F}"/>
    <cellStyle name="Nota 2 2 2 2 8 4 2" xfId="26554" xr:uid="{73E08442-54FE-428E-8CD0-F1C2780BA62A}"/>
    <cellStyle name="Nota 2 2 2 2 8 5" xfId="26555" xr:uid="{24E0F3D1-24E6-47F3-9970-BA74ED3F5235}"/>
    <cellStyle name="Nota 2 2 2 2 9" xfId="26556" xr:uid="{E0A42593-DC85-4239-B6E2-E068029F85DA}"/>
    <cellStyle name="Nota 2 2 2 2 9 2" xfId="26557" xr:uid="{249B8BD1-2361-48BC-B94A-E6DEE98DC709}"/>
    <cellStyle name="Nota 2 2 2 2 9 2 2" xfId="26558" xr:uid="{D4430882-A41A-449D-88DC-8AD48B3FB2E1}"/>
    <cellStyle name="Nota 2 2 2 2 9 3" xfId="26559" xr:uid="{BD3D8C10-E3FC-411A-8917-4A00A58E2E06}"/>
    <cellStyle name="Nota 2 2 2 2 9 3 2" xfId="26560" xr:uid="{42633CE9-A956-4C2D-A15C-890E52A62476}"/>
    <cellStyle name="Nota 2 2 2 2 9 4" xfId="26561" xr:uid="{644B5A51-AD82-4201-81E4-08FF4AC11671}"/>
    <cellStyle name="Nota 2 2 2 3" xfId="26562" xr:uid="{E29B4026-5440-4484-A9A2-18DF8CFE8645}"/>
    <cellStyle name="Nota 2 2 2 3 10" xfId="26563" xr:uid="{4E7CE012-E4D9-49E4-A23C-513741C5CA77}"/>
    <cellStyle name="Nota 2 2 2 3 10 2" xfId="26564" xr:uid="{3BA045B1-8661-4AA4-8639-79BFDF4B3EDC}"/>
    <cellStyle name="Nota 2 2 2 3 11" xfId="26565" xr:uid="{613205FE-EA47-401D-84A9-305884611021}"/>
    <cellStyle name="Nota 2 2 2 3 12" xfId="26566" xr:uid="{C57A827A-BCE9-4CB9-BF21-435635F2E16E}"/>
    <cellStyle name="Nota 2 2 2 3 2" xfId="26567" xr:uid="{87E17465-1FD5-4044-AF57-E736A02CC8D2}"/>
    <cellStyle name="Nota 2 2 2 3 2 10" xfId="26568" xr:uid="{68952B22-D15B-4AB9-8A42-2682961BCF7C}"/>
    <cellStyle name="Nota 2 2 2 3 2 2" xfId="26569" xr:uid="{4F23233E-494A-4ADA-8937-1E84F15D4F94}"/>
    <cellStyle name="Nota 2 2 2 3 2 2 2" xfId="26570" xr:uid="{49AAC84C-621D-4223-8EF4-7003846F1E9B}"/>
    <cellStyle name="Nota 2 2 2 3 2 2 2 2" xfId="26571" xr:uid="{1F4D6AEC-A258-4B16-900A-3F382FFBB463}"/>
    <cellStyle name="Nota 2 2 2 3 2 2 2 2 2" xfId="26572" xr:uid="{0EF49F74-B77A-424B-A74D-4C88B7EC55BE}"/>
    <cellStyle name="Nota 2 2 2 3 2 2 2 2 2 2" xfId="26573" xr:uid="{03CB67E2-39DB-4575-996F-5AABB5AEADB1}"/>
    <cellStyle name="Nota 2 2 2 3 2 2 2 2 2 2 2" xfId="26574" xr:uid="{86F7F2E5-74BD-4445-8FBE-A28BC58EDB73}"/>
    <cellStyle name="Nota 2 2 2 3 2 2 2 2 2 3" xfId="26575" xr:uid="{799EF2C3-0BDF-486F-8526-D1AADE6203C1}"/>
    <cellStyle name="Nota 2 2 2 3 2 2 2 2 3" xfId="26576" xr:uid="{435A20A2-A98B-4395-A1E1-08DAE7CD6FEF}"/>
    <cellStyle name="Nota 2 2 2 3 2 2 2 2 3 2" xfId="26577" xr:uid="{DCF55393-4868-4C99-B890-26B3C9A5A545}"/>
    <cellStyle name="Nota 2 2 2 3 2 2 2 2 4" xfId="26578" xr:uid="{DB6BC5F8-8027-4A76-A21C-EC0F60E14400}"/>
    <cellStyle name="Nota 2 2 2 3 2 2 2 2 4 2" xfId="26579" xr:uid="{93805FFC-EE9B-4631-A7D5-09DFF867F6A9}"/>
    <cellStyle name="Nota 2 2 2 3 2 2 2 2 5" xfId="26580" xr:uid="{15E3CE0E-161A-47ED-B790-DED82913C2C6}"/>
    <cellStyle name="Nota 2 2 2 3 2 2 2 3" xfId="26581" xr:uid="{F5771099-F50C-455A-952B-5C825252B8E8}"/>
    <cellStyle name="Nota 2 2 2 3 2 2 2 3 2" xfId="26582" xr:uid="{1FAE55F0-2B2A-4FEB-98A6-2A853F258F0B}"/>
    <cellStyle name="Nota 2 2 2 3 2 2 2 4" xfId="26583" xr:uid="{51F43F17-D876-4174-825C-5E6618C16A2D}"/>
    <cellStyle name="Nota 2 2 2 3 2 2 2 4 2" xfId="26584" xr:uid="{A77836AD-DA89-4868-9832-289F9EDE6A78}"/>
    <cellStyle name="Nota 2 2 2 3 2 2 2 5" xfId="26585" xr:uid="{5203BD0C-03DA-4765-B227-5DD53FCC59ED}"/>
    <cellStyle name="Nota 2 2 2 3 2 2 3" xfId="26586" xr:uid="{EA2E9517-EC21-406B-B29C-94D95AE37C2C}"/>
    <cellStyle name="Nota 2 2 2 3 2 2 3 2" xfId="26587" xr:uid="{B4028B6F-B3A3-43DE-9608-D0A088A151E7}"/>
    <cellStyle name="Nota 2 2 2 3 2 2 3 2 2" xfId="26588" xr:uid="{96F45318-07D1-4D37-BEC4-DA179B5624A2}"/>
    <cellStyle name="Nota 2 2 2 3 2 2 3 3" xfId="26589" xr:uid="{E2D60F02-E54C-43D8-B5B9-AE39FA3CCA17}"/>
    <cellStyle name="Nota 2 2 2 3 2 2 3 3 2" xfId="26590" xr:uid="{3A96676F-B92B-4865-9056-81C2C5CB41B2}"/>
    <cellStyle name="Nota 2 2 2 3 2 2 3 4" xfId="26591" xr:uid="{4974DAF8-D83A-4CDE-AE31-7CA9E37B7CEC}"/>
    <cellStyle name="Nota 2 2 2 3 2 2 4" xfId="26592" xr:uid="{479742B7-AB88-4A8D-87AB-8AA22DA1972B}"/>
    <cellStyle name="Nota 2 2 2 3 2 2 4 2" xfId="26593" xr:uid="{4DD4729B-413A-4498-B9E9-EF1FB4519C52}"/>
    <cellStyle name="Nota 2 2 2 3 2 2 4 2 2" xfId="26594" xr:uid="{939F4AC4-16B7-4B67-8E4D-3042D43CAE0A}"/>
    <cellStyle name="Nota 2 2 2 3 2 2 4 2 2 2" xfId="26595" xr:uid="{36353810-6E88-438D-AEDC-B9F35A679D63}"/>
    <cellStyle name="Nota 2 2 2 3 2 2 4 2 3" xfId="26596" xr:uid="{E23BDB9C-C222-4454-9707-A03E35A18E3F}"/>
    <cellStyle name="Nota 2 2 2 3 2 2 4 3" xfId="26597" xr:uid="{EC599CCA-26D2-4026-B284-94B4DB37AF88}"/>
    <cellStyle name="Nota 2 2 2 3 2 2 4 3 2" xfId="26598" xr:uid="{4CA5F474-243E-43E4-AF29-B16090AA22EA}"/>
    <cellStyle name="Nota 2 2 2 3 2 2 4 4" xfId="26599" xr:uid="{D4EE02BA-44DE-4F08-9451-54B7510E6BC0}"/>
    <cellStyle name="Nota 2 2 2 3 2 2 4 4 2" xfId="26600" xr:uid="{387FAB90-E524-449F-9DAE-B0326EC80463}"/>
    <cellStyle name="Nota 2 2 2 3 2 2 4 5" xfId="26601" xr:uid="{CDB919AF-6210-4D83-AAC8-AD0B46E1C00B}"/>
    <cellStyle name="Nota 2 2 2 3 2 2 5" xfId="26602" xr:uid="{B901A501-4219-470F-B8F0-B79DFEB10DDA}"/>
    <cellStyle name="Nota 2 2 2 3 2 2 5 2" xfId="26603" xr:uid="{5E59BA52-DBA8-4A01-914D-4522926419AC}"/>
    <cellStyle name="Nota 2 2 2 3 2 2 5 2 2" xfId="26604" xr:uid="{D2C8CA51-93CB-46E9-8591-325887BA1BB9}"/>
    <cellStyle name="Nota 2 2 2 3 2 2 5 3" xfId="26605" xr:uid="{485D69DD-E49B-443E-AD72-B6C990E7F1DB}"/>
    <cellStyle name="Nota 2 2 2 3 2 2 5 3 2" xfId="26606" xr:uid="{659A91D2-7C78-4C83-915C-4FB0A779C36E}"/>
    <cellStyle name="Nota 2 2 2 3 2 2 5 4" xfId="26607" xr:uid="{0D7DCF94-4CC3-4674-AA9B-1543EA69291C}"/>
    <cellStyle name="Nota 2 2 2 3 2 2 6" xfId="26608" xr:uid="{30813B5E-2AB5-4239-8E36-6C300D34BF7E}"/>
    <cellStyle name="Nota 2 2 2 3 2 2 6 2" xfId="26609" xr:uid="{04AF62B6-5F5B-433C-9E10-A51C04EB15BA}"/>
    <cellStyle name="Nota 2 2 2 3 2 2 7" xfId="26610" xr:uid="{D6B13B65-7335-42AE-8D8F-934E4CA5C9A1}"/>
    <cellStyle name="Nota 2 2 2 3 2 2 8" xfId="26611" xr:uid="{5DEE81BF-C7C7-47CA-B4D0-B0799BC90CE2}"/>
    <cellStyle name="Nota 2 2 2 3 2 3" xfId="26612" xr:uid="{251E31F4-81EB-4595-9598-7A6091A00A27}"/>
    <cellStyle name="Nota 2 2 2 3 2 3 2" xfId="26613" xr:uid="{AB8E19C7-EDCB-4709-8A18-FC99875EA46B}"/>
    <cellStyle name="Nota 2 2 2 3 2 3 2 2" xfId="26614" xr:uid="{D4136AED-8F8D-4E3D-8AEF-BE9B31F89FC0}"/>
    <cellStyle name="Nota 2 2 2 3 2 3 2 2 2" xfId="26615" xr:uid="{4152DD11-7017-4E81-AA72-B760981A34D1}"/>
    <cellStyle name="Nota 2 2 2 3 2 3 2 2 2 2" xfId="26616" xr:uid="{616F4E24-1D42-4981-9505-008555D1F9D4}"/>
    <cellStyle name="Nota 2 2 2 3 2 3 2 2 2 2 2" xfId="26617" xr:uid="{FBB2AE5D-B9D5-4FE6-8419-4EEA16240B6F}"/>
    <cellStyle name="Nota 2 2 2 3 2 3 2 2 2 3" xfId="26618" xr:uid="{BA1A1897-7DBD-41BD-903C-80EE2B1F10B5}"/>
    <cellStyle name="Nota 2 2 2 3 2 3 2 2 3" xfId="26619" xr:uid="{5AB52734-75C6-456B-9B20-AFA7FB91D9DD}"/>
    <cellStyle name="Nota 2 2 2 3 2 3 2 2 3 2" xfId="26620" xr:uid="{ED8739CB-E357-4CA8-A69B-0DD0F29EC4A4}"/>
    <cellStyle name="Nota 2 2 2 3 2 3 2 2 4" xfId="26621" xr:uid="{813536DA-5815-481E-B3AD-A0469DF94761}"/>
    <cellStyle name="Nota 2 2 2 3 2 3 2 2 4 2" xfId="26622" xr:uid="{F47DC86A-3773-4CB2-8C64-336906634B3C}"/>
    <cellStyle name="Nota 2 2 2 3 2 3 2 2 5" xfId="26623" xr:uid="{FA7A6CA9-D8CC-4E53-9170-4A70447C72FA}"/>
    <cellStyle name="Nota 2 2 2 3 2 3 2 3" xfId="26624" xr:uid="{FD7BD60F-7732-4A4C-8A04-D6959C980DBF}"/>
    <cellStyle name="Nota 2 2 2 3 2 3 2 3 2" xfId="26625" xr:uid="{3EAE7105-100A-4534-9396-30184D100D80}"/>
    <cellStyle name="Nota 2 2 2 3 2 3 2 4" xfId="26626" xr:uid="{DB98A5F1-B92B-4BB7-9AE2-40E40D84F8C8}"/>
    <cellStyle name="Nota 2 2 2 3 2 3 2 4 2" xfId="26627" xr:uid="{B607067E-76BE-4FB1-A495-D9210B9F40AB}"/>
    <cellStyle name="Nota 2 2 2 3 2 3 2 5" xfId="26628" xr:uid="{425E4858-7434-4278-B8B7-E4F859B6178F}"/>
    <cellStyle name="Nota 2 2 2 3 2 3 3" xfId="26629" xr:uid="{5FB2D1EA-5252-4341-8104-AA90869589D3}"/>
    <cellStyle name="Nota 2 2 2 3 2 3 3 2" xfId="26630" xr:uid="{BB3090FF-B6C7-4BAB-957F-B94281494DB2}"/>
    <cellStyle name="Nota 2 2 2 3 2 3 3 2 2" xfId="26631" xr:uid="{65D2AC49-0B4B-4944-8A79-8A3D185414E4}"/>
    <cellStyle name="Nota 2 2 2 3 2 3 3 3" xfId="26632" xr:uid="{701C3684-0EC0-4377-BDB5-350C4C346986}"/>
    <cellStyle name="Nota 2 2 2 3 2 3 3 3 2" xfId="26633" xr:uid="{6366B98D-715B-4D38-96F6-0D0C085EFBDC}"/>
    <cellStyle name="Nota 2 2 2 3 2 3 3 4" xfId="26634" xr:uid="{47C357E9-D845-4E3A-9F79-156E11D92E2F}"/>
    <cellStyle name="Nota 2 2 2 3 2 3 4" xfId="26635" xr:uid="{97E9EECD-9FF2-4B43-BF8E-1CBB84A7CF0C}"/>
    <cellStyle name="Nota 2 2 2 3 2 3 4 2" xfId="26636" xr:uid="{DE0DDF90-F19A-478E-B630-83C560F76D82}"/>
    <cellStyle name="Nota 2 2 2 3 2 3 4 2 2" xfId="26637" xr:uid="{24EC411B-D6BB-49E2-8532-ED9802C8E46E}"/>
    <cellStyle name="Nota 2 2 2 3 2 3 4 2 2 2" xfId="26638" xr:uid="{260B3435-1327-4B82-AA3A-6CA87940ECA4}"/>
    <cellStyle name="Nota 2 2 2 3 2 3 4 2 3" xfId="26639" xr:uid="{B18FD07D-F0A5-43A1-AD7D-C291E99F0178}"/>
    <cellStyle name="Nota 2 2 2 3 2 3 4 3" xfId="26640" xr:uid="{A863F79C-153C-4252-B436-885916570E4E}"/>
    <cellStyle name="Nota 2 2 2 3 2 3 4 3 2" xfId="26641" xr:uid="{827835E6-9742-4313-88B5-CD7B83E54D79}"/>
    <cellStyle name="Nota 2 2 2 3 2 3 4 4" xfId="26642" xr:uid="{DA8168C9-1CD8-4D5B-A3DD-0970DEA3B36B}"/>
    <cellStyle name="Nota 2 2 2 3 2 3 4 4 2" xfId="26643" xr:uid="{F908B639-EF44-49BA-9CB4-99427938730A}"/>
    <cellStyle name="Nota 2 2 2 3 2 3 4 5" xfId="26644" xr:uid="{A8A93F84-C833-47FB-A648-5C153CDA2F45}"/>
    <cellStyle name="Nota 2 2 2 3 2 3 5" xfId="26645" xr:uid="{364BE19C-1050-4D2D-864A-CD32568C461D}"/>
    <cellStyle name="Nota 2 2 2 3 2 3 5 2" xfId="26646" xr:uid="{90192C9C-C71D-4A79-AD5C-6E180592E290}"/>
    <cellStyle name="Nota 2 2 2 3 2 3 5 2 2" xfId="26647" xr:uid="{E07DDFC2-312D-4B91-B93B-B196D0717342}"/>
    <cellStyle name="Nota 2 2 2 3 2 3 5 3" xfId="26648" xr:uid="{95F45176-266E-4256-8CDC-567E970D49D9}"/>
    <cellStyle name="Nota 2 2 2 3 2 3 5 3 2" xfId="26649" xr:uid="{162DD701-9491-46BB-BEE0-A5AF184C0A65}"/>
    <cellStyle name="Nota 2 2 2 3 2 3 5 4" xfId="26650" xr:uid="{D3905B53-06AD-415D-9BEE-0462A79660D3}"/>
    <cellStyle name="Nota 2 2 2 3 2 3 6" xfId="26651" xr:uid="{B0D29034-90B8-4217-A60E-97ABAFDEABC9}"/>
    <cellStyle name="Nota 2 2 2 3 2 3 6 2" xfId="26652" xr:uid="{845B82FA-2B6C-4AE6-AAEC-0F32BC668BF9}"/>
    <cellStyle name="Nota 2 2 2 3 2 3 7" xfId="26653" xr:uid="{9BAE828C-CEAA-4D26-9533-B214A4E05F4D}"/>
    <cellStyle name="Nota 2 2 2 3 2 3 8" xfId="26654" xr:uid="{D103B6B6-82E4-4572-AEC5-9D4D8CDE5BBF}"/>
    <cellStyle name="Nota 2 2 2 3 2 4" xfId="26655" xr:uid="{9B6237DB-09F0-458C-BB52-3FF73A511243}"/>
    <cellStyle name="Nota 2 2 2 3 2 4 2" xfId="26656" xr:uid="{D94F83C7-6237-4C3F-8E16-2137FDD879C8}"/>
    <cellStyle name="Nota 2 2 2 3 2 4 2 2" xfId="26657" xr:uid="{17EDE78C-D325-4D53-9B60-CED74A11FF19}"/>
    <cellStyle name="Nota 2 2 2 3 2 4 2 2 2" xfId="26658" xr:uid="{24389D0D-C55B-425A-B630-B95B9FD1F385}"/>
    <cellStyle name="Nota 2 2 2 3 2 4 2 2 2 2" xfId="26659" xr:uid="{A88D06D5-74A2-4A16-90C9-9BC0303F34B1}"/>
    <cellStyle name="Nota 2 2 2 3 2 4 2 2 3" xfId="26660" xr:uid="{EF7E4694-40C3-44AE-AEB3-E7B327E198C0}"/>
    <cellStyle name="Nota 2 2 2 3 2 4 2 3" xfId="26661" xr:uid="{C788089B-5F3A-4BBC-B519-05174DD32024}"/>
    <cellStyle name="Nota 2 2 2 3 2 4 2 3 2" xfId="26662" xr:uid="{9C6D3C75-9A99-4CC0-B35E-B6A0DE94BD10}"/>
    <cellStyle name="Nota 2 2 2 3 2 4 2 4" xfId="26663" xr:uid="{665A0E47-82C3-46CF-8217-2483A57EA38A}"/>
    <cellStyle name="Nota 2 2 2 3 2 4 2 4 2" xfId="26664" xr:uid="{35A22DB3-FEE1-44C5-9213-BB51297D9E04}"/>
    <cellStyle name="Nota 2 2 2 3 2 4 2 5" xfId="26665" xr:uid="{1241ABC4-E8A8-4DA5-B4BE-31BBA591138D}"/>
    <cellStyle name="Nota 2 2 2 3 2 4 3" xfId="26666" xr:uid="{5BB9EF0F-4E42-4523-B5C7-9DA63179D8C4}"/>
    <cellStyle name="Nota 2 2 2 3 2 4 3 2" xfId="26667" xr:uid="{220145B1-E275-4994-9B6D-1D75FD6D3701}"/>
    <cellStyle name="Nota 2 2 2 3 2 4 4" xfId="26668" xr:uid="{EB1657B9-A107-467A-B6D1-2FC9BBD6E491}"/>
    <cellStyle name="Nota 2 2 2 3 2 4 4 2" xfId="26669" xr:uid="{8819E3CE-FE97-43F5-888D-92DC17AB9A05}"/>
    <cellStyle name="Nota 2 2 2 3 2 4 5" xfId="26670" xr:uid="{A53E37DE-35EA-429A-891E-C9CB8A3F20DA}"/>
    <cellStyle name="Nota 2 2 2 3 2 5" xfId="26671" xr:uid="{32625611-7F65-47CA-A8C6-FE5D4179FB4D}"/>
    <cellStyle name="Nota 2 2 2 3 2 5 2" xfId="26672" xr:uid="{F039B0BF-F6CD-443F-9306-9113D10CECD3}"/>
    <cellStyle name="Nota 2 2 2 3 2 5 2 2" xfId="26673" xr:uid="{BDD1D6C2-5C10-4FAA-BAFC-86E688AA98CC}"/>
    <cellStyle name="Nota 2 2 2 3 2 5 3" xfId="26674" xr:uid="{8C63FA43-8E64-46BE-A015-A9B7963FB871}"/>
    <cellStyle name="Nota 2 2 2 3 2 5 3 2" xfId="26675" xr:uid="{370E5693-D151-448A-818E-367E397A68E4}"/>
    <cellStyle name="Nota 2 2 2 3 2 5 4" xfId="26676" xr:uid="{7041F1E8-9004-4473-B47C-51B9BDFDE3D6}"/>
    <cellStyle name="Nota 2 2 2 3 2 6" xfId="26677" xr:uid="{5DE2D4E1-51FA-4BD1-9E68-D5DDD94F0CA8}"/>
    <cellStyle name="Nota 2 2 2 3 2 6 2" xfId="26678" xr:uid="{2B55B8B5-F4A4-4ADB-8D39-08C2EBDCE3D6}"/>
    <cellStyle name="Nota 2 2 2 3 2 6 2 2" xfId="26679" xr:uid="{8DA64073-EB27-4EC4-8557-65E29BC39069}"/>
    <cellStyle name="Nota 2 2 2 3 2 6 2 2 2" xfId="26680" xr:uid="{8E333E38-DE4D-4928-B9CB-16B756EBA814}"/>
    <cellStyle name="Nota 2 2 2 3 2 6 2 3" xfId="26681" xr:uid="{545DE3B5-236E-4D38-BD70-7FAA0EB72BDD}"/>
    <cellStyle name="Nota 2 2 2 3 2 6 3" xfId="26682" xr:uid="{0C675830-05E0-42C5-A455-86A7A715384F}"/>
    <cellStyle name="Nota 2 2 2 3 2 6 3 2" xfId="26683" xr:uid="{4EE43CB0-1A3E-4C49-9982-9D600DA58A5A}"/>
    <cellStyle name="Nota 2 2 2 3 2 6 4" xfId="26684" xr:uid="{A2CDEA66-CFBE-441B-B0AA-744EB68EBA83}"/>
    <cellStyle name="Nota 2 2 2 3 2 6 4 2" xfId="26685" xr:uid="{A25343E0-40F3-4BBF-94FB-02CF86BDA146}"/>
    <cellStyle name="Nota 2 2 2 3 2 6 5" xfId="26686" xr:uid="{A826057E-FCCB-468A-8B3E-9532C1882098}"/>
    <cellStyle name="Nota 2 2 2 3 2 7" xfId="26687" xr:uid="{03BA6762-D038-4340-8843-5890BA801234}"/>
    <cellStyle name="Nota 2 2 2 3 2 7 2" xfId="26688" xr:uid="{929836D5-378F-4C35-9245-59ADEE736136}"/>
    <cellStyle name="Nota 2 2 2 3 2 7 2 2" xfId="26689" xr:uid="{5B8538B9-D83D-4FE4-98AA-99015DF930D1}"/>
    <cellStyle name="Nota 2 2 2 3 2 7 3" xfId="26690" xr:uid="{C86A4CAA-0EBA-431D-A606-149E91B0158D}"/>
    <cellStyle name="Nota 2 2 2 3 2 7 3 2" xfId="26691" xr:uid="{5253E917-25A3-46E1-A22F-F9D1E2727E78}"/>
    <cellStyle name="Nota 2 2 2 3 2 7 4" xfId="26692" xr:uid="{05B96FBF-E68F-47E3-853E-6E3AB207F3A2}"/>
    <cellStyle name="Nota 2 2 2 3 2 8" xfId="26693" xr:uid="{48DFBD68-A9C6-4DEC-A8D6-2766872B13F7}"/>
    <cellStyle name="Nota 2 2 2 3 2 8 2" xfId="26694" xr:uid="{66F3A73C-11C5-44D8-B080-BB45BA827BCC}"/>
    <cellStyle name="Nota 2 2 2 3 2 9" xfId="26695" xr:uid="{493EF054-0592-4C86-A6A3-32AAD89D91E8}"/>
    <cellStyle name="Nota 2 2 2 3 3" xfId="26696" xr:uid="{D7BDCA62-9F1B-4BD3-AEF5-CF4098A18862}"/>
    <cellStyle name="Nota 2 2 2 3 3 2" xfId="26697" xr:uid="{2B8A75AC-A8FB-4FB4-94CA-82B0B910FD8A}"/>
    <cellStyle name="Nota 2 2 2 3 3 2 2" xfId="26698" xr:uid="{CD3452AB-91C0-4C50-A6AD-E80B493C5112}"/>
    <cellStyle name="Nota 2 2 2 3 3 2 2 2" xfId="26699" xr:uid="{CF2D8B3A-FA87-4CD1-8EF1-40102F4AC8EF}"/>
    <cellStyle name="Nota 2 2 2 3 3 2 2 2 2" xfId="26700" xr:uid="{D2061115-454B-4DE9-B9FD-971B9B52932C}"/>
    <cellStyle name="Nota 2 2 2 3 3 2 2 2 2 2" xfId="26701" xr:uid="{BAD730DF-0A4A-4C9B-A5DC-C595F0B567AA}"/>
    <cellStyle name="Nota 2 2 2 3 3 2 2 2 3" xfId="26702" xr:uid="{065D46F6-A1B5-49DC-B6D6-89C15A2AF466}"/>
    <cellStyle name="Nota 2 2 2 3 3 2 2 3" xfId="26703" xr:uid="{1EAD43E7-82F9-4E4C-BFFD-0530E7F54D5F}"/>
    <cellStyle name="Nota 2 2 2 3 3 2 2 3 2" xfId="26704" xr:uid="{C4A2A23E-9977-41C1-8FBA-C1CCCCDF7A2A}"/>
    <cellStyle name="Nota 2 2 2 3 3 2 2 4" xfId="26705" xr:uid="{BAC17A0D-4B90-45CB-A9DE-D491F14FC778}"/>
    <cellStyle name="Nota 2 2 2 3 3 2 2 4 2" xfId="26706" xr:uid="{A939FB0B-29CE-411F-A082-07D396D794E4}"/>
    <cellStyle name="Nota 2 2 2 3 3 2 2 5" xfId="26707" xr:uid="{48FEEB27-E2D9-49A4-A1F1-25582F762BB4}"/>
    <cellStyle name="Nota 2 2 2 3 3 2 3" xfId="26708" xr:uid="{606FE4F5-7C81-4D37-A04E-2E67B2A0FE16}"/>
    <cellStyle name="Nota 2 2 2 3 3 2 3 2" xfId="26709" xr:uid="{16F61E55-FFA0-49BE-80C0-75BFCA5DFD81}"/>
    <cellStyle name="Nota 2 2 2 3 3 2 4" xfId="26710" xr:uid="{A511571E-93D2-4E46-8C32-BBC28129ECAA}"/>
    <cellStyle name="Nota 2 2 2 3 3 2 4 2" xfId="26711" xr:uid="{BC7605A3-62A6-491D-AAE0-C3C7FCDEBD3C}"/>
    <cellStyle name="Nota 2 2 2 3 3 2 5" xfId="26712" xr:uid="{B4DAE9C4-37E6-4352-BF31-7CDA041BC1AF}"/>
    <cellStyle name="Nota 2 2 2 3 3 3" xfId="26713" xr:uid="{261F0907-9B7F-40FC-AD5C-0CFDF6168E50}"/>
    <cellStyle name="Nota 2 2 2 3 3 3 2" xfId="26714" xr:uid="{5128CE88-7825-4ABD-9107-331F6584085F}"/>
    <cellStyle name="Nota 2 2 2 3 3 3 2 2" xfId="26715" xr:uid="{2A636684-D3CE-4434-9A29-0802B5ACFE50}"/>
    <cellStyle name="Nota 2 2 2 3 3 3 3" xfId="26716" xr:uid="{4D745870-1B10-4F06-8DAB-25FB38F575A1}"/>
    <cellStyle name="Nota 2 2 2 3 3 3 3 2" xfId="26717" xr:uid="{835A289F-70B7-45F0-8935-7C457CB4B341}"/>
    <cellStyle name="Nota 2 2 2 3 3 3 4" xfId="26718" xr:uid="{D9DA21CC-8F7B-4063-B0E7-45E1D55860A8}"/>
    <cellStyle name="Nota 2 2 2 3 3 4" xfId="26719" xr:uid="{4ACDA0B7-F5FC-42E1-A3D8-3FD8899EFA11}"/>
    <cellStyle name="Nota 2 2 2 3 3 4 2" xfId="26720" xr:uid="{AE9AA8DD-4F83-4764-B485-2DC5DD95BE98}"/>
    <cellStyle name="Nota 2 2 2 3 3 4 2 2" xfId="26721" xr:uid="{2D3C0B22-9B08-4B68-BD3B-84F363304601}"/>
    <cellStyle name="Nota 2 2 2 3 3 4 2 2 2" xfId="26722" xr:uid="{D3F67C8F-A3D9-4D5E-AB28-0A5A74F4D634}"/>
    <cellStyle name="Nota 2 2 2 3 3 4 2 3" xfId="26723" xr:uid="{EB956D3E-4B13-4EAA-8982-94E031D25CC8}"/>
    <cellStyle name="Nota 2 2 2 3 3 4 3" xfId="26724" xr:uid="{7611C44D-5079-4C1A-A2FE-60607665F4C3}"/>
    <cellStyle name="Nota 2 2 2 3 3 4 3 2" xfId="26725" xr:uid="{477F2585-7E2C-4F52-84DB-4B28C5DC8638}"/>
    <cellStyle name="Nota 2 2 2 3 3 4 4" xfId="26726" xr:uid="{926D0980-6CB2-4E16-B66B-CE17C36C3B69}"/>
    <cellStyle name="Nota 2 2 2 3 3 4 4 2" xfId="26727" xr:uid="{7FE499DB-A9AF-4406-94D1-BFAA6535A300}"/>
    <cellStyle name="Nota 2 2 2 3 3 4 5" xfId="26728" xr:uid="{1D6CD77D-872F-4BC9-9923-263326719EBB}"/>
    <cellStyle name="Nota 2 2 2 3 3 5" xfId="26729" xr:uid="{FB3AAEB0-5F7B-49E7-9A92-47DAFB7935EE}"/>
    <cellStyle name="Nota 2 2 2 3 3 5 2" xfId="26730" xr:uid="{5789A93D-49AF-44C4-98D1-D7F4713F2E96}"/>
    <cellStyle name="Nota 2 2 2 3 3 5 2 2" xfId="26731" xr:uid="{B9F8FFDB-A06A-4742-8DE3-DB3BAC9DBD0C}"/>
    <cellStyle name="Nota 2 2 2 3 3 5 3" xfId="26732" xr:uid="{C71E9B97-4F73-4897-BF2C-4EB04B9C2425}"/>
    <cellStyle name="Nota 2 2 2 3 3 5 3 2" xfId="26733" xr:uid="{71BCA229-4468-444F-9FDC-35498D078B88}"/>
    <cellStyle name="Nota 2 2 2 3 3 5 4" xfId="26734" xr:uid="{7F67F7D2-9860-4E4A-882C-D54B2F894421}"/>
    <cellStyle name="Nota 2 2 2 3 3 6" xfId="26735" xr:uid="{6F7B6E78-8E19-4F28-AB2A-E70226D325EE}"/>
    <cellStyle name="Nota 2 2 2 3 3 6 2" xfId="26736" xr:uid="{39573DC9-2079-4171-8F84-C01DC3636D0B}"/>
    <cellStyle name="Nota 2 2 2 3 3 7" xfId="26737" xr:uid="{118DF9CB-F84F-4079-85F2-781AE07B19CF}"/>
    <cellStyle name="Nota 2 2 2 3 3 8" xfId="26738" xr:uid="{622BBAC5-C9F0-4B58-BCF5-21FF1BCBFEF6}"/>
    <cellStyle name="Nota 2 2 2 3 4" xfId="26739" xr:uid="{C0914C32-A265-4C61-A1E8-1E1E138D70D1}"/>
    <cellStyle name="Nota 2 2 2 3 4 2" xfId="26740" xr:uid="{760F35FC-AFCA-4137-9DDB-CF8E839F3C8D}"/>
    <cellStyle name="Nota 2 2 2 3 4 2 2" xfId="26741" xr:uid="{0010CFC4-959C-494A-BD34-6037E9AC688F}"/>
    <cellStyle name="Nota 2 2 2 3 4 2 2 2" xfId="26742" xr:uid="{75638670-D07D-492F-BBBF-7B87F5375251}"/>
    <cellStyle name="Nota 2 2 2 3 4 2 2 2 2" xfId="26743" xr:uid="{0128FAC8-7BDC-4BB8-BFE9-A6557892FD6C}"/>
    <cellStyle name="Nota 2 2 2 3 4 2 2 2 2 2" xfId="26744" xr:uid="{7449FCA3-DC1B-4597-ABAF-C58F11A6839A}"/>
    <cellStyle name="Nota 2 2 2 3 4 2 2 2 3" xfId="26745" xr:uid="{0E0585C1-C985-40E6-99E9-BFC68F8D4BF9}"/>
    <cellStyle name="Nota 2 2 2 3 4 2 2 3" xfId="26746" xr:uid="{81D177CD-1CAB-4B74-8216-91087F614DAD}"/>
    <cellStyle name="Nota 2 2 2 3 4 2 2 3 2" xfId="26747" xr:uid="{65CC37CB-25A4-4FB9-8407-A26A7E189B8D}"/>
    <cellStyle name="Nota 2 2 2 3 4 2 2 4" xfId="26748" xr:uid="{A4F98F73-6367-42B0-8D7C-46E5E65DF31E}"/>
    <cellStyle name="Nota 2 2 2 3 4 2 2 4 2" xfId="26749" xr:uid="{BED615BF-CF87-4E42-B1B2-0757F9FA70A9}"/>
    <cellStyle name="Nota 2 2 2 3 4 2 2 5" xfId="26750" xr:uid="{A30FDFAA-607A-4359-B299-E2087BA288C1}"/>
    <cellStyle name="Nota 2 2 2 3 4 2 3" xfId="26751" xr:uid="{1BB9835C-9665-4F22-B760-6BCB48BAEDCE}"/>
    <cellStyle name="Nota 2 2 2 3 4 2 3 2" xfId="26752" xr:uid="{757A6584-67AB-4E25-9BBC-AE2837CFEFE1}"/>
    <cellStyle name="Nota 2 2 2 3 4 2 4" xfId="26753" xr:uid="{C301799C-C4E3-461F-8A52-FC77E4841ABC}"/>
    <cellStyle name="Nota 2 2 2 3 4 2 4 2" xfId="26754" xr:uid="{9381F994-7F47-471F-B708-7A85113C72F9}"/>
    <cellStyle name="Nota 2 2 2 3 4 2 5" xfId="26755" xr:uid="{AA113B5F-29BE-41B4-B3DF-FA97295B7EA5}"/>
    <cellStyle name="Nota 2 2 2 3 4 3" xfId="26756" xr:uid="{9EB7C259-91F0-426F-A509-A52210021916}"/>
    <cellStyle name="Nota 2 2 2 3 4 3 2" xfId="26757" xr:uid="{4297A968-A90B-4E3A-8370-E815542CBDDB}"/>
    <cellStyle name="Nota 2 2 2 3 4 3 2 2" xfId="26758" xr:uid="{274DE60D-8B14-433A-8DF3-7395136765A8}"/>
    <cellStyle name="Nota 2 2 2 3 4 3 3" xfId="26759" xr:uid="{3A8129F8-2496-4161-B37B-A98585B1FED7}"/>
    <cellStyle name="Nota 2 2 2 3 4 3 3 2" xfId="26760" xr:uid="{1DBA9B54-0126-41FB-876C-405712E82BA7}"/>
    <cellStyle name="Nota 2 2 2 3 4 3 4" xfId="26761" xr:uid="{5979816E-DEAD-479B-90F4-AD3DBE8D4E77}"/>
    <cellStyle name="Nota 2 2 2 3 4 4" xfId="26762" xr:uid="{20A530E0-C42B-4551-BA16-02C87A075A7A}"/>
    <cellStyle name="Nota 2 2 2 3 4 4 2" xfId="26763" xr:uid="{2D8446F5-D062-4634-941E-6B79A8B2808C}"/>
    <cellStyle name="Nota 2 2 2 3 4 4 2 2" xfId="26764" xr:uid="{DE3784BB-8F55-482F-B3D7-50F702D7A395}"/>
    <cellStyle name="Nota 2 2 2 3 4 4 2 2 2" xfId="26765" xr:uid="{82B15935-54E7-4F38-913D-14F787BC5F74}"/>
    <cellStyle name="Nota 2 2 2 3 4 4 2 3" xfId="26766" xr:uid="{146F8BCE-1658-4D8D-9FCC-5535E71E2040}"/>
    <cellStyle name="Nota 2 2 2 3 4 4 3" xfId="26767" xr:uid="{21C74CDA-CA9F-48E1-8F8C-1C62444EA965}"/>
    <cellStyle name="Nota 2 2 2 3 4 4 3 2" xfId="26768" xr:uid="{3C03FF1F-463F-4ADE-B2EF-CDD4EF43F29E}"/>
    <cellStyle name="Nota 2 2 2 3 4 4 4" xfId="26769" xr:uid="{40CE5E8A-9A12-4BF4-A377-25A96A5FC13B}"/>
    <cellStyle name="Nota 2 2 2 3 4 4 4 2" xfId="26770" xr:uid="{B98048AC-EF8F-469D-A6C4-3D6EBA7FC32F}"/>
    <cellStyle name="Nota 2 2 2 3 4 4 5" xfId="26771" xr:uid="{AF7E383B-5453-4F82-A3C7-797C5A9E1CD3}"/>
    <cellStyle name="Nota 2 2 2 3 4 5" xfId="26772" xr:uid="{22E2430C-AB85-4C56-8036-0630A4CA8739}"/>
    <cellStyle name="Nota 2 2 2 3 4 5 2" xfId="26773" xr:uid="{EB8E7B69-E0C8-435D-88AA-9423B9B887B5}"/>
    <cellStyle name="Nota 2 2 2 3 4 5 2 2" xfId="26774" xr:uid="{EDAC5EB0-6E28-43CF-A4B7-123DAABA8430}"/>
    <cellStyle name="Nota 2 2 2 3 4 5 3" xfId="26775" xr:uid="{B3E2F41F-E426-493A-B304-E9CA8442D651}"/>
    <cellStyle name="Nota 2 2 2 3 4 5 3 2" xfId="26776" xr:uid="{808713F2-203F-47F8-B9C6-6A91F58260D9}"/>
    <cellStyle name="Nota 2 2 2 3 4 5 4" xfId="26777" xr:uid="{532CFBD1-696B-4930-8D2E-17A18C062B5D}"/>
    <cellStyle name="Nota 2 2 2 3 4 6" xfId="26778" xr:uid="{0CF77239-70AB-45C9-A732-4EBA2F1B2130}"/>
    <cellStyle name="Nota 2 2 2 3 4 6 2" xfId="26779" xr:uid="{FA53EACE-600C-47F9-B8B0-17A5D7F53805}"/>
    <cellStyle name="Nota 2 2 2 3 4 7" xfId="26780" xr:uid="{DDFF58F2-C496-44C6-A52C-AD9A6A6B29DE}"/>
    <cellStyle name="Nota 2 2 2 3 4 8" xfId="26781" xr:uid="{CE3F8199-60FC-4A48-9264-4DEE2EB2982C}"/>
    <cellStyle name="Nota 2 2 2 3 5" xfId="26782" xr:uid="{E976B4D4-62B4-4212-B672-4828F1395DA9}"/>
    <cellStyle name="Nota 2 2 2 3 5 2" xfId="26783" xr:uid="{D4D3DB78-0B29-43FC-8FCE-57BE37F3FABA}"/>
    <cellStyle name="Nota 2 2 2 3 5 2 2" xfId="26784" xr:uid="{2BF3922A-B3CF-446B-B81F-18ECF25C64E1}"/>
    <cellStyle name="Nota 2 2 2 3 5 2 2 2" xfId="26785" xr:uid="{82D0AAA6-6CF9-475D-93AA-33ACB8880891}"/>
    <cellStyle name="Nota 2 2 2 3 5 2 2 2 2" xfId="26786" xr:uid="{6B8C1B19-ADA2-406F-97AF-28D3CB16008D}"/>
    <cellStyle name="Nota 2 2 2 3 5 2 2 2 2 2" xfId="26787" xr:uid="{BDC49FCC-B3DF-464F-9E27-E74002B961A3}"/>
    <cellStyle name="Nota 2 2 2 3 5 2 2 2 3" xfId="26788" xr:uid="{F9A492F6-2411-495E-9C6C-1425341FB17D}"/>
    <cellStyle name="Nota 2 2 2 3 5 2 2 3" xfId="26789" xr:uid="{3A59DD53-5C74-4913-A00A-DD2F7C8591AC}"/>
    <cellStyle name="Nota 2 2 2 3 5 2 2 3 2" xfId="26790" xr:uid="{92B10A57-59AB-4161-AB62-53B37B2E3402}"/>
    <cellStyle name="Nota 2 2 2 3 5 2 2 4" xfId="26791" xr:uid="{AF1C1F6E-4FFF-4596-B572-7E771385F2A3}"/>
    <cellStyle name="Nota 2 2 2 3 5 2 2 4 2" xfId="26792" xr:uid="{8532324C-234E-455B-AF2E-F43F03A400BB}"/>
    <cellStyle name="Nota 2 2 2 3 5 2 2 5" xfId="26793" xr:uid="{4228439B-2F3D-4237-AACA-1CB7AD188CB4}"/>
    <cellStyle name="Nota 2 2 2 3 5 2 3" xfId="26794" xr:uid="{53A09D90-372E-400C-BCCA-313FE23EF104}"/>
    <cellStyle name="Nota 2 2 2 3 5 2 3 2" xfId="26795" xr:uid="{014B528C-F2AB-4922-BAAE-3DC91521F71E}"/>
    <cellStyle name="Nota 2 2 2 3 5 2 4" xfId="26796" xr:uid="{B71820B4-9008-4A73-9793-3669AE007E2A}"/>
    <cellStyle name="Nota 2 2 2 3 5 2 4 2" xfId="26797" xr:uid="{E0C1D845-C2C0-4A97-9C32-D44B35F904E7}"/>
    <cellStyle name="Nota 2 2 2 3 5 2 5" xfId="26798" xr:uid="{42487A7C-2A97-47C5-9BA4-A0659061A1E5}"/>
    <cellStyle name="Nota 2 2 2 3 5 3" xfId="26799" xr:uid="{267B3C37-416B-48B9-8871-9892DDF536D4}"/>
    <cellStyle name="Nota 2 2 2 3 5 3 2" xfId="26800" xr:uid="{3BF7FB18-32CD-43E0-A8BE-11A9A738B7B5}"/>
    <cellStyle name="Nota 2 2 2 3 5 3 2 2" xfId="26801" xr:uid="{00432095-4A54-4079-81FB-4BE9DC74C51C}"/>
    <cellStyle name="Nota 2 2 2 3 5 3 3" xfId="26802" xr:uid="{8BE12F01-7F32-4E8D-9B53-D905D7890981}"/>
    <cellStyle name="Nota 2 2 2 3 5 3 3 2" xfId="26803" xr:uid="{D64B323F-CB52-4229-961C-734EFC4CA99E}"/>
    <cellStyle name="Nota 2 2 2 3 5 3 4" xfId="26804" xr:uid="{1A60FAE6-3824-4F76-BA58-D958B21800F4}"/>
    <cellStyle name="Nota 2 2 2 3 5 4" xfId="26805" xr:uid="{771E0ACF-C9E1-470D-BBE4-292F9099014E}"/>
    <cellStyle name="Nota 2 2 2 3 5 4 2" xfId="26806" xr:uid="{FF7F6820-3201-4FFB-AF21-264FB7684B20}"/>
    <cellStyle name="Nota 2 2 2 3 5 4 2 2" xfId="26807" xr:uid="{7D363A04-964F-438C-8E99-57EBE5158FAB}"/>
    <cellStyle name="Nota 2 2 2 3 5 4 2 2 2" xfId="26808" xr:uid="{34F67CE9-0998-43C1-A32E-2ECFE4F8BE15}"/>
    <cellStyle name="Nota 2 2 2 3 5 4 2 3" xfId="26809" xr:uid="{F1BC25F4-6ED1-4B77-9170-6893B6BCEEF8}"/>
    <cellStyle name="Nota 2 2 2 3 5 4 3" xfId="26810" xr:uid="{7E062D1B-BFA0-4C79-8A3A-40DCCABD64AF}"/>
    <cellStyle name="Nota 2 2 2 3 5 4 3 2" xfId="26811" xr:uid="{FAC90189-5041-4BE2-ABE2-A9EA69DF6D16}"/>
    <cellStyle name="Nota 2 2 2 3 5 4 4" xfId="26812" xr:uid="{A75DED67-3F4B-4F3D-82C9-35F8F096FE7B}"/>
    <cellStyle name="Nota 2 2 2 3 5 4 4 2" xfId="26813" xr:uid="{B5B1763F-4081-43EB-A3C9-F2672535442A}"/>
    <cellStyle name="Nota 2 2 2 3 5 4 5" xfId="26814" xr:uid="{BA287F18-0F09-4201-8A80-9736A73E1986}"/>
    <cellStyle name="Nota 2 2 2 3 5 5" xfId="26815" xr:uid="{6C0E629D-3D3F-4244-8FF4-169AF30F6C3C}"/>
    <cellStyle name="Nota 2 2 2 3 5 5 2" xfId="26816" xr:uid="{239ED56D-6878-4B65-9B4A-132230FDBB06}"/>
    <cellStyle name="Nota 2 2 2 3 5 5 2 2" xfId="26817" xr:uid="{F0C7ECF0-AB19-47DC-8418-6A49121077A5}"/>
    <cellStyle name="Nota 2 2 2 3 5 5 3" xfId="26818" xr:uid="{B046F90E-0173-4637-89B4-68FB10BAC998}"/>
    <cellStyle name="Nota 2 2 2 3 5 5 3 2" xfId="26819" xr:uid="{B981561E-7E75-4428-880C-F5C5EA271045}"/>
    <cellStyle name="Nota 2 2 2 3 5 5 4" xfId="26820" xr:uid="{61BDDB07-AE93-4D2A-AA6A-ED12FCF05AF9}"/>
    <cellStyle name="Nota 2 2 2 3 5 6" xfId="26821" xr:uid="{6D723F57-A24F-4F10-AB2C-9D2C237BADBE}"/>
    <cellStyle name="Nota 2 2 2 3 5 6 2" xfId="26822" xr:uid="{3BD34F7F-A81B-419C-94B3-EB0D012D8B32}"/>
    <cellStyle name="Nota 2 2 2 3 5 7" xfId="26823" xr:uid="{96113A8F-F5D8-4C7B-8806-00F3AD2FA712}"/>
    <cellStyle name="Nota 2 2 2 3 5 8" xfId="26824" xr:uid="{5FD6036E-73D4-46C5-BE54-717EF059D517}"/>
    <cellStyle name="Nota 2 2 2 3 6" xfId="26825" xr:uid="{92C88CC5-0F4F-4096-B0DD-5282B5552257}"/>
    <cellStyle name="Nota 2 2 2 3 6 2" xfId="26826" xr:uid="{1F8B994A-BB5A-45FD-8710-76A25A42DC15}"/>
    <cellStyle name="Nota 2 2 2 3 6 2 2" xfId="26827" xr:uid="{099B4591-A66B-4712-A25E-9E311A3CAE47}"/>
    <cellStyle name="Nota 2 2 2 3 6 2 2 2" xfId="26828" xr:uid="{6BA9EB45-75AF-402A-A6E0-C48C38A6977F}"/>
    <cellStyle name="Nota 2 2 2 3 6 2 2 2 2" xfId="26829" xr:uid="{4D890B05-52FB-493C-BD71-11F471AC1B6C}"/>
    <cellStyle name="Nota 2 2 2 3 6 2 2 3" xfId="26830" xr:uid="{DA5BE4D9-FAAD-4818-BDF5-9AA4DF783AF0}"/>
    <cellStyle name="Nota 2 2 2 3 6 2 3" xfId="26831" xr:uid="{3759D592-EA5A-48A3-B1B0-B7DD2A0725DC}"/>
    <cellStyle name="Nota 2 2 2 3 6 2 3 2" xfId="26832" xr:uid="{74D6C687-ACC5-4F54-A01F-CFEC76550531}"/>
    <cellStyle name="Nota 2 2 2 3 6 2 4" xfId="26833" xr:uid="{393F2100-79C4-4101-A364-5891223C5536}"/>
    <cellStyle name="Nota 2 2 2 3 6 2 4 2" xfId="26834" xr:uid="{3E43A9D2-FBF3-4FDC-83F9-0371E1BC7B27}"/>
    <cellStyle name="Nota 2 2 2 3 6 2 5" xfId="26835" xr:uid="{6481A663-4A43-4382-933F-B1C48E33F574}"/>
    <cellStyle name="Nota 2 2 2 3 6 3" xfId="26836" xr:uid="{ABD102D4-EE09-4F2F-BE7A-48A4A161A51C}"/>
    <cellStyle name="Nota 2 2 2 3 6 3 2" xfId="26837" xr:uid="{51B64A35-F826-45B4-8B46-A0C2E7A32213}"/>
    <cellStyle name="Nota 2 2 2 3 6 4" xfId="26838" xr:uid="{D9DCC3D8-461B-4C18-B123-8B78BDE418EC}"/>
    <cellStyle name="Nota 2 2 2 3 6 4 2" xfId="26839" xr:uid="{CC3A3A21-F19F-4521-A029-9A1842B1D692}"/>
    <cellStyle name="Nota 2 2 2 3 6 5" xfId="26840" xr:uid="{457F8E26-40EF-44F1-87B5-66A22395C873}"/>
    <cellStyle name="Nota 2 2 2 3 7" xfId="26841" xr:uid="{C9C30805-B379-4123-A8DE-5E702B52E8DE}"/>
    <cellStyle name="Nota 2 2 2 3 7 2" xfId="26842" xr:uid="{A1F311A4-37E6-4EC8-9C0E-4298B9BA7091}"/>
    <cellStyle name="Nota 2 2 2 3 7 2 2" xfId="26843" xr:uid="{F6B54365-6C93-4F54-958C-80C5D1DCF8F0}"/>
    <cellStyle name="Nota 2 2 2 3 7 3" xfId="26844" xr:uid="{6E927A73-9E01-4869-974B-713868FDA770}"/>
    <cellStyle name="Nota 2 2 2 3 7 3 2" xfId="26845" xr:uid="{52478C52-5C56-46EC-B040-541DF8AA3768}"/>
    <cellStyle name="Nota 2 2 2 3 7 4" xfId="26846" xr:uid="{653B145D-DED0-4BE4-A7C6-172B3158CBB0}"/>
    <cellStyle name="Nota 2 2 2 3 8" xfId="26847" xr:uid="{2EE3C712-FAE7-46AF-8049-23A17D7C5C32}"/>
    <cellStyle name="Nota 2 2 2 3 8 2" xfId="26848" xr:uid="{99C1A13C-8F7F-40DF-8E61-0D8C70DBBA0C}"/>
    <cellStyle name="Nota 2 2 2 3 8 2 2" xfId="26849" xr:uid="{AECCC0F4-7DC6-4B50-9B9F-6CC75289B97E}"/>
    <cellStyle name="Nota 2 2 2 3 8 2 2 2" xfId="26850" xr:uid="{B20AE986-D933-4B30-85AC-F1BBD917A420}"/>
    <cellStyle name="Nota 2 2 2 3 8 2 3" xfId="26851" xr:uid="{54249128-963C-4DF0-A3F2-7B64DF194B1C}"/>
    <cellStyle name="Nota 2 2 2 3 8 3" xfId="26852" xr:uid="{5E6B5CDB-3370-4D69-9840-A09E71A460D8}"/>
    <cellStyle name="Nota 2 2 2 3 8 3 2" xfId="26853" xr:uid="{9E68473F-C289-4C5E-A146-2418B5853139}"/>
    <cellStyle name="Nota 2 2 2 3 8 4" xfId="26854" xr:uid="{27B1A860-75EC-4908-A007-F49D98764102}"/>
    <cellStyle name="Nota 2 2 2 3 8 4 2" xfId="26855" xr:uid="{43AE4370-627B-478F-837F-F575345B06C0}"/>
    <cellStyle name="Nota 2 2 2 3 8 5" xfId="26856" xr:uid="{CB9D84B9-60CB-4BF7-9299-9A1E6AD88D0D}"/>
    <cellStyle name="Nota 2 2 2 3 9" xfId="26857" xr:uid="{E2E40A84-E2F7-4E9E-ABFE-AD1DAB21144A}"/>
    <cellStyle name="Nota 2 2 2 3 9 2" xfId="26858" xr:uid="{B515B4EB-D2A0-45AA-9A2C-C29728D497F9}"/>
    <cellStyle name="Nota 2 2 2 3 9 2 2" xfId="26859" xr:uid="{102BB152-EC77-433F-9608-1CCEEA3F55DA}"/>
    <cellStyle name="Nota 2 2 2 3 9 3" xfId="26860" xr:uid="{E7F09BF1-CAD9-4192-A01C-C11FCB4E4D70}"/>
    <cellStyle name="Nota 2 2 2 3 9 3 2" xfId="26861" xr:uid="{158BB17A-8726-428B-BECC-2FA7046BDECA}"/>
    <cellStyle name="Nota 2 2 2 3 9 4" xfId="26862" xr:uid="{61547AB8-FDC2-4994-A9DD-FFF77E41C32B}"/>
    <cellStyle name="Nota 2 2 2 4" xfId="26863" xr:uid="{E8162E79-C0DC-4306-98D8-9E057699FF31}"/>
    <cellStyle name="Nota 2 2 2 4 10" xfId="26864" xr:uid="{5695420A-3FBF-44C7-A283-E3EC08F7B3E4}"/>
    <cellStyle name="Nota 2 2 2 4 10 2" xfId="26865" xr:uid="{91459FE4-CEA4-42C3-ABA0-3251E5E57180}"/>
    <cellStyle name="Nota 2 2 2 4 11" xfId="26866" xr:uid="{A6A109B3-28E0-4660-BB91-6DBC202CD5C7}"/>
    <cellStyle name="Nota 2 2 2 4 12" xfId="26867" xr:uid="{1DEB1607-D60B-4E1E-A065-EBB0886C756F}"/>
    <cellStyle name="Nota 2 2 2 4 2" xfId="26868" xr:uid="{880C53D8-99DB-49F2-9192-16B26D0ADBA4}"/>
    <cellStyle name="Nota 2 2 2 4 2 10" xfId="26869" xr:uid="{40CF9CAB-59B7-4E0A-B9D8-9380412FA660}"/>
    <cellStyle name="Nota 2 2 2 4 2 2" xfId="26870" xr:uid="{1A7B9F3B-ECB9-4400-B9A8-354FCC7CADE8}"/>
    <cellStyle name="Nota 2 2 2 4 2 2 2" xfId="26871" xr:uid="{9803FE4E-456D-4DF5-A5B3-15DF26EA2F66}"/>
    <cellStyle name="Nota 2 2 2 4 2 2 2 2" xfId="26872" xr:uid="{FCE3D000-3C83-49B7-AC31-124F74E0DBD1}"/>
    <cellStyle name="Nota 2 2 2 4 2 2 2 2 2" xfId="26873" xr:uid="{4A25D2A5-57D6-46DD-AFD2-F4B945842AAA}"/>
    <cellStyle name="Nota 2 2 2 4 2 2 2 2 2 2" xfId="26874" xr:uid="{8E55576A-DFBB-4B43-B37D-32697C41D939}"/>
    <cellStyle name="Nota 2 2 2 4 2 2 2 2 2 2 2" xfId="26875" xr:uid="{15A44877-6E4C-4A5C-9954-907BAD3C8FA9}"/>
    <cellStyle name="Nota 2 2 2 4 2 2 2 2 2 3" xfId="26876" xr:uid="{DCFEB291-397E-4DFC-85F0-9EFF954C36B0}"/>
    <cellStyle name="Nota 2 2 2 4 2 2 2 2 3" xfId="26877" xr:uid="{F7753582-795A-4B86-912D-38AB25F7F464}"/>
    <cellStyle name="Nota 2 2 2 4 2 2 2 2 3 2" xfId="26878" xr:uid="{F66550AB-0FBB-4C42-8BDA-565344BDB783}"/>
    <cellStyle name="Nota 2 2 2 4 2 2 2 2 4" xfId="26879" xr:uid="{6ACE840E-ED21-445A-B1E8-912E598D15C7}"/>
    <cellStyle name="Nota 2 2 2 4 2 2 2 2 4 2" xfId="26880" xr:uid="{140F7484-6C23-4F0C-84E4-3169CF3220E7}"/>
    <cellStyle name="Nota 2 2 2 4 2 2 2 2 5" xfId="26881" xr:uid="{5B6FF2F8-AFF2-4DEE-ABA8-D164E60D0B12}"/>
    <cellStyle name="Nota 2 2 2 4 2 2 2 3" xfId="26882" xr:uid="{E81CE3EC-42C0-43C9-AF7B-8AA4794C5389}"/>
    <cellStyle name="Nota 2 2 2 4 2 2 2 3 2" xfId="26883" xr:uid="{579C85BC-550A-452D-AA6F-1D1C1B53B2B0}"/>
    <cellStyle name="Nota 2 2 2 4 2 2 2 4" xfId="26884" xr:uid="{0E83DDA7-4245-4658-9FC4-6FD2508D0BA7}"/>
    <cellStyle name="Nota 2 2 2 4 2 2 2 4 2" xfId="26885" xr:uid="{A19E2981-0E80-487A-86C8-68844065E0B6}"/>
    <cellStyle name="Nota 2 2 2 4 2 2 2 5" xfId="26886" xr:uid="{514E4299-A71E-4E6F-9BBF-EE35F19423F5}"/>
    <cellStyle name="Nota 2 2 2 4 2 2 3" xfId="26887" xr:uid="{B736EAFD-264E-43AB-B7F7-89FCCD4482E1}"/>
    <cellStyle name="Nota 2 2 2 4 2 2 3 2" xfId="26888" xr:uid="{4667755E-73F8-4ABD-A5AE-7C24ADAB6E1D}"/>
    <cellStyle name="Nota 2 2 2 4 2 2 3 2 2" xfId="26889" xr:uid="{86B21962-3743-4D3C-93C5-4D3795E3A6A5}"/>
    <cellStyle name="Nota 2 2 2 4 2 2 3 3" xfId="26890" xr:uid="{B069A41C-545D-49F5-988F-2EF8F968B0ED}"/>
    <cellStyle name="Nota 2 2 2 4 2 2 3 3 2" xfId="26891" xr:uid="{AF63E206-CCDE-43A1-9192-F6AF97474CE5}"/>
    <cellStyle name="Nota 2 2 2 4 2 2 3 4" xfId="26892" xr:uid="{C3A58D06-7F9F-41E7-B13D-EB32A6AE7411}"/>
    <cellStyle name="Nota 2 2 2 4 2 2 4" xfId="26893" xr:uid="{B8E765F3-F648-493E-9535-BCBAF9121EC6}"/>
    <cellStyle name="Nota 2 2 2 4 2 2 4 2" xfId="26894" xr:uid="{9B19C245-CFF1-4C5E-ACF9-97574AD29EEF}"/>
    <cellStyle name="Nota 2 2 2 4 2 2 4 2 2" xfId="26895" xr:uid="{C4B783EC-B4F8-4315-AED7-C0185636C3A6}"/>
    <cellStyle name="Nota 2 2 2 4 2 2 4 2 2 2" xfId="26896" xr:uid="{049241A1-C86E-4C7C-ACBD-C68886E4A116}"/>
    <cellStyle name="Nota 2 2 2 4 2 2 4 2 3" xfId="26897" xr:uid="{9F1DCD42-FFE0-4D32-B3F4-CDD10DEED18C}"/>
    <cellStyle name="Nota 2 2 2 4 2 2 4 3" xfId="26898" xr:uid="{8F1D7F8F-9A08-4C35-A451-0D6E614B5109}"/>
    <cellStyle name="Nota 2 2 2 4 2 2 4 3 2" xfId="26899" xr:uid="{D25A8CA5-2201-475E-ADC1-F654B1925D21}"/>
    <cellStyle name="Nota 2 2 2 4 2 2 4 4" xfId="26900" xr:uid="{DB467F5A-3DD6-44A1-AF84-241783FA5419}"/>
    <cellStyle name="Nota 2 2 2 4 2 2 4 4 2" xfId="26901" xr:uid="{F9836B11-39EB-4542-90FC-BE23E2F1DA3F}"/>
    <cellStyle name="Nota 2 2 2 4 2 2 4 5" xfId="26902" xr:uid="{518085B8-24AA-4A46-BDAE-D84A6440F775}"/>
    <cellStyle name="Nota 2 2 2 4 2 2 5" xfId="26903" xr:uid="{BCA7C0C8-E184-42BE-9E71-E3439488EBD2}"/>
    <cellStyle name="Nota 2 2 2 4 2 2 5 2" xfId="26904" xr:uid="{7764DA5F-E439-457F-B97D-7A8D6A19B45F}"/>
    <cellStyle name="Nota 2 2 2 4 2 2 5 2 2" xfId="26905" xr:uid="{531DAD22-D68A-4E20-9AB4-A93DF47C85BB}"/>
    <cellStyle name="Nota 2 2 2 4 2 2 5 3" xfId="26906" xr:uid="{391F306C-14E7-46CF-9021-8AFDBD3FB9B0}"/>
    <cellStyle name="Nota 2 2 2 4 2 2 5 3 2" xfId="26907" xr:uid="{4878ACCD-6056-4C86-A57A-A9500E0E7E5F}"/>
    <cellStyle name="Nota 2 2 2 4 2 2 5 4" xfId="26908" xr:uid="{499AEBD1-B47F-44C6-A9F7-48F5BFE40494}"/>
    <cellStyle name="Nota 2 2 2 4 2 2 6" xfId="26909" xr:uid="{3AE96225-19A4-419B-AEC3-CDA0C9EB07C7}"/>
    <cellStyle name="Nota 2 2 2 4 2 2 6 2" xfId="26910" xr:uid="{B6609155-39C8-4A4A-97BB-7260A00DB9A3}"/>
    <cellStyle name="Nota 2 2 2 4 2 2 7" xfId="26911" xr:uid="{D43B3FC6-E2E5-4C4E-9815-9E53F51E729A}"/>
    <cellStyle name="Nota 2 2 2 4 2 2 8" xfId="26912" xr:uid="{57E494B2-E96F-4511-A778-9BED951A4367}"/>
    <cellStyle name="Nota 2 2 2 4 2 3" xfId="26913" xr:uid="{B39A3512-E670-4645-936F-20AEB5F68494}"/>
    <cellStyle name="Nota 2 2 2 4 2 3 2" xfId="26914" xr:uid="{913EF7FC-50E5-4CA3-A9A4-00CBDE3A257E}"/>
    <cellStyle name="Nota 2 2 2 4 2 3 2 2" xfId="26915" xr:uid="{50154F36-719B-4ABC-9F62-5E611247302D}"/>
    <cellStyle name="Nota 2 2 2 4 2 3 2 2 2" xfId="26916" xr:uid="{D29421BB-0141-4123-B899-E7E2E2BBCFAC}"/>
    <cellStyle name="Nota 2 2 2 4 2 3 2 2 2 2" xfId="26917" xr:uid="{883EA011-D86B-45B0-8384-763CB96C9590}"/>
    <cellStyle name="Nota 2 2 2 4 2 3 2 2 2 2 2" xfId="26918" xr:uid="{0E742FA2-BFA3-4FCB-99AD-905B77D712E8}"/>
    <cellStyle name="Nota 2 2 2 4 2 3 2 2 2 3" xfId="26919" xr:uid="{452ED9CE-0623-46BE-8167-89CB334C241D}"/>
    <cellStyle name="Nota 2 2 2 4 2 3 2 2 3" xfId="26920" xr:uid="{68BCAB30-2E81-40AA-A238-E65824B77E12}"/>
    <cellStyle name="Nota 2 2 2 4 2 3 2 2 3 2" xfId="26921" xr:uid="{DF2B8D1A-99A1-4920-B027-A39586440804}"/>
    <cellStyle name="Nota 2 2 2 4 2 3 2 2 4" xfId="26922" xr:uid="{5ACDD1B7-F05B-49EF-8A31-FA6A58D5FC4C}"/>
    <cellStyle name="Nota 2 2 2 4 2 3 2 2 4 2" xfId="26923" xr:uid="{2CC56DC9-1ED5-4841-BDF8-EF8244D16CED}"/>
    <cellStyle name="Nota 2 2 2 4 2 3 2 2 5" xfId="26924" xr:uid="{CE1A2262-17B5-4573-AEC9-5A839779A15E}"/>
    <cellStyle name="Nota 2 2 2 4 2 3 2 3" xfId="26925" xr:uid="{22D5891E-00E0-465E-AAA3-2EE8FADCC8BE}"/>
    <cellStyle name="Nota 2 2 2 4 2 3 2 3 2" xfId="26926" xr:uid="{DC71ED4B-AFB3-40BC-854A-31951D8FF1EC}"/>
    <cellStyle name="Nota 2 2 2 4 2 3 2 4" xfId="26927" xr:uid="{E1CBDBAF-4DEF-48E5-A0B2-D806BF2B3DD1}"/>
    <cellStyle name="Nota 2 2 2 4 2 3 2 4 2" xfId="26928" xr:uid="{2955198C-EBAC-4AB6-9C63-6CC1E09A38A4}"/>
    <cellStyle name="Nota 2 2 2 4 2 3 2 5" xfId="26929" xr:uid="{B886B8A5-1F7E-4229-8369-21C6CDC24761}"/>
    <cellStyle name="Nota 2 2 2 4 2 3 3" xfId="26930" xr:uid="{B43DC1AB-AAEB-4C1A-8301-5398A8851EC7}"/>
    <cellStyle name="Nota 2 2 2 4 2 3 3 2" xfId="26931" xr:uid="{E934F4DD-FC88-4CCF-B750-52A2320F1D99}"/>
    <cellStyle name="Nota 2 2 2 4 2 3 3 2 2" xfId="26932" xr:uid="{665CC69D-4A33-4DB9-B1E5-52007E40232B}"/>
    <cellStyle name="Nota 2 2 2 4 2 3 3 3" xfId="26933" xr:uid="{DDD5633E-6803-4336-8C01-8C5063A83038}"/>
    <cellStyle name="Nota 2 2 2 4 2 3 3 3 2" xfId="26934" xr:uid="{C55A3361-0A9D-4117-B761-AA521D199E48}"/>
    <cellStyle name="Nota 2 2 2 4 2 3 3 4" xfId="26935" xr:uid="{72A92B5F-E5DC-410F-83B1-1F8CE20CFAC5}"/>
    <cellStyle name="Nota 2 2 2 4 2 3 4" xfId="26936" xr:uid="{7F41C08F-1E3B-47A1-9764-F1FEF3AB4A07}"/>
    <cellStyle name="Nota 2 2 2 4 2 3 4 2" xfId="26937" xr:uid="{90FDEBAE-2CE0-4631-B1D5-1614D6A0E368}"/>
    <cellStyle name="Nota 2 2 2 4 2 3 4 2 2" xfId="26938" xr:uid="{BDD0D105-85FB-4DB4-B365-229DDA9FEB07}"/>
    <cellStyle name="Nota 2 2 2 4 2 3 4 2 2 2" xfId="26939" xr:uid="{E5BBD42C-582C-4C93-A4D5-733F17AFF329}"/>
    <cellStyle name="Nota 2 2 2 4 2 3 4 2 3" xfId="26940" xr:uid="{9DF57624-6637-4B1C-9DB4-519970A2F51D}"/>
    <cellStyle name="Nota 2 2 2 4 2 3 4 3" xfId="26941" xr:uid="{42483D80-F1DA-4441-8E0F-DB4879E96B2F}"/>
    <cellStyle name="Nota 2 2 2 4 2 3 4 3 2" xfId="26942" xr:uid="{6E3DE255-ECAE-4F61-88D4-9BA305A79A19}"/>
    <cellStyle name="Nota 2 2 2 4 2 3 4 4" xfId="26943" xr:uid="{4EB850AC-EC09-42A0-A548-84623B31843E}"/>
    <cellStyle name="Nota 2 2 2 4 2 3 4 4 2" xfId="26944" xr:uid="{C064CAFE-A137-4354-BBC5-7D5F7EE3B7DF}"/>
    <cellStyle name="Nota 2 2 2 4 2 3 4 5" xfId="26945" xr:uid="{3B4A70C0-DD06-4F7B-AA18-DA5C8759DDED}"/>
    <cellStyle name="Nota 2 2 2 4 2 3 5" xfId="26946" xr:uid="{F20F0E6C-AEC5-45CF-BE81-A05667058191}"/>
    <cellStyle name="Nota 2 2 2 4 2 3 5 2" xfId="26947" xr:uid="{71719367-5D4B-4DC0-8BC3-1523483F9167}"/>
    <cellStyle name="Nota 2 2 2 4 2 3 5 2 2" xfId="26948" xr:uid="{08FB193C-2DD3-462B-9A4B-613C43E6D3E8}"/>
    <cellStyle name="Nota 2 2 2 4 2 3 5 3" xfId="26949" xr:uid="{CE42B25A-BF45-4101-B172-AB380808E9D3}"/>
    <cellStyle name="Nota 2 2 2 4 2 3 5 3 2" xfId="26950" xr:uid="{3B8D2F54-1C05-40CD-9A3C-87209B0DED5C}"/>
    <cellStyle name="Nota 2 2 2 4 2 3 5 4" xfId="26951" xr:uid="{E351C1AB-7367-434C-8342-374C1DE51D9B}"/>
    <cellStyle name="Nota 2 2 2 4 2 3 6" xfId="26952" xr:uid="{D932F996-491B-4577-A137-B1A367FAF97C}"/>
    <cellStyle name="Nota 2 2 2 4 2 3 6 2" xfId="26953" xr:uid="{26F761A2-57D8-4BB4-83D5-BF26FA074572}"/>
    <cellStyle name="Nota 2 2 2 4 2 3 7" xfId="26954" xr:uid="{4652CCCA-1781-4410-802E-E120B9418B06}"/>
    <cellStyle name="Nota 2 2 2 4 2 3 8" xfId="26955" xr:uid="{1F070680-D2A5-44D2-B41B-D101176FEF79}"/>
    <cellStyle name="Nota 2 2 2 4 2 4" xfId="26956" xr:uid="{882DCD9C-107D-4EAD-9406-9F40A2FD32A0}"/>
    <cellStyle name="Nota 2 2 2 4 2 4 2" xfId="26957" xr:uid="{FE3E6FBF-CCFA-468D-B26D-60D4C66D7409}"/>
    <cellStyle name="Nota 2 2 2 4 2 4 2 2" xfId="26958" xr:uid="{CAF8256A-0497-4D0E-809D-27FE2E859E2B}"/>
    <cellStyle name="Nota 2 2 2 4 2 4 2 2 2" xfId="26959" xr:uid="{221A54C4-EE14-46AF-B7DB-39EEF2B626C4}"/>
    <cellStyle name="Nota 2 2 2 4 2 4 2 2 2 2" xfId="26960" xr:uid="{09772240-D021-40EF-807C-D925E837E0CD}"/>
    <cellStyle name="Nota 2 2 2 4 2 4 2 2 3" xfId="26961" xr:uid="{D55C6EFB-98AD-49F7-9392-9CF4B801F897}"/>
    <cellStyle name="Nota 2 2 2 4 2 4 2 3" xfId="26962" xr:uid="{BF8ED8B3-6B6E-4D76-A329-C3ABA1262A31}"/>
    <cellStyle name="Nota 2 2 2 4 2 4 2 3 2" xfId="26963" xr:uid="{882C7B38-CBC4-44BE-BF86-6C5C43577CCC}"/>
    <cellStyle name="Nota 2 2 2 4 2 4 2 4" xfId="26964" xr:uid="{0ED8FA94-B241-409E-BFB6-F0DD3C31305A}"/>
    <cellStyle name="Nota 2 2 2 4 2 4 2 4 2" xfId="26965" xr:uid="{89C8885C-3513-47F6-81B9-4EBF31F2DE62}"/>
    <cellStyle name="Nota 2 2 2 4 2 4 2 5" xfId="26966" xr:uid="{DFC9E271-C63C-43D3-9837-2C2140616C90}"/>
    <cellStyle name="Nota 2 2 2 4 2 4 3" xfId="26967" xr:uid="{65D55420-3E74-4796-965A-3FA0273FE226}"/>
    <cellStyle name="Nota 2 2 2 4 2 4 3 2" xfId="26968" xr:uid="{9FBB34B7-919B-4AD8-BFD0-94A716403B9F}"/>
    <cellStyle name="Nota 2 2 2 4 2 4 4" xfId="26969" xr:uid="{B1B38BB3-8E12-49AF-8876-A4F64852197B}"/>
    <cellStyle name="Nota 2 2 2 4 2 4 4 2" xfId="26970" xr:uid="{85B83B08-9D5C-4F04-AE8B-6EE5263D8109}"/>
    <cellStyle name="Nota 2 2 2 4 2 4 5" xfId="26971" xr:uid="{F19ED5D2-8D6E-4962-AF1D-CF9F89A555E4}"/>
    <cellStyle name="Nota 2 2 2 4 2 5" xfId="26972" xr:uid="{F3BFEA6C-D915-4A3C-905A-054EB14881C2}"/>
    <cellStyle name="Nota 2 2 2 4 2 5 2" xfId="26973" xr:uid="{F0EAD317-3580-4D0E-8A9A-790B5806CC17}"/>
    <cellStyle name="Nota 2 2 2 4 2 5 2 2" xfId="26974" xr:uid="{D7BD9159-59F8-4037-A156-91F939C20F9F}"/>
    <cellStyle name="Nota 2 2 2 4 2 5 3" xfId="26975" xr:uid="{710E6512-49C0-4D9F-836B-2C9DFF2494E3}"/>
    <cellStyle name="Nota 2 2 2 4 2 5 3 2" xfId="26976" xr:uid="{41038E55-C283-4378-9CA8-A61DCAA36742}"/>
    <cellStyle name="Nota 2 2 2 4 2 5 4" xfId="26977" xr:uid="{B75192B8-7B23-4D66-A966-AD8BC4CE9652}"/>
    <cellStyle name="Nota 2 2 2 4 2 6" xfId="26978" xr:uid="{33603B9E-F968-42F3-BF6B-DA53FAB040C6}"/>
    <cellStyle name="Nota 2 2 2 4 2 6 2" xfId="26979" xr:uid="{7143B830-3276-4B1E-9FAD-34C5918C16E0}"/>
    <cellStyle name="Nota 2 2 2 4 2 6 2 2" xfId="26980" xr:uid="{58F4F5C7-BDD6-4D4D-AA01-FF0B2D7B4B6A}"/>
    <cellStyle name="Nota 2 2 2 4 2 6 2 2 2" xfId="26981" xr:uid="{A5CEA0CD-9CD7-48FB-A006-021016CA0C11}"/>
    <cellStyle name="Nota 2 2 2 4 2 6 2 3" xfId="26982" xr:uid="{9B3388F6-F5A9-4372-A7CD-76886614EFDC}"/>
    <cellStyle name="Nota 2 2 2 4 2 6 3" xfId="26983" xr:uid="{D4D5AF47-1A68-401D-B4F9-34C118BE6940}"/>
    <cellStyle name="Nota 2 2 2 4 2 6 3 2" xfId="26984" xr:uid="{7055AFEF-03C5-4238-BEA2-9935FCAC1340}"/>
    <cellStyle name="Nota 2 2 2 4 2 6 4" xfId="26985" xr:uid="{8BC10631-996A-4AEF-9CB9-98E5D66D3FB8}"/>
    <cellStyle name="Nota 2 2 2 4 2 6 4 2" xfId="26986" xr:uid="{4FDC55D4-043B-4868-ACFB-6430A3B7824B}"/>
    <cellStyle name="Nota 2 2 2 4 2 6 5" xfId="26987" xr:uid="{0E7BFDD9-7E8E-430A-9446-5D0AD9429C6B}"/>
    <cellStyle name="Nota 2 2 2 4 2 7" xfId="26988" xr:uid="{183C512B-AD60-47FD-A6DE-38916B9BBFA1}"/>
    <cellStyle name="Nota 2 2 2 4 2 7 2" xfId="26989" xr:uid="{4FB3AA38-ACE6-4C4E-99C0-0C1573A988CE}"/>
    <cellStyle name="Nota 2 2 2 4 2 7 2 2" xfId="26990" xr:uid="{8883CCDE-6DBE-4B3B-8E3E-5965A0D32937}"/>
    <cellStyle name="Nota 2 2 2 4 2 7 3" xfId="26991" xr:uid="{20AD55A6-9A5C-4E2D-A4A1-CEBD8F743497}"/>
    <cellStyle name="Nota 2 2 2 4 2 7 3 2" xfId="26992" xr:uid="{09EA22C1-C421-4A16-B9FB-E3888B70C160}"/>
    <cellStyle name="Nota 2 2 2 4 2 7 4" xfId="26993" xr:uid="{682068FB-5E42-457C-B6F5-F00FEA3FD6DF}"/>
    <cellStyle name="Nota 2 2 2 4 2 8" xfId="26994" xr:uid="{9B2C826C-3D0F-4944-AAE6-9908CF4F4FFB}"/>
    <cellStyle name="Nota 2 2 2 4 2 8 2" xfId="26995" xr:uid="{1FE37225-B7B5-4383-A129-648CF0944F45}"/>
    <cellStyle name="Nota 2 2 2 4 2 9" xfId="26996" xr:uid="{3D15BF74-5C2E-483B-963F-D7EA9B630449}"/>
    <cellStyle name="Nota 2 2 2 4 3" xfId="26997" xr:uid="{C4F2CC3E-0A9D-4CAB-B374-1A13AC0FCAD0}"/>
    <cellStyle name="Nota 2 2 2 4 3 2" xfId="26998" xr:uid="{6F41D0BA-9150-408F-90EF-4475CC3208B4}"/>
    <cellStyle name="Nota 2 2 2 4 3 2 2" xfId="26999" xr:uid="{A9704206-9FDD-432B-93A5-FC10D2EDD7C9}"/>
    <cellStyle name="Nota 2 2 2 4 3 2 2 2" xfId="27000" xr:uid="{518AF836-C768-479A-8C0A-603C1918E9D6}"/>
    <cellStyle name="Nota 2 2 2 4 3 2 2 2 2" xfId="27001" xr:uid="{016E54B2-E700-4479-A2F3-82591E49043C}"/>
    <cellStyle name="Nota 2 2 2 4 3 2 2 2 2 2" xfId="27002" xr:uid="{4BB53E61-6805-4338-A6D3-ED2D47E4B683}"/>
    <cellStyle name="Nota 2 2 2 4 3 2 2 2 3" xfId="27003" xr:uid="{344247C8-C905-40C6-9BB1-F1EBC79DAF7E}"/>
    <cellStyle name="Nota 2 2 2 4 3 2 2 3" xfId="27004" xr:uid="{4AE40C70-9AA5-46DD-AD21-60C8E6836337}"/>
    <cellStyle name="Nota 2 2 2 4 3 2 2 3 2" xfId="27005" xr:uid="{6969EB80-D221-4B53-9562-FEBB9DED984B}"/>
    <cellStyle name="Nota 2 2 2 4 3 2 2 4" xfId="27006" xr:uid="{C9133CF9-B657-4FF6-A4DA-D667F0BAE5E0}"/>
    <cellStyle name="Nota 2 2 2 4 3 2 2 4 2" xfId="27007" xr:uid="{B738F165-834D-4B70-A31B-5B72789BE525}"/>
    <cellStyle name="Nota 2 2 2 4 3 2 2 5" xfId="27008" xr:uid="{61514AC2-F3D1-427D-B874-F8806E71768E}"/>
    <cellStyle name="Nota 2 2 2 4 3 2 3" xfId="27009" xr:uid="{1A896ABD-B786-4E08-AA6A-4A8672E93BBD}"/>
    <cellStyle name="Nota 2 2 2 4 3 2 3 2" xfId="27010" xr:uid="{5E292588-357C-4E11-B58A-E73BD865B937}"/>
    <cellStyle name="Nota 2 2 2 4 3 2 4" xfId="27011" xr:uid="{7CBC425D-8EBF-44C0-9D6C-ABBDDE7A759E}"/>
    <cellStyle name="Nota 2 2 2 4 3 2 4 2" xfId="27012" xr:uid="{1E0FFC7A-A792-4760-92C8-B3089766F06C}"/>
    <cellStyle name="Nota 2 2 2 4 3 2 5" xfId="27013" xr:uid="{4A91BDFF-663F-45EA-87CE-813910A492D1}"/>
    <cellStyle name="Nota 2 2 2 4 3 3" xfId="27014" xr:uid="{8DF7A1CA-574A-4F88-965B-220636E98B63}"/>
    <cellStyle name="Nota 2 2 2 4 3 3 2" xfId="27015" xr:uid="{2B826385-1AD7-415B-B27F-43C60DD9921B}"/>
    <cellStyle name="Nota 2 2 2 4 3 3 2 2" xfId="27016" xr:uid="{21E29130-DB7A-49B8-95FC-82025A7BEA4C}"/>
    <cellStyle name="Nota 2 2 2 4 3 3 3" xfId="27017" xr:uid="{00DE828E-CA38-4407-99F9-BED96C5DA5DE}"/>
    <cellStyle name="Nota 2 2 2 4 3 3 3 2" xfId="27018" xr:uid="{3E2E9094-802E-4381-8E3B-58CC64B87FC0}"/>
    <cellStyle name="Nota 2 2 2 4 3 3 4" xfId="27019" xr:uid="{AB545D4C-12FF-4DD6-B363-4392A2DAA51F}"/>
    <cellStyle name="Nota 2 2 2 4 3 4" xfId="27020" xr:uid="{A463E768-3DBE-442C-8A08-1566B308D434}"/>
    <cellStyle name="Nota 2 2 2 4 3 4 2" xfId="27021" xr:uid="{9C63C92D-8FFE-425B-81B5-E9484311F4E3}"/>
    <cellStyle name="Nota 2 2 2 4 3 4 2 2" xfId="27022" xr:uid="{FEA0EEB2-FCB4-4A85-B665-56A412DCB4D8}"/>
    <cellStyle name="Nota 2 2 2 4 3 4 2 2 2" xfId="27023" xr:uid="{560EC495-1EC4-4664-8FA2-734F045F3C2B}"/>
    <cellStyle name="Nota 2 2 2 4 3 4 2 3" xfId="27024" xr:uid="{9679ADFF-2B8C-4563-884B-BEA5AE8BCD92}"/>
    <cellStyle name="Nota 2 2 2 4 3 4 3" xfId="27025" xr:uid="{1C606819-FE6A-4549-9854-C34A16A5BFBA}"/>
    <cellStyle name="Nota 2 2 2 4 3 4 3 2" xfId="27026" xr:uid="{E170B6E7-BF06-46EB-9135-11716E97E947}"/>
    <cellStyle name="Nota 2 2 2 4 3 4 4" xfId="27027" xr:uid="{ADB00B17-9F81-4AEA-92F2-FB302F7C8DCC}"/>
    <cellStyle name="Nota 2 2 2 4 3 4 4 2" xfId="27028" xr:uid="{AE402405-25C6-4C8D-A08E-3F1A709C52AE}"/>
    <cellStyle name="Nota 2 2 2 4 3 4 5" xfId="27029" xr:uid="{3E2A4AD9-6228-4A78-9107-F0A61ED09230}"/>
    <cellStyle name="Nota 2 2 2 4 3 5" xfId="27030" xr:uid="{47256157-20F0-433E-8516-96D440E99DAE}"/>
    <cellStyle name="Nota 2 2 2 4 3 5 2" xfId="27031" xr:uid="{A4FD477E-0665-4C8A-A670-B50AB342DC26}"/>
    <cellStyle name="Nota 2 2 2 4 3 5 2 2" xfId="27032" xr:uid="{09A5CDFB-F4BE-44AF-8204-3EEF3D2B3768}"/>
    <cellStyle name="Nota 2 2 2 4 3 5 3" xfId="27033" xr:uid="{1841B598-93CF-4413-A39D-6B8093BD0DD3}"/>
    <cellStyle name="Nota 2 2 2 4 3 5 3 2" xfId="27034" xr:uid="{F0B7098F-3717-4079-89CF-E935042D22E7}"/>
    <cellStyle name="Nota 2 2 2 4 3 5 4" xfId="27035" xr:uid="{8D0E1E8D-FE1D-422C-B9B4-E2E4E24F1001}"/>
    <cellStyle name="Nota 2 2 2 4 3 6" xfId="27036" xr:uid="{7C3BB9EA-EFF3-4B32-ABEB-2647BE87A832}"/>
    <cellStyle name="Nota 2 2 2 4 3 6 2" xfId="27037" xr:uid="{2D516406-48E6-4939-B62E-CE582FC10B85}"/>
    <cellStyle name="Nota 2 2 2 4 3 7" xfId="27038" xr:uid="{97D1CB26-79C1-4629-8B42-96C51FEECED8}"/>
    <cellStyle name="Nota 2 2 2 4 3 8" xfId="27039" xr:uid="{E9233774-40C3-41DC-A811-9EDBE64F8B98}"/>
    <cellStyle name="Nota 2 2 2 4 4" xfId="27040" xr:uid="{10C8B6EE-1B98-4A77-AAF7-758CC35E7D15}"/>
    <cellStyle name="Nota 2 2 2 4 4 2" xfId="27041" xr:uid="{D87E66B2-648A-4E78-A9A9-EB3F6E90D2D5}"/>
    <cellStyle name="Nota 2 2 2 4 4 2 2" xfId="27042" xr:uid="{F607C70F-2AAF-40C3-8CC5-C34540C060C6}"/>
    <cellStyle name="Nota 2 2 2 4 4 2 2 2" xfId="27043" xr:uid="{67653A0B-9C84-4E2A-878F-86F330D2FFA7}"/>
    <cellStyle name="Nota 2 2 2 4 4 2 2 2 2" xfId="27044" xr:uid="{7B5F14C7-E7BB-4DC1-A620-141BDF70CCA5}"/>
    <cellStyle name="Nota 2 2 2 4 4 2 2 2 2 2" xfId="27045" xr:uid="{24092AD8-A2C9-4A22-8E61-42B9A2D693E1}"/>
    <cellStyle name="Nota 2 2 2 4 4 2 2 2 3" xfId="27046" xr:uid="{818FCCF3-0BAB-403D-853B-D672CFC108D8}"/>
    <cellStyle name="Nota 2 2 2 4 4 2 2 3" xfId="27047" xr:uid="{64B7ED78-9259-4E53-AA49-0380865F7910}"/>
    <cellStyle name="Nota 2 2 2 4 4 2 2 3 2" xfId="27048" xr:uid="{BCB43FC2-131E-4E2E-A898-C4CF078DC4ED}"/>
    <cellStyle name="Nota 2 2 2 4 4 2 2 4" xfId="27049" xr:uid="{CA1F4EFE-61AC-4882-ABCA-C370DB9699F8}"/>
    <cellStyle name="Nota 2 2 2 4 4 2 2 4 2" xfId="27050" xr:uid="{367B7FF3-0E1A-412B-AD89-C75159769BBC}"/>
    <cellStyle name="Nota 2 2 2 4 4 2 2 5" xfId="27051" xr:uid="{64364C2B-A914-40F3-8A33-8065381E0740}"/>
    <cellStyle name="Nota 2 2 2 4 4 2 3" xfId="27052" xr:uid="{71433082-60E1-416F-AAAF-266A2DF0D606}"/>
    <cellStyle name="Nota 2 2 2 4 4 2 3 2" xfId="27053" xr:uid="{9E2FD076-ABA7-4564-9556-1742F1F164D8}"/>
    <cellStyle name="Nota 2 2 2 4 4 2 4" xfId="27054" xr:uid="{9618AB92-40FE-4966-96CE-58CB20CBEA07}"/>
    <cellStyle name="Nota 2 2 2 4 4 2 4 2" xfId="27055" xr:uid="{AD13882E-B62C-4342-BAD3-819C1A40FB69}"/>
    <cellStyle name="Nota 2 2 2 4 4 2 5" xfId="27056" xr:uid="{9358D5BD-B769-4B9F-977C-2DB672410A70}"/>
    <cellStyle name="Nota 2 2 2 4 4 3" xfId="27057" xr:uid="{5678B1C6-8E8A-42B9-A341-122FF2005FAE}"/>
    <cellStyle name="Nota 2 2 2 4 4 3 2" xfId="27058" xr:uid="{65D50DCE-8CBF-40E5-AD6A-06AF45EC95C4}"/>
    <cellStyle name="Nota 2 2 2 4 4 3 2 2" xfId="27059" xr:uid="{B7383EA5-F06E-4AC5-A254-FF2BD1ED83E4}"/>
    <cellStyle name="Nota 2 2 2 4 4 3 3" xfId="27060" xr:uid="{58F34C1E-1812-447D-A7B8-7E2FE084D483}"/>
    <cellStyle name="Nota 2 2 2 4 4 3 3 2" xfId="27061" xr:uid="{C2A427BE-612A-4A55-8197-F8A1E8AEC74B}"/>
    <cellStyle name="Nota 2 2 2 4 4 3 4" xfId="27062" xr:uid="{9561E30F-AD37-40E8-AFF8-339B1D373D5F}"/>
    <cellStyle name="Nota 2 2 2 4 4 4" xfId="27063" xr:uid="{1033844D-2DF4-4618-AA35-800CFB0AB43D}"/>
    <cellStyle name="Nota 2 2 2 4 4 4 2" xfId="27064" xr:uid="{20B31A48-7588-40FB-B766-E6463D7F673A}"/>
    <cellStyle name="Nota 2 2 2 4 4 4 2 2" xfId="27065" xr:uid="{90679BAB-76B9-4D00-8064-FFF18FE90E6B}"/>
    <cellStyle name="Nota 2 2 2 4 4 4 2 2 2" xfId="27066" xr:uid="{F3992245-6F36-485B-A48E-AAFACF53799D}"/>
    <cellStyle name="Nota 2 2 2 4 4 4 2 3" xfId="27067" xr:uid="{86D48C5A-593C-405D-BE9E-15D3AFFBE2E1}"/>
    <cellStyle name="Nota 2 2 2 4 4 4 3" xfId="27068" xr:uid="{4206F05D-8E2E-403A-BDFD-42D4923A326D}"/>
    <cellStyle name="Nota 2 2 2 4 4 4 3 2" xfId="27069" xr:uid="{987D6A62-F405-4879-A366-C8399338474E}"/>
    <cellStyle name="Nota 2 2 2 4 4 4 4" xfId="27070" xr:uid="{7EC39C50-7A5C-40B8-995B-06AE88B7DE43}"/>
    <cellStyle name="Nota 2 2 2 4 4 4 4 2" xfId="27071" xr:uid="{4F4978A2-D218-486C-A115-BACA5B40B725}"/>
    <cellStyle name="Nota 2 2 2 4 4 4 5" xfId="27072" xr:uid="{D7016233-9F99-41E7-ADAC-1FA5AEAC3A9B}"/>
    <cellStyle name="Nota 2 2 2 4 4 5" xfId="27073" xr:uid="{623C9D45-8EF9-46CA-8868-EA49B95DBECF}"/>
    <cellStyle name="Nota 2 2 2 4 4 5 2" xfId="27074" xr:uid="{7A56BEFE-7DB2-4F30-B783-D2D1AA6C0636}"/>
    <cellStyle name="Nota 2 2 2 4 4 5 2 2" xfId="27075" xr:uid="{13C7031E-7B3F-412B-A013-D51C2DF0C622}"/>
    <cellStyle name="Nota 2 2 2 4 4 5 3" xfId="27076" xr:uid="{5D4F3A27-06D4-4514-AC33-5D9A4DB83ADD}"/>
    <cellStyle name="Nota 2 2 2 4 4 5 3 2" xfId="27077" xr:uid="{EE4BABDF-65F4-4DBE-BB00-7FE9C9648424}"/>
    <cellStyle name="Nota 2 2 2 4 4 5 4" xfId="27078" xr:uid="{245DAFA0-BEF3-4F40-9BF9-909E7F747F95}"/>
    <cellStyle name="Nota 2 2 2 4 4 6" xfId="27079" xr:uid="{F03FC599-AEC1-42F9-9EA8-DD9B2281D65E}"/>
    <cellStyle name="Nota 2 2 2 4 4 6 2" xfId="27080" xr:uid="{3D358529-D525-42A1-80AE-142ED189C566}"/>
    <cellStyle name="Nota 2 2 2 4 4 7" xfId="27081" xr:uid="{474B6967-8C25-4008-A301-56412A5A77E5}"/>
    <cellStyle name="Nota 2 2 2 4 4 8" xfId="27082" xr:uid="{209CED61-9562-46D4-B4F4-AA156FDC1395}"/>
    <cellStyle name="Nota 2 2 2 4 5" xfId="27083" xr:uid="{72C31480-0E61-48ED-9EE9-BCD95D5E65A9}"/>
    <cellStyle name="Nota 2 2 2 4 5 2" xfId="27084" xr:uid="{DFDD5BFB-309A-4D3C-9AF5-3C59E5215636}"/>
    <cellStyle name="Nota 2 2 2 4 5 2 2" xfId="27085" xr:uid="{1C3B4A10-C864-4489-BFA9-EC284A454253}"/>
    <cellStyle name="Nota 2 2 2 4 5 2 2 2" xfId="27086" xr:uid="{CC3358F8-970E-4F3A-9733-1A310903E4DD}"/>
    <cellStyle name="Nota 2 2 2 4 5 2 2 2 2" xfId="27087" xr:uid="{B9FF2C72-B7E5-4FB8-B80F-788A0E0024A3}"/>
    <cellStyle name="Nota 2 2 2 4 5 2 2 2 2 2" xfId="27088" xr:uid="{5406BB9C-6C5E-4D2B-828B-0D5A587262F0}"/>
    <cellStyle name="Nota 2 2 2 4 5 2 2 2 3" xfId="27089" xr:uid="{A2CA2D25-1D7E-4589-A978-FDEA9A86E3CA}"/>
    <cellStyle name="Nota 2 2 2 4 5 2 2 3" xfId="27090" xr:uid="{1E8C10D5-C034-4C53-8266-BA994550A342}"/>
    <cellStyle name="Nota 2 2 2 4 5 2 2 3 2" xfId="27091" xr:uid="{0AF43893-F2E3-41FE-A382-D85CE5BF6EF3}"/>
    <cellStyle name="Nota 2 2 2 4 5 2 2 4" xfId="27092" xr:uid="{4ADF4FB4-BC74-49F9-B3E3-C4511C634675}"/>
    <cellStyle name="Nota 2 2 2 4 5 2 2 4 2" xfId="27093" xr:uid="{3D3FF25D-9304-42EF-B9EF-12EE0EB1C9F8}"/>
    <cellStyle name="Nota 2 2 2 4 5 2 2 5" xfId="27094" xr:uid="{3172440C-178F-4BC1-8031-DEB5D9EAA361}"/>
    <cellStyle name="Nota 2 2 2 4 5 2 3" xfId="27095" xr:uid="{D1EE2A5B-9E5E-43AE-A661-A4E755BB21EE}"/>
    <cellStyle name="Nota 2 2 2 4 5 2 3 2" xfId="27096" xr:uid="{34A7BDEF-8AC1-49F6-964C-90077FC87F46}"/>
    <cellStyle name="Nota 2 2 2 4 5 2 4" xfId="27097" xr:uid="{243F4D51-4064-443C-9936-8F9C423AECCE}"/>
    <cellStyle name="Nota 2 2 2 4 5 2 4 2" xfId="27098" xr:uid="{546027CE-E15E-4F48-ABD1-8D2C107958F7}"/>
    <cellStyle name="Nota 2 2 2 4 5 2 5" xfId="27099" xr:uid="{0D920D8E-A47D-41A7-97A0-07B898A3645E}"/>
    <cellStyle name="Nota 2 2 2 4 5 3" xfId="27100" xr:uid="{26FA6C7D-1E81-4602-89B6-5217E22F5576}"/>
    <cellStyle name="Nota 2 2 2 4 5 3 2" xfId="27101" xr:uid="{16FF7637-F4EA-4338-BC7C-BA2A52C59837}"/>
    <cellStyle name="Nota 2 2 2 4 5 3 2 2" xfId="27102" xr:uid="{0CB4DF07-CDA2-49EC-A0DA-FA35EBD7C5A8}"/>
    <cellStyle name="Nota 2 2 2 4 5 3 3" xfId="27103" xr:uid="{D5AD48B8-F974-4705-BF86-2F7C003BC056}"/>
    <cellStyle name="Nota 2 2 2 4 5 3 3 2" xfId="27104" xr:uid="{3327E3D1-30EF-4AD0-8DDB-0187C6BAE9AD}"/>
    <cellStyle name="Nota 2 2 2 4 5 3 4" xfId="27105" xr:uid="{4F525F3C-F72D-4078-B51F-B04CC7A2692B}"/>
    <cellStyle name="Nota 2 2 2 4 5 4" xfId="27106" xr:uid="{9B2D9D10-BE6F-4292-A9F6-166C750AF240}"/>
    <cellStyle name="Nota 2 2 2 4 5 4 2" xfId="27107" xr:uid="{72254188-9FBC-4CC6-B48B-B45C34822917}"/>
    <cellStyle name="Nota 2 2 2 4 5 4 2 2" xfId="27108" xr:uid="{3C68E52B-DC93-42F5-9184-E4A168A81062}"/>
    <cellStyle name="Nota 2 2 2 4 5 4 2 2 2" xfId="27109" xr:uid="{C15CE80A-AC1F-4ED1-A375-443FC5D4D3F0}"/>
    <cellStyle name="Nota 2 2 2 4 5 4 2 3" xfId="27110" xr:uid="{69A2E7CB-01EB-4B58-861D-9B7B942AF8BB}"/>
    <cellStyle name="Nota 2 2 2 4 5 4 3" xfId="27111" xr:uid="{14017A3C-CBB4-4470-9034-2E5902345AD7}"/>
    <cellStyle name="Nota 2 2 2 4 5 4 3 2" xfId="27112" xr:uid="{D23088AD-1994-45E6-898B-4C583E449528}"/>
    <cellStyle name="Nota 2 2 2 4 5 4 4" xfId="27113" xr:uid="{E1A88A78-E903-4E9F-88A5-1840AE66E2BC}"/>
    <cellStyle name="Nota 2 2 2 4 5 4 4 2" xfId="27114" xr:uid="{4903EFC1-32B8-437F-826C-FC5CD46AB22A}"/>
    <cellStyle name="Nota 2 2 2 4 5 4 5" xfId="27115" xr:uid="{F4016D2E-BFC2-4527-BDAF-3EDA5879EC46}"/>
    <cellStyle name="Nota 2 2 2 4 5 5" xfId="27116" xr:uid="{7B5AD998-8866-471A-A7FF-555746A536A1}"/>
    <cellStyle name="Nota 2 2 2 4 5 5 2" xfId="27117" xr:uid="{D213CC20-CC26-4A2C-A2F5-A8112027DD0C}"/>
    <cellStyle name="Nota 2 2 2 4 5 5 2 2" xfId="27118" xr:uid="{E6BB72AE-8CF8-44C7-9294-FDCCCDA1EBE8}"/>
    <cellStyle name="Nota 2 2 2 4 5 5 3" xfId="27119" xr:uid="{30E460BE-03BB-404F-8322-2D37858E1748}"/>
    <cellStyle name="Nota 2 2 2 4 5 5 3 2" xfId="27120" xr:uid="{42D2DE56-65D3-4599-8A09-0E976870FC6E}"/>
    <cellStyle name="Nota 2 2 2 4 5 5 4" xfId="27121" xr:uid="{D60EC729-4016-4124-96FD-5CE66546E3FF}"/>
    <cellStyle name="Nota 2 2 2 4 5 6" xfId="27122" xr:uid="{22BEED51-0DBB-4125-B392-AA06AB15E3CC}"/>
    <cellStyle name="Nota 2 2 2 4 5 6 2" xfId="27123" xr:uid="{55E2B4E7-C0A0-42DB-9967-71BCCBF33051}"/>
    <cellStyle name="Nota 2 2 2 4 5 7" xfId="27124" xr:uid="{D19EECA6-51B2-4D1A-9E03-F86A44663CCF}"/>
    <cellStyle name="Nota 2 2 2 4 5 8" xfId="27125" xr:uid="{FB73FD57-A1C5-4B5D-9387-66D9EBBFA916}"/>
    <cellStyle name="Nota 2 2 2 4 6" xfId="27126" xr:uid="{19C4FFFD-4737-4750-BD5A-FF1546CD1479}"/>
    <cellStyle name="Nota 2 2 2 4 6 2" xfId="27127" xr:uid="{4F1186A1-C2B6-4C86-8654-85A051B7F8F5}"/>
    <cellStyle name="Nota 2 2 2 4 6 2 2" xfId="27128" xr:uid="{D0C57D9C-2E07-4743-809A-33C260E9058D}"/>
    <cellStyle name="Nota 2 2 2 4 6 2 2 2" xfId="27129" xr:uid="{FE1F27E2-5263-4522-9AEA-EBDB63F36B50}"/>
    <cellStyle name="Nota 2 2 2 4 6 2 2 2 2" xfId="27130" xr:uid="{9C51E279-2990-4710-BEE8-C68EA7E2D2B6}"/>
    <cellStyle name="Nota 2 2 2 4 6 2 2 3" xfId="27131" xr:uid="{5DF22467-ED0E-42CF-AD87-7452C60DEE72}"/>
    <cellStyle name="Nota 2 2 2 4 6 2 3" xfId="27132" xr:uid="{571772A7-28E9-440F-830D-2EB24DD221CB}"/>
    <cellStyle name="Nota 2 2 2 4 6 2 3 2" xfId="27133" xr:uid="{E25F8585-9067-44EE-AE73-985D8ECEB115}"/>
    <cellStyle name="Nota 2 2 2 4 6 2 4" xfId="27134" xr:uid="{DCB65D8F-6272-4AB6-B26A-5AEA98F75900}"/>
    <cellStyle name="Nota 2 2 2 4 6 2 4 2" xfId="27135" xr:uid="{25AD7280-DFDC-4697-9AD8-4BA26CE21988}"/>
    <cellStyle name="Nota 2 2 2 4 6 2 5" xfId="27136" xr:uid="{E236069F-4761-46BF-BF7B-A39476145524}"/>
    <cellStyle name="Nota 2 2 2 4 6 3" xfId="27137" xr:uid="{9CEB68BC-BD19-47D0-8E5B-E3302731DD76}"/>
    <cellStyle name="Nota 2 2 2 4 6 3 2" xfId="27138" xr:uid="{0F2E26C9-DE4B-428F-88D0-D474F8AD3632}"/>
    <cellStyle name="Nota 2 2 2 4 6 4" xfId="27139" xr:uid="{074125E0-18C0-4835-84C1-F459A1E047DF}"/>
    <cellStyle name="Nota 2 2 2 4 6 4 2" xfId="27140" xr:uid="{545D6096-A532-4B9C-8F31-4AB97C405E39}"/>
    <cellStyle name="Nota 2 2 2 4 6 5" xfId="27141" xr:uid="{4D2F2B2D-D071-473E-B13E-68A9FC38838F}"/>
    <cellStyle name="Nota 2 2 2 4 7" xfId="27142" xr:uid="{823EDB5C-77FE-436A-82E8-DBEF6F03028E}"/>
    <cellStyle name="Nota 2 2 2 4 7 2" xfId="27143" xr:uid="{90E7D811-DF42-4444-95B4-DE9EEAF57299}"/>
    <cellStyle name="Nota 2 2 2 4 7 2 2" xfId="27144" xr:uid="{9CE93305-188E-46B5-8E09-30E06C71B1DA}"/>
    <cellStyle name="Nota 2 2 2 4 7 3" xfId="27145" xr:uid="{6476F355-1B7B-4BA9-B188-5EF79349B886}"/>
    <cellStyle name="Nota 2 2 2 4 7 3 2" xfId="27146" xr:uid="{06EE85A0-1648-47B7-AAEE-645817E14BBD}"/>
    <cellStyle name="Nota 2 2 2 4 7 4" xfId="27147" xr:uid="{29E83021-82C1-4338-BF15-65C256C8AD83}"/>
    <cellStyle name="Nota 2 2 2 4 8" xfId="27148" xr:uid="{ACBBC221-AA52-4F35-ADB2-5F8ACB161E78}"/>
    <cellStyle name="Nota 2 2 2 4 8 2" xfId="27149" xr:uid="{D56CF320-B22B-4EBA-9871-17665CF99505}"/>
    <cellStyle name="Nota 2 2 2 4 8 2 2" xfId="27150" xr:uid="{FD1DEDB5-4378-4D6C-8D87-F79DDC8F8FA3}"/>
    <cellStyle name="Nota 2 2 2 4 8 2 2 2" xfId="27151" xr:uid="{E3430A73-7105-41A1-B6D7-BCFCDC02020B}"/>
    <cellStyle name="Nota 2 2 2 4 8 2 3" xfId="27152" xr:uid="{C9E43B99-7FB1-4489-958A-E380B739BE12}"/>
    <cellStyle name="Nota 2 2 2 4 8 3" xfId="27153" xr:uid="{53E06C2F-F6B6-40B1-9D2C-2D02A15BF1DD}"/>
    <cellStyle name="Nota 2 2 2 4 8 3 2" xfId="27154" xr:uid="{95FBB4BE-E471-4391-B82D-E35EEA118833}"/>
    <cellStyle name="Nota 2 2 2 4 8 4" xfId="27155" xr:uid="{2475127F-8744-4470-BDF0-7B6B71FACF8B}"/>
    <cellStyle name="Nota 2 2 2 4 8 4 2" xfId="27156" xr:uid="{3F0F4217-8F49-4E3E-B334-262A6375FD98}"/>
    <cellStyle name="Nota 2 2 2 4 8 5" xfId="27157" xr:uid="{AD0D608B-4C41-406C-A98C-46558C5073A6}"/>
    <cellStyle name="Nota 2 2 2 4 9" xfId="27158" xr:uid="{0A1BFDC9-6258-480E-B791-AFA21F241C99}"/>
    <cellStyle name="Nota 2 2 2 4 9 2" xfId="27159" xr:uid="{7E22AD88-B46A-4A2B-A0BA-1ED2A28DBDF6}"/>
    <cellStyle name="Nota 2 2 2 4 9 2 2" xfId="27160" xr:uid="{6AAE3BBF-14DA-47D2-939C-91735A801111}"/>
    <cellStyle name="Nota 2 2 2 4 9 3" xfId="27161" xr:uid="{5D05EDC3-361C-4579-8946-E795C66A3561}"/>
    <cellStyle name="Nota 2 2 2 4 9 3 2" xfId="27162" xr:uid="{3A107501-A603-410E-8D00-4293CDA9F597}"/>
    <cellStyle name="Nota 2 2 2 4 9 4" xfId="27163" xr:uid="{B39E6C0F-6858-46BD-BF52-B9DB8C65A7BB}"/>
    <cellStyle name="Nota 2 2 2 5" xfId="27164" xr:uid="{F097D877-45BF-4CEF-95F1-D894C7CEBFB1}"/>
    <cellStyle name="Nota 2 2 2 5 10" xfId="27165" xr:uid="{818B3C9D-4351-4287-8622-E66D838FC897}"/>
    <cellStyle name="Nota 2 2 2 5 2" xfId="27166" xr:uid="{80FFDDA4-C653-4015-822F-2370B18D19E4}"/>
    <cellStyle name="Nota 2 2 2 5 2 2" xfId="27167" xr:uid="{2497A02A-64CB-4D0B-8F72-2432C09BE382}"/>
    <cellStyle name="Nota 2 2 2 5 2 2 2" xfId="27168" xr:uid="{35DBFB2A-E054-4A06-9D38-1DC6BC902F95}"/>
    <cellStyle name="Nota 2 2 2 5 2 2 2 2" xfId="27169" xr:uid="{209FE559-754C-43B0-97A6-0705318DDE39}"/>
    <cellStyle name="Nota 2 2 2 5 2 2 2 2 2" xfId="27170" xr:uid="{4EFE8BD2-4EDE-4BC1-BEDB-44B11A7E5EBF}"/>
    <cellStyle name="Nota 2 2 2 5 2 2 2 2 2 2" xfId="27171" xr:uid="{341FB4F0-CC6D-405C-B1D4-1B6C2F2BA0EA}"/>
    <cellStyle name="Nota 2 2 2 5 2 2 2 2 3" xfId="27172" xr:uid="{8D7D3214-8D7D-4AB2-B57E-DCEB2B24CEAF}"/>
    <cellStyle name="Nota 2 2 2 5 2 2 2 3" xfId="27173" xr:uid="{0CCA634A-3D97-47E8-8100-C3D2F22C63BE}"/>
    <cellStyle name="Nota 2 2 2 5 2 2 2 3 2" xfId="27174" xr:uid="{31D830A8-F2B3-440D-82D2-74491BE59E33}"/>
    <cellStyle name="Nota 2 2 2 5 2 2 2 4" xfId="27175" xr:uid="{06F2B19C-1BC4-4939-92F9-43B358017153}"/>
    <cellStyle name="Nota 2 2 2 5 2 2 2 4 2" xfId="27176" xr:uid="{54F90063-2A4E-4141-80E8-FC82143CFA93}"/>
    <cellStyle name="Nota 2 2 2 5 2 2 2 5" xfId="27177" xr:uid="{2B4712D2-A494-4D83-B606-831BACD8818F}"/>
    <cellStyle name="Nota 2 2 2 5 2 2 3" xfId="27178" xr:uid="{1E6B9007-B1C6-4D3E-846C-1E7B6298ACA6}"/>
    <cellStyle name="Nota 2 2 2 5 2 2 3 2" xfId="27179" xr:uid="{D2E6CF0E-5264-4D1C-BB93-A08BCC9E3F25}"/>
    <cellStyle name="Nota 2 2 2 5 2 2 4" xfId="27180" xr:uid="{5DCC2138-49F3-454D-9CCC-CE842FBF36E5}"/>
    <cellStyle name="Nota 2 2 2 5 2 2 4 2" xfId="27181" xr:uid="{9503871A-A1E0-467A-90BD-E2C412ED4B3F}"/>
    <cellStyle name="Nota 2 2 2 5 2 2 5" xfId="27182" xr:uid="{213D3BEF-D36F-4043-AFB4-2F535CDD13F7}"/>
    <cellStyle name="Nota 2 2 2 5 2 3" xfId="27183" xr:uid="{8EA1C6F4-2384-4C1F-85D3-369A52671928}"/>
    <cellStyle name="Nota 2 2 2 5 2 3 2" xfId="27184" xr:uid="{8AE3F483-F5CD-4ED0-8B1A-5447CCAFDDEE}"/>
    <cellStyle name="Nota 2 2 2 5 2 3 2 2" xfId="27185" xr:uid="{999817E3-0175-4875-9CFD-DE33C754DB70}"/>
    <cellStyle name="Nota 2 2 2 5 2 3 3" xfId="27186" xr:uid="{DD3C6740-7221-4D64-BE8B-B6F71C9CB9D6}"/>
    <cellStyle name="Nota 2 2 2 5 2 3 3 2" xfId="27187" xr:uid="{E8527BD3-66A9-4169-8178-2EC77CBCE844}"/>
    <cellStyle name="Nota 2 2 2 5 2 3 4" xfId="27188" xr:uid="{24FE5A1E-9EB0-4443-A5E7-89108EA8D223}"/>
    <cellStyle name="Nota 2 2 2 5 2 4" xfId="27189" xr:uid="{4381EF22-003F-420A-BA5A-E007A1580E98}"/>
    <cellStyle name="Nota 2 2 2 5 2 4 2" xfId="27190" xr:uid="{2C1B7B46-8EA4-4D05-8A36-94BD1FA8BBA3}"/>
    <cellStyle name="Nota 2 2 2 5 2 4 2 2" xfId="27191" xr:uid="{FBFE8054-A70A-479C-B4AC-9AD290D82C5D}"/>
    <cellStyle name="Nota 2 2 2 5 2 4 2 2 2" xfId="27192" xr:uid="{3DFBF3EB-690C-4BD5-9839-2655BCC011DB}"/>
    <cellStyle name="Nota 2 2 2 5 2 4 2 3" xfId="27193" xr:uid="{130A4328-FEB9-4452-AD10-C3DA5F6F5627}"/>
    <cellStyle name="Nota 2 2 2 5 2 4 3" xfId="27194" xr:uid="{E73C585F-A4E3-4434-BAC5-876B88583F07}"/>
    <cellStyle name="Nota 2 2 2 5 2 4 3 2" xfId="27195" xr:uid="{A650CADA-DE72-4B48-9412-08A570E3304A}"/>
    <cellStyle name="Nota 2 2 2 5 2 4 4" xfId="27196" xr:uid="{40F8A61D-98D7-4E66-9398-7E189B2DC6CA}"/>
    <cellStyle name="Nota 2 2 2 5 2 4 4 2" xfId="27197" xr:uid="{859BC146-04A7-4DD8-ABB3-5DBA0966668D}"/>
    <cellStyle name="Nota 2 2 2 5 2 4 5" xfId="27198" xr:uid="{21F43F93-46FF-4EB8-9215-4D54DB5DBD21}"/>
    <cellStyle name="Nota 2 2 2 5 2 5" xfId="27199" xr:uid="{4B401C98-19DE-420E-AEC7-EA922F7EAD4F}"/>
    <cellStyle name="Nota 2 2 2 5 2 5 2" xfId="27200" xr:uid="{2C5C5CEA-3B67-425C-A9EA-955EA2CDBB5C}"/>
    <cellStyle name="Nota 2 2 2 5 2 5 2 2" xfId="27201" xr:uid="{BC430B25-5AC4-4A59-AC77-F185FF802700}"/>
    <cellStyle name="Nota 2 2 2 5 2 5 3" xfId="27202" xr:uid="{80F1D824-760F-4699-8FD6-B1D16BFFD3EF}"/>
    <cellStyle name="Nota 2 2 2 5 2 5 3 2" xfId="27203" xr:uid="{04EF8200-4081-45FB-BF23-1F1CC917F224}"/>
    <cellStyle name="Nota 2 2 2 5 2 5 4" xfId="27204" xr:uid="{61240740-D507-4876-8505-CFE3A6CE753F}"/>
    <cellStyle name="Nota 2 2 2 5 2 6" xfId="27205" xr:uid="{96E484E8-A0D0-4AEE-BB03-3CA7FC8ECD6E}"/>
    <cellStyle name="Nota 2 2 2 5 2 6 2" xfId="27206" xr:uid="{301598F8-2322-4F82-A5AB-F09CFA203E49}"/>
    <cellStyle name="Nota 2 2 2 5 2 7" xfId="27207" xr:uid="{C6E92528-19B5-44CD-8BCA-5D196C28614D}"/>
    <cellStyle name="Nota 2 2 2 5 2 8" xfId="27208" xr:uid="{ABBE5DF8-4377-4B14-AACD-082EF784842A}"/>
    <cellStyle name="Nota 2 2 2 5 3" xfId="27209" xr:uid="{8D40230F-936D-4049-9306-1120374D40A9}"/>
    <cellStyle name="Nota 2 2 2 5 3 2" xfId="27210" xr:uid="{2A670891-AD40-4C5C-9AAD-B81E9941D06A}"/>
    <cellStyle name="Nota 2 2 2 5 3 2 2" xfId="27211" xr:uid="{72CF256F-870C-453F-97FE-3EB5799108DA}"/>
    <cellStyle name="Nota 2 2 2 5 3 2 2 2" xfId="27212" xr:uid="{84FB3F07-5164-466B-AD4A-CA0C820C1B6A}"/>
    <cellStyle name="Nota 2 2 2 5 3 2 2 2 2" xfId="27213" xr:uid="{56726209-8D2D-4571-B632-8C98A8620240}"/>
    <cellStyle name="Nota 2 2 2 5 3 2 2 2 2 2" xfId="27214" xr:uid="{412DAD54-A72E-4DC2-BED8-77874943D6AE}"/>
    <cellStyle name="Nota 2 2 2 5 3 2 2 2 3" xfId="27215" xr:uid="{570DAD68-6033-4E52-861D-89D7261A50D1}"/>
    <cellStyle name="Nota 2 2 2 5 3 2 2 3" xfId="27216" xr:uid="{186516E4-D1ED-4681-954F-D520973E4206}"/>
    <cellStyle name="Nota 2 2 2 5 3 2 2 3 2" xfId="27217" xr:uid="{1CEB7E5E-2C4D-41F2-AF1C-F34817A515A2}"/>
    <cellStyle name="Nota 2 2 2 5 3 2 2 4" xfId="27218" xr:uid="{7738A84B-02A8-4989-BA32-DBE7AFCC664B}"/>
    <cellStyle name="Nota 2 2 2 5 3 2 2 4 2" xfId="27219" xr:uid="{456CAAE5-D1C8-4902-B89D-C96783EA558A}"/>
    <cellStyle name="Nota 2 2 2 5 3 2 2 5" xfId="27220" xr:uid="{D5D7210A-86B1-42C8-ADA5-CE246E394C86}"/>
    <cellStyle name="Nota 2 2 2 5 3 2 3" xfId="27221" xr:uid="{9622FE9C-1AB1-400D-A028-EF48A814236F}"/>
    <cellStyle name="Nota 2 2 2 5 3 2 3 2" xfId="27222" xr:uid="{D024FAB1-6F7F-4945-889E-BE70A0911D1D}"/>
    <cellStyle name="Nota 2 2 2 5 3 2 4" xfId="27223" xr:uid="{0262BF41-2932-49A6-9B77-B71AF9464953}"/>
    <cellStyle name="Nota 2 2 2 5 3 2 4 2" xfId="27224" xr:uid="{867B3304-02D4-4358-93A2-394A1C87BF8B}"/>
    <cellStyle name="Nota 2 2 2 5 3 2 5" xfId="27225" xr:uid="{DC01632A-E3E5-43E9-A99D-569A9036C280}"/>
    <cellStyle name="Nota 2 2 2 5 3 3" xfId="27226" xr:uid="{CB387CD9-70F5-4490-B2A3-792C0B9FDC35}"/>
    <cellStyle name="Nota 2 2 2 5 3 3 2" xfId="27227" xr:uid="{1049CA61-238C-4ED7-AAFD-CC6F00CA8E52}"/>
    <cellStyle name="Nota 2 2 2 5 3 3 2 2" xfId="27228" xr:uid="{12D502D6-6B14-4399-8091-162E6D369B61}"/>
    <cellStyle name="Nota 2 2 2 5 3 3 3" xfId="27229" xr:uid="{FE8692D4-F7C9-43D8-B6AE-8F08513CC356}"/>
    <cellStyle name="Nota 2 2 2 5 3 3 3 2" xfId="27230" xr:uid="{E2FF8DE5-2DF4-493E-8F05-B715DF457E4C}"/>
    <cellStyle name="Nota 2 2 2 5 3 3 4" xfId="27231" xr:uid="{E568260A-F497-4E9E-893C-862EC77466E8}"/>
    <cellStyle name="Nota 2 2 2 5 3 4" xfId="27232" xr:uid="{D9754BB1-38B2-49FE-AE50-F784B652E125}"/>
    <cellStyle name="Nota 2 2 2 5 3 4 2" xfId="27233" xr:uid="{256D77B2-90E4-48D7-9606-65B987D6789A}"/>
    <cellStyle name="Nota 2 2 2 5 3 4 2 2" xfId="27234" xr:uid="{5782BAB9-BB66-4D1B-B1C6-EE1E4E7067EE}"/>
    <cellStyle name="Nota 2 2 2 5 3 4 2 2 2" xfId="27235" xr:uid="{9D1CA7C4-F782-4ECD-9596-4D86C12D34CB}"/>
    <cellStyle name="Nota 2 2 2 5 3 4 2 3" xfId="27236" xr:uid="{B95BC468-8667-4B8F-A010-A1066C151624}"/>
    <cellStyle name="Nota 2 2 2 5 3 4 3" xfId="27237" xr:uid="{DD942573-CF92-40AE-81E6-62C6CCC0B88D}"/>
    <cellStyle name="Nota 2 2 2 5 3 4 3 2" xfId="27238" xr:uid="{222C768D-90BE-4719-84FB-256E47D3B558}"/>
    <cellStyle name="Nota 2 2 2 5 3 4 4" xfId="27239" xr:uid="{FEE7873E-FCE2-4468-84F0-AE5C8E68A9EA}"/>
    <cellStyle name="Nota 2 2 2 5 3 4 4 2" xfId="27240" xr:uid="{87C3BBE7-8B65-4B3F-ADE5-D8E8214CD1BB}"/>
    <cellStyle name="Nota 2 2 2 5 3 4 5" xfId="27241" xr:uid="{C3C4B820-D029-452F-B0AC-1903CA44B3FC}"/>
    <cellStyle name="Nota 2 2 2 5 3 5" xfId="27242" xr:uid="{5EF2EA36-15D7-4635-B447-E7FD27B6C580}"/>
    <cellStyle name="Nota 2 2 2 5 3 5 2" xfId="27243" xr:uid="{B1B50253-8A8B-4ABE-B86A-066306D7D9BC}"/>
    <cellStyle name="Nota 2 2 2 5 3 5 2 2" xfId="27244" xr:uid="{81D3EAEB-9165-497E-8BAC-13A14A63F216}"/>
    <cellStyle name="Nota 2 2 2 5 3 5 3" xfId="27245" xr:uid="{E0D46D98-74C9-437E-B4A3-8A6F5F5A4616}"/>
    <cellStyle name="Nota 2 2 2 5 3 5 3 2" xfId="27246" xr:uid="{3586CCE8-A335-48D9-B54E-11E985F6E73D}"/>
    <cellStyle name="Nota 2 2 2 5 3 5 4" xfId="27247" xr:uid="{0122AEA5-6BC3-4D44-90E5-EF7C7BDEC7FC}"/>
    <cellStyle name="Nota 2 2 2 5 3 6" xfId="27248" xr:uid="{B856AC7A-D9A5-494B-9761-F6174AD661B5}"/>
    <cellStyle name="Nota 2 2 2 5 3 6 2" xfId="27249" xr:uid="{185FEF93-5B33-4106-85FC-79421E16624B}"/>
    <cellStyle name="Nota 2 2 2 5 3 7" xfId="27250" xr:uid="{F2C0ABBE-AF72-4E4E-8027-48C07BFC44D4}"/>
    <cellStyle name="Nota 2 2 2 5 3 8" xfId="27251" xr:uid="{AA4470B2-014F-48BC-9391-8EE0B04A1CF5}"/>
    <cellStyle name="Nota 2 2 2 5 4" xfId="27252" xr:uid="{C8B97A61-3CD2-4B17-B9B9-9E409670FC55}"/>
    <cellStyle name="Nota 2 2 2 5 4 2" xfId="27253" xr:uid="{F3A0340E-E193-45E5-ADB0-0EED050F2959}"/>
    <cellStyle name="Nota 2 2 2 5 4 2 2" xfId="27254" xr:uid="{C5CA6D3C-8EC0-40E5-A6AE-4E229A6C392F}"/>
    <cellStyle name="Nota 2 2 2 5 4 2 2 2" xfId="27255" xr:uid="{2694A82F-6392-419C-BEBB-250234C9596C}"/>
    <cellStyle name="Nota 2 2 2 5 4 2 2 2 2" xfId="27256" xr:uid="{D9C5AA5A-03BF-46C3-A47B-E8A49AD6DB05}"/>
    <cellStyle name="Nota 2 2 2 5 4 2 2 3" xfId="27257" xr:uid="{DFE7332D-91AD-4496-8D2A-C339AFD536FA}"/>
    <cellStyle name="Nota 2 2 2 5 4 2 3" xfId="27258" xr:uid="{73E6D2DA-B810-46D4-92B7-20098781333E}"/>
    <cellStyle name="Nota 2 2 2 5 4 2 3 2" xfId="27259" xr:uid="{EAF05544-AF19-4D86-B1A8-72081967E9AE}"/>
    <cellStyle name="Nota 2 2 2 5 4 2 4" xfId="27260" xr:uid="{0E6D6D00-093F-422A-8502-50C259A8B59B}"/>
    <cellStyle name="Nota 2 2 2 5 4 2 4 2" xfId="27261" xr:uid="{FE70090D-98B5-4F7E-A1C2-396151843887}"/>
    <cellStyle name="Nota 2 2 2 5 4 2 5" xfId="27262" xr:uid="{867E6B5A-7E77-470A-BF48-1643D26198C4}"/>
    <cellStyle name="Nota 2 2 2 5 4 3" xfId="27263" xr:uid="{5F0F4951-3F56-44B2-B1C7-F6EB5AFCBF45}"/>
    <cellStyle name="Nota 2 2 2 5 4 3 2" xfId="27264" xr:uid="{375D849C-B9CB-4B4A-993D-F4570D19BE91}"/>
    <cellStyle name="Nota 2 2 2 5 4 4" xfId="27265" xr:uid="{28844E59-209B-459B-ACFF-068A47ADF931}"/>
    <cellStyle name="Nota 2 2 2 5 4 4 2" xfId="27266" xr:uid="{9FBC17D0-9D6D-4C41-B644-6A8BDA795F4F}"/>
    <cellStyle name="Nota 2 2 2 5 4 5" xfId="27267" xr:uid="{358E68BA-6CC5-45AA-A5A9-85E14E07993A}"/>
    <cellStyle name="Nota 2 2 2 5 5" xfId="27268" xr:uid="{4A7491B3-4CDC-4CFA-8C78-5261F48901E7}"/>
    <cellStyle name="Nota 2 2 2 5 5 2" xfId="27269" xr:uid="{1E80D17E-24B6-43C5-B55C-AD0E2E34F5CD}"/>
    <cellStyle name="Nota 2 2 2 5 5 2 2" xfId="27270" xr:uid="{B39DB12F-31C7-410F-8B17-1EC8A8BF3E73}"/>
    <cellStyle name="Nota 2 2 2 5 5 3" xfId="27271" xr:uid="{142AF261-2C41-49C0-97AA-2ECAF58B0F30}"/>
    <cellStyle name="Nota 2 2 2 5 5 3 2" xfId="27272" xr:uid="{F667D080-8F22-4E17-AF84-1017A02ABD96}"/>
    <cellStyle name="Nota 2 2 2 5 5 4" xfId="27273" xr:uid="{7BA7A69B-659B-455E-8F6B-59E0563DA1B6}"/>
    <cellStyle name="Nota 2 2 2 5 6" xfId="27274" xr:uid="{82206FF1-C82D-4A01-BF01-1248BF3BB39F}"/>
    <cellStyle name="Nota 2 2 2 5 6 2" xfId="27275" xr:uid="{7DCF23A3-322C-4FC7-8CD2-01A82F4CCBE4}"/>
    <cellStyle name="Nota 2 2 2 5 6 2 2" xfId="27276" xr:uid="{5037D671-13E2-4B40-838B-D49E7083D98E}"/>
    <cellStyle name="Nota 2 2 2 5 6 2 2 2" xfId="27277" xr:uid="{81EE0755-9A7D-4449-BD34-179A6060CE3F}"/>
    <cellStyle name="Nota 2 2 2 5 6 2 3" xfId="27278" xr:uid="{69EB557A-1992-4BB9-B8C3-E41F4C59CA83}"/>
    <cellStyle name="Nota 2 2 2 5 6 3" xfId="27279" xr:uid="{A27E3C4F-4866-4ECD-B70E-9C3719F80FAD}"/>
    <cellStyle name="Nota 2 2 2 5 6 3 2" xfId="27280" xr:uid="{6672032B-DC5C-4223-8402-D9A10AB5DB3F}"/>
    <cellStyle name="Nota 2 2 2 5 6 4" xfId="27281" xr:uid="{44B9901E-1DA9-485B-A5AB-622C37B952DC}"/>
    <cellStyle name="Nota 2 2 2 5 6 4 2" xfId="27282" xr:uid="{7A3D9C6D-F796-4760-BFD3-34D6F50C8584}"/>
    <cellStyle name="Nota 2 2 2 5 6 5" xfId="27283" xr:uid="{66E186C1-151A-4F09-BDEA-B5B791B56589}"/>
    <cellStyle name="Nota 2 2 2 5 7" xfId="27284" xr:uid="{169026BD-2F4D-4C12-A6A5-CC9C346873CF}"/>
    <cellStyle name="Nota 2 2 2 5 7 2" xfId="27285" xr:uid="{376FF2B2-75B3-4A25-B03F-683B0C1B9735}"/>
    <cellStyle name="Nota 2 2 2 5 7 2 2" xfId="27286" xr:uid="{BD51C7B9-A1ED-4215-A2BC-89497D9838A4}"/>
    <cellStyle name="Nota 2 2 2 5 7 3" xfId="27287" xr:uid="{6A9BDBD0-4ED7-4C60-A27A-C3346BF735FC}"/>
    <cellStyle name="Nota 2 2 2 5 7 3 2" xfId="27288" xr:uid="{E8A8C6A7-277E-4400-BBF2-2199EF5A174D}"/>
    <cellStyle name="Nota 2 2 2 5 7 4" xfId="27289" xr:uid="{18827A0D-A981-4074-AEA2-E974CF4318E4}"/>
    <cellStyle name="Nota 2 2 2 5 8" xfId="27290" xr:uid="{80E7235A-1B78-4E0E-9A2E-922899125AF3}"/>
    <cellStyle name="Nota 2 2 2 5 8 2" xfId="27291" xr:uid="{9ED27BB1-891F-4171-9E26-373E189CC512}"/>
    <cellStyle name="Nota 2 2 2 5 9" xfId="27292" xr:uid="{173A2F37-5238-4CE4-8F10-C61EF8BA5994}"/>
    <cellStyle name="Nota 2 2 2 6" xfId="27293" xr:uid="{9297036A-0007-448F-B345-BC7481367150}"/>
    <cellStyle name="Nota 2 2 2 6 10" xfId="27294" xr:uid="{F39CF137-0AE4-4A99-803C-4F200259305C}"/>
    <cellStyle name="Nota 2 2 2 6 2" xfId="27295" xr:uid="{10F026FC-0411-41A1-BE4B-4D73C886C8FA}"/>
    <cellStyle name="Nota 2 2 2 6 2 2" xfId="27296" xr:uid="{96773CF1-7456-4576-B860-ED6A55217E79}"/>
    <cellStyle name="Nota 2 2 2 6 2 2 2" xfId="27297" xr:uid="{C6D05238-8DA6-4BB9-A3C8-8A0FA6ED872B}"/>
    <cellStyle name="Nota 2 2 2 6 2 2 2 2" xfId="27298" xr:uid="{DE74C30B-076D-4837-B7AD-6A2FBA7841C5}"/>
    <cellStyle name="Nota 2 2 2 6 2 2 2 2 2" xfId="27299" xr:uid="{07907FD4-6BA3-4FAA-90E7-DD6D652C2217}"/>
    <cellStyle name="Nota 2 2 2 6 2 2 2 2 2 2" xfId="27300" xr:uid="{28C8867A-D2E5-4820-9E3C-082165B1838E}"/>
    <cellStyle name="Nota 2 2 2 6 2 2 2 2 3" xfId="27301" xr:uid="{138C95C2-5F9D-46D8-B56F-21E80F3FED3E}"/>
    <cellStyle name="Nota 2 2 2 6 2 2 2 3" xfId="27302" xr:uid="{77990689-0D70-4948-9C1F-8346B8130A89}"/>
    <cellStyle name="Nota 2 2 2 6 2 2 2 3 2" xfId="27303" xr:uid="{615708B0-9336-4AB9-B891-FF4E5AEA0679}"/>
    <cellStyle name="Nota 2 2 2 6 2 2 2 4" xfId="27304" xr:uid="{5CC03A59-51BD-489D-AF76-18A0A59060A7}"/>
    <cellStyle name="Nota 2 2 2 6 2 2 2 4 2" xfId="27305" xr:uid="{10842288-0312-48B6-9064-32DE7CD3F492}"/>
    <cellStyle name="Nota 2 2 2 6 2 2 2 5" xfId="27306" xr:uid="{C346D53C-8D1E-4DE5-9542-E4EAB4FC5080}"/>
    <cellStyle name="Nota 2 2 2 6 2 2 3" xfId="27307" xr:uid="{5FA9A38D-1A54-4DB1-B755-417B1B4BF5C0}"/>
    <cellStyle name="Nota 2 2 2 6 2 2 3 2" xfId="27308" xr:uid="{A3C2708C-6451-44BD-AFB6-9C38C14E9442}"/>
    <cellStyle name="Nota 2 2 2 6 2 2 4" xfId="27309" xr:uid="{2583CF2F-2878-406C-9623-D7C28E57DE71}"/>
    <cellStyle name="Nota 2 2 2 6 2 2 4 2" xfId="27310" xr:uid="{551F59FD-FEC4-41AC-8B4F-4B0AB4889F66}"/>
    <cellStyle name="Nota 2 2 2 6 2 2 5" xfId="27311" xr:uid="{A1D9B4C6-699E-4803-8D79-F55F1887C9E2}"/>
    <cellStyle name="Nota 2 2 2 6 2 3" xfId="27312" xr:uid="{1E8F48F1-D9CD-424C-BA2C-2FD614117216}"/>
    <cellStyle name="Nota 2 2 2 6 2 3 2" xfId="27313" xr:uid="{3A2388BC-FD5A-4CCD-9DDA-6609DCFBAAF5}"/>
    <cellStyle name="Nota 2 2 2 6 2 3 2 2" xfId="27314" xr:uid="{235BD1DB-BF53-4558-B0C6-E0D827A1C09F}"/>
    <cellStyle name="Nota 2 2 2 6 2 3 3" xfId="27315" xr:uid="{A9A3AB55-067E-4670-8229-C5E15B5D1388}"/>
    <cellStyle name="Nota 2 2 2 6 2 3 3 2" xfId="27316" xr:uid="{0F92B0FB-C4C3-447C-8CFE-448976C20AB2}"/>
    <cellStyle name="Nota 2 2 2 6 2 3 4" xfId="27317" xr:uid="{D64EF5FC-65EA-45B8-BF38-F4A1C2109B4C}"/>
    <cellStyle name="Nota 2 2 2 6 2 4" xfId="27318" xr:uid="{83772C0C-48AD-48FB-B00B-39C0C2ED7A20}"/>
    <cellStyle name="Nota 2 2 2 6 2 4 2" xfId="27319" xr:uid="{13327148-9266-4B1C-86FE-102C545FCB47}"/>
    <cellStyle name="Nota 2 2 2 6 2 4 2 2" xfId="27320" xr:uid="{4234DA64-453F-4C8C-94FA-B479F8033A8D}"/>
    <cellStyle name="Nota 2 2 2 6 2 4 2 2 2" xfId="27321" xr:uid="{B6563288-B4B7-4C66-9B2D-DCF58474002A}"/>
    <cellStyle name="Nota 2 2 2 6 2 4 2 3" xfId="27322" xr:uid="{4C9C1EBC-E62F-4778-BF70-6C97F7E0D2F4}"/>
    <cellStyle name="Nota 2 2 2 6 2 4 3" xfId="27323" xr:uid="{7D2B6181-FC4E-4F81-9E64-26824A8FFE1A}"/>
    <cellStyle name="Nota 2 2 2 6 2 4 3 2" xfId="27324" xr:uid="{CDF08CF8-8F5F-4F66-9EEC-C45C2378EA17}"/>
    <cellStyle name="Nota 2 2 2 6 2 4 4" xfId="27325" xr:uid="{A8D34C5B-46A8-4863-B039-E1BA549ED01E}"/>
    <cellStyle name="Nota 2 2 2 6 2 4 4 2" xfId="27326" xr:uid="{3C5EFAB6-F2DD-478F-99E4-A5D05828330C}"/>
    <cellStyle name="Nota 2 2 2 6 2 4 5" xfId="27327" xr:uid="{44991CAD-11A5-4E11-AA08-0C42FED55995}"/>
    <cellStyle name="Nota 2 2 2 6 2 5" xfId="27328" xr:uid="{50C2107C-9998-4FF5-9EFB-58FE73711A01}"/>
    <cellStyle name="Nota 2 2 2 6 2 5 2" xfId="27329" xr:uid="{0C076E96-334A-4CA4-B195-681D4E577EFC}"/>
    <cellStyle name="Nota 2 2 2 6 2 5 2 2" xfId="27330" xr:uid="{61CFC1BC-B7DD-4694-9E37-E1BC292D1173}"/>
    <cellStyle name="Nota 2 2 2 6 2 5 3" xfId="27331" xr:uid="{2F27DC28-02F8-4BD7-BFD0-723811F35C39}"/>
    <cellStyle name="Nota 2 2 2 6 2 5 3 2" xfId="27332" xr:uid="{6F6DDA9B-B378-417C-8F6F-544D76263617}"/>
    <cellStyle name="Nota 2 2 2 6 2 5 4" xfId="27333" xr:uid="{23601F1B-686D-4683-8A70-7F0F944CBCF2}"/>
    <cellStyle name="Nota 2 2 2 6 2 6" xfId="27334" xr:uid="{D8F2F5A6-6F0A-4316-9E83-10F4BBF3BC80}"/>
    <cellStyle name="Nota 2 2 2 6 2 6 2" xfId="27335" xr:uid="{8231905F-B504-497D-9F85-6E3BB5B5FA14}"/>
    <cellStyle name="Nota 2 2 2 6 2 7" xfId="27336" xr:uid="{1E39A9DF-AA6D-4723-B3A4-F820D4E4CB51}"/>
    <cellStyle name="Nota 2 2 2 6 2 8" xfId="27337" xr:uid="{2C921B99-2F07-44AC-A68A-5C69AAC661DB}"/>
    <cellStyle name="Nota 2 2 2 6 3" xfId="27338" xr:uid="{1D351819-DB25-4D29-B0DB-E43E4182DE4C}"/>
    <cellStyle name="Nota 2 2 2 6 3 2" xfId="27339" xr:uid="{E6B91030-D5CB-4889-9044-97F1DC7D4419}"/>
    <cellStyle name="Nota 2 2 2 6 3 2 2" xfId="27340" xr:uid="{6C5FD6FD-8CCA-4677-B9FC-D2F4F6E7F298}"/>
    <cellStyle name="Nota 2 2 2 6 3 2 2 2" xfId="27341" xr:uid="{F0259A86-89BA-478F-B4BB-78D9092D191E}"/>
    <cellStyle name="Nota 2 2 2 6 3 2 2 2 2" xfId="27342" xr:uid="{FA4A5DC3-4F4D-4F85-8555-5C9C85873325}"/>
    <cellStyle name="Nota 2 2 2 6 3 2 2 2 2 2" xfId="27343" xr:uid="{FD3B19D5-94A3-437F-987B-923AFF758CB6}"/>
    <cellStyle name="Nota 2 2 2 6 3 2 2 2 3" xfId="27344" xr:uid="{7463C052-9601-427C-8BF6-DBF5E806EBDC}"/>
    <cellStyle name="Nota 2 2 2 6 3 2 2 3" xfId="27345" xr:uid="{4A9D7C7C-92E8-4026-A829-0F929237753E}"/>
    <cellStyle name="Nota 2 2 2 6 3 2 2 3 2" xfId="27346" xr:uid="{3740100D-776C-427D-AE38-1D6EBDB1DE04}"/>
    <cellStyle name="Nota 2 2 2 6 3 2 2 4" xfId="27347" xr:uid="{032DE153-735E-4CAB-BCF3-4EF18EEAE431}"/>
    <cellStyle name="Nota 2 2 2 6 3 2 2 4 2" xfId="27348" xr:uid="{C4623E9D-23A8-403F-8B2E-99AFA0865C24}"/>
    <cellStyle name="Nota 2 2 2 6 3 2 2 5" xfId="27349" xr:uid="{18CF07C9-5E59-4CEF-9E2A-DA9FB495B804}"/>
    <cellStyle name="Nota 2 2 2 6 3 2 3" xfId="27350" xr:uid="{A5AC2BC8-9FB4-43AC-96BB-BB51C4A1AE4D}"/>
    <cellStyle name="Nota 2 2 2 6 3 2 3 2" xfId="27351" xr:uid="{B0428659-1B53-40F3-84BC-023C65BF5746}"/>
    <cellStyle name="Nota 2 2 2 6 3 2 4" xfId="27352" xr:uid="{49B242C6-5AF5-4426-9FD6-E4FF7696EEC9}"/>
    <cellStyle name="Nota 2 2 2 6 3 2 4 2" xfId="27353" xr:uid="{CA65C74A-D803-4E15-9794-4ED8E5CC2A60}"/>
    <cellStyle name="Nota 2 2 2 6 3 2 5" xfId="27354" xr:uid="{F2687332-DE11-4414-860A-84A3AB100660}"/>
    <cellStyle name="Nota 2 2 2 6 3 3" xfId="27355" xr:uid="{21D04F73-1F7C-4434-8A65-2AE661801FA8}"/>
    <cellStyle name="Nota 2 2 2 6 3 3 2" xfId="27356" xr:uid="{955639D5-E8E8-4DFD-88CF-912A5B48EE1C}"/>
    <cellStyle name="Nota 2 2 2 6 3 3 2 2" xfId="27357" xr:uid="{7856C1F2-6287-4DA0-BFE7-4D74C9D5F433}"/>
    <cellStyle name="Nota 2 2 2 6 3 3 3" xfId="27358" xr:uid="{FCF70AEB-A596-4965-9E7B-5AB193B82739}"/>
    <cellStyle name="Nota 2 2 2 6 3 3 3 2" xfId="27359" xr:uid="{6EA9D554-99AE-4002-9878-90038C335819}"/>
    <cellStyle name="Nota 2 2 2 6 3 3 4" xfId="27360" xr:uid="{F7CEE7F0-47D6-4B87-B203-3504F607DC48}"/>
    <cellStyle name="Nota 2 2 2 6 3 4" xfId="27361" xr:uid="{5A2F69CD-F5C8-4C39-86F6-F1587B9BFFBC}"/>
    <cellStyle name="Nota 2 2 2 6 3 4 2" xfId="27362" xr:uid="{09C25C8D-88A1-4066-83CE-4E378F7DB18D}"/>
    <cellStyle name="Nota 2 2 2 6 3 4 2 2" xfId="27363" xr:uid="{0E2B56DF-B282-486D-9CE9-D1E671E6C782}"/>
    <cellStyle name="Nota 2 2 2 6 3 4 2 2 2" xfId="27364" xr:uid="{D03C34A3-B290-4ABB-A5F7-24D2A92510E2}"/>
    <cellStyle name="Nota 2 2 2 6 3 4 2 3" xfId="27365" xr:uid="{89D8E655-6304-40CF-B1ED-98800BF4006B}"/>
    <cellStyle name="Nota 2 2 2 6 3 4 3" xfId="27366" xr:uid="{64A73EBD-297D-4650-9B3D-9D48F2A02A7F}"/>
    <cellStyle name="Nota 2 2 2 6 3 4 3 2" xfId="27367" xr:uid="{45C1CA12-0588-4E1E-B352-D44077BC3051}"/>
    <cellStyle name="Nota 2 2 2 6 3 4 4" xfId="27368" xr:uid="{60403F45-66C7-4DD2-A8D0-998DFC4321CD}"/>
    <cellStyle name="Nota 2 2 2 6 3 4 4 2" xfId="27369" xr:uid="{0304C030-6D3C-48C6-B140-18CC4F4183C9}"/>
    <cellStyle name="Nota 2 2 2 6 3 4 5" xfId="27370" xr:uid="{CBBC0A66-1119-4BEE-80A5-3863B8F6BAF1}"/>
    <cellStyle name="Nota 2 2 2 6 3 5" xfId="27371" xr:uid="{C1CA1EC1-031E-4432-A98C-10F22D9421C8}"/>
    <cellStyle name="Nota 2 2 2 6 3 5 2" xfId="27372" xr:uid="{C7C3B5BF-CA2F-4400-8AEE-7A6C42D28222}"/>
    <cellStyle name="Nota 2 2 2 6 3 5 2 2" xfId="27373" xr:uid="{86CFD264-887B-422C-BBFE-EF76185BD024}"/>
    <cellStyle name="Nota 2 2 2 6 3 5 3" xfId="27374" xr:uid="{45C85D21-C1B6-4A11-A008-EEE5DBCCA298}"/>
    <cellStyle name="Nota 2 2 2 6 3 5 3 2" xfId="27375" xr:uid="{FA1E4C15-C1BD-4456-AB02-D72D2F0BE448}"/>
    <cellStyle name="Nota 2 2 2 6 3 5 4" xfId="27376" xr:uid="{5EC19B87-2733-4ED7-95BB-150A4C86FF23}"/>
    <cellStyle name="Nota 2 2 2 6 3 6" xfId="27377" xr:uid="{A107F4F9-D33C-4713-AC97-5A8109BFD75A}"/>
    <cellStyle name="Nota 2 2 2 6 3 6 2" xfId="27378" xr:uid="{DDF5D117-2AB9-4CD3-B8E8-DF3C7F9A2E95}"/>
    <cellStyle name="Nota 2 2 2 6 3 7" xfId="27379" xr:uid="{1E3EFD8C-D5F9-4DA4-8B5C-1B41B611C4FB}"/>
    <cellStyle name="Nota 2 2 2 6 3 8" xfId="27380" xr:uid="{81E8AF5A-C7DF-4390-94B7-74960A799A80}"/>
    <cellStyle name="Nota 2 2 2 6 4" xfId="27381" xr:uid="{5437017F-9A18-4AC6-A724-0DB5C1CC6556}"/>
    <cellStyle name="Nota 2 2 2 6 4 2" xfId="27382" xr:uid="{3D0A49A8-74A7-4D3C-993F-78596A882AFD}"/>
    <cellStyle name="Nota 2 2 2 6 4 2 2" xfId="27383" xr:uid="{15E7AB7A-6C0C-4ABB-B8E6-2BEFE249F291}"/>
    <cellStyle name="Nota 2 2 2 6 4 2 2 2" xfId="27384" xr:uid="{BE14FD9D-1D04-49DF-96C8-8550234A59EE}"/>
    <cellStyle name="Nota 2 2 2 6 4 2 2 2 2" xfId="27385" xr:uid="{C00B8EEE-58CC-4331-8DD7-620B8BD48BA6}"/>
    <cellStyle name="Nota 2 2 2 6 4 2 2 3" xfId="27386" xr:uid="{26B71024-7EC7-4FA3-B883-3307F5A4EB9B}"/>
    <cellStyle name="Nota 2 2 2 6 4 2 3" xfId="27387" xr:uid="{B304F509-BC4E-4856-BFA6-3A7A61468193}"/>
    <cellStyle name="Nota 2 2 2 6 4 2 3 2" xfId="27388" xr:uid="{B7A97ACE-83B8-4BD2-8726-D6815B5E2317}"/>
    <cellStyle name="Nota 2 2 2 6 4 2 4" xfId="27389" xr:uid="{6219B521-223D-41F7-A89D-DC45D9B5A8EE}"/>
    <cellStyle name="Nota 2 2 2 6 4 2 4 2" xfId="27390" xr:uid="{D9BB90C0-0447-445F-AB8C-97A9E013C82E}"/>
    <cellStyle name="Nota 2 2 2 6 4 2 5" xfId="27391" xr:uid="{7D869870-1498-4C02-B1E0-6B17936AB5EE}"/>
    <cellStyle name="Nota 2 2 2 6 4 3" xfId="27392" xr:uid="{195916FD-DE1B-4725-942C-B19E94F58691}"/>
    <cellStyle name="Nota 2 2 2 6 4 3 2" xfId="27393" xr:uid="{48BAD53D-B183-4EE3-BD03-B63B01B0EAC1}"/>
    <cellStyle name="Nota 2 2 2 6 4 4" xfId="27394" xr:uid="{DAB0FB74-91D8-47D3-B41C-C7E2DEFA6616}"/>
    <cellStyle name="Nota 2 2 2 6 4 4 2" xfId="27395" xr:uid="{9CDDB93B-4430-40CC-AECF-62F2D82CCBBF}"/>
    <cellStyle name="Nota 2 2 2 6 4 5" xfId="27396" xr:uid="{D3A042E1-6E1C-4EC4-9A74-0D220A26FE09}"/>
    <cellStyle name="Nota 2 2 2 6 5" xfId="27397" xr:uid="{71DCF58C-DCAC-4217-90B3-7B430A92D28A}"/>
    <cellStyle name="Nota 2 2 2 6 5 2" xfId="27398" xr:uid="{0A697ACA-4D53-4E7C-B341-8445C96A0425}"/>
    <cellStyle name="Nota 2 2 2 6 5 2 2" xfId="27399" xr:uid="{70F33AF8-C4B5-4A18-BF07-3D87788261E6}"/>
    <cellStyle name="Nota 2 2 2 6 5 3" xfId="27400" xr:uid="{3BC5B89C-6BCA-4188-850A-5ABCDCA8D36A}"/>
    <cellStyle name="Nota 2 2 2 6 5 3 2" xfId="27401" xr:uid="{D3961E2A-34B7-4268-9A09-CA12C85705D1}"/>
    <cellStyle name="Nota 2 2 2 6 5 4" xfId="27402" xr:uid="{01F271CE-6C50-4B15-A811-56CC2D3C0383}"/>
    <cellStyle name="Nota 2 2 2 6 6" xfId="27403" xr:uid="{F786C593-BB84-4BF0-881C-8B0B4B4DBCDA}"/>
    <cellStyle name="Nota 2 2 2 6 6 2" xfId="27404" xr:uid="{AFBC4F47-2B43-42FF-A2D4-0F6775FD189A}"/>
    <cellStyle name="Nota 2 2 2 6 6 2 2" xfId="27405" xr:uid="{EE23752D-19A6-43BA-A0C0-0D624A659119}"/>
    <cellStyle name="Nota 2 2 2 6 6 2 2 2" xfId="27406" xr:uid="{352FEBB1-FD0D-4F7D-B3EE-DEE36DCA265B}"/>
    <cellStyle name="Nota 2 2 2 6 6 2 3" xfId="27407" xr:uid="{2FB695FC-D9F3-4D49-852E-E2A4B3FB476A}"/>
    <cellStyle name="Nota 2 2 2 6 6 3" xfId="27408" xr:uid="{2AABB457-29AA-41B3-B668-DB0C140A311A}"/>
    <cellStyle name="Nota 2 2 2 6 6 3 2" xfId="27409" xr:uid="{BF3A0783-9BC3-4A83-ADB0-FE8E548446D2}"/>
    <cellStyle name="Nota 2 2 2 6 6 4" xfId="27410" xr:uid="{4F76F6EA-0C55-4083-BCE9-4E3E1B186CBE}"/>
    <cellStyle name="Nota 2 2 2 6 6 4 2" xfId="27411" xr:uid="{83237260-FBDA-409B-B9EA-365AFA39BA63}"/>
    <cellStyle name="Nota 2 2 2 6 6 5" xfId="27412" xr:uid="{63A58835-D699-48D2-B694-593E2811E007}"/>
    <cellStyle name="Nota 2 2 2 6 7" xfId="27413" xr:uid="{17431CB5-E4D4-4637-BE0A-AEB05B45C7DE}"/>
    <cellStyle name="Nota 2 2 2 6 7 2" xfId="27414" xr:uid="{483DA86C-D79D-46E8-AE51-B82C4AA05626}"/>
    <cellStyle name="Nota 2 2 2 6 7 2 2" xfId="27415" xr:uid="{C28158B1-3D37-4922-8C20-63D8041C9F67}"/>
    <cellStyle name="Nota 2 2 2 6 7 3" xfId="27416" xr:uid="{FBE96856-2E2B-4522-AE30-C67AEC5C27D1}"/>
    <cellStyle name="Nota 2 2 2 6 7 3 2" xfId="27417" xr:uid="{BC4B80C0-23FB-49A8-AE53-6ED6EAB1B232}"/>
    <cellStyle name="Nota 2 2 2 6 7 4" xfId="27418" xr:uid="{A3404802-22CC-49AF-B45C-0551748EEAB1}"/>
    <cellStyle name="Nota 2 2 2 6 8" xfId="27419" xr:uid="{D1B0C284-8602-42FD-A7A0-67DC1C6A9ECB}"/>
    <cellStyle name="Nota 2 2 2 6 8 2" xfId="27420" xr:uid="{287D2D18-C319-4DD9-8C11-AD784C5D188D}"/>
    <cellStyle name="Nota 2 2 2 6 9" xfId="27421" xr:uid="{D2B389EA-D345-4BDE-9C84-73CB8DDAC72D}"/>
    <cellStyle name="Nota 2 2 2 7" xfId="27422" xr:uid="{8653AE69-EF92-4725-B5B9-175D467CE1A8}"/>
    <cellStyle name="Nota 2 2 2 7 2" xfId="27423" xr:uid="{25B4AFA7-B7CA-4517-B4A2-BE98761D7D9F}"/>
    <cellStyle name="Nota 2 2 2 7 2 2" xfId="27424" xr:uid="{843ED82B-9125-4D82-AC35-AFFE446DC5B5}"/>
    <cellStyle name="Nota 2 2 2 7 2 2 2" xfId="27425" xr:uid="{DD100941-1913-4ECA-A688-C2FA4C993ADA}"/>
    <cellStyle name="Nota 2 2 2 7 2 2 2 2" xfId="27426" xr:uid="{A5F04550-45E1-4772-8F5C-0EDB2DC33AD7}"/>
    <cellStyle name="Nota 2 2 2 7 2 2 2 2 2" xfId="27427" xr:uid="{A9799D4E-DC99-4180-86FB-1E89877D8C52}"/>
    <cellStyle name="Nota 2 2 2 7 2 2 2 3" xfId="27428" xr:uid="{D8C29057-3FCA-4BD1-AD03-B3EA8F5B2235}"/>
    <cellStyle name="Nota 2 2 2 7 2 2 3" xfId="27429" xr:uid="{1483295A-6920-442F-B082-4AE3DB495F5B}"/>
    <cellStyle name="Nota 2 2 2 7 2 2 3 2" xfId="27430" xr:uid="{E222F505-07F6-4DF4-817D-0D40B0405775}"/>
    <cellStyle name="Nota 2 2 2 7 2 2 4" xfId="27431" xr:uid="{3BBD7FDF-CA51-44CC-BDDA-EF58E0481680}"/>
    <cellStyle name="Nota 2 2 2 7 2 2 4 2" xfId="27432" xr:uid="{A331D7FD-C176-47CE-952D-6D201A5CA206}"/>
    <cellStyle name="Nota 2 2 2 7 2 2 5" xfId="27433" xr:uid="{CDEC4FF5-2262-4A8A-B410-2DF87B3C6703}"/>
    <cellStyle name="Nota 2 2 2 7 2 3" xfId="27434" xr:uid="{AB420A79-3A6D-4A18-9EBC-F0532BA0A5EB}"/>
    <cellStyle name="Nota 2 2 2 7 2 3 2" xfId="27435" xr:uid="{6CA616CB-BCE1-4C02-9B20-2F0510A4C2F1}"/>
    <cellStyle name="Nota 2 2 2 7 2 4" xfId="27436" xr:uid="{18407F39-CE29-4ADC-B78C-CFA8E01CBF9D}"/>
    <cellStyle name="Nota 2 2 2 7 2 4 2" xfId="27437" xr:uid="{7F6903BF-21CF-4714-8905-E088EA900CA8}"/>
    <cellStyle name="Nota 2 2 2 7 2 5" xfId="27438" xr:uid="{0FC83AEB-51DF-4BEE-9DA2-0CA31FA2E9C7}"/>
    <cellStyle name="Nota 2 2 2 7 3" xfId="27439" xr:uid="{3555187B-A421-46B9-A205-48C4364D02CA}"/>
    <cellStyle name="Nota 2 2 2 7 3 2" xfId="27440" xr:uid="{EB4B00E9-FE58-405B-A5FD-156B8934B162}"/>
    <cellStyle name="Nota 2 2 2 7 3 2 2" xfId="27441" xr:uid="{4F39C814-13E0-4183-A455-AA60F6C453B3}"/>
    <cellStyle name="Nota 2 2 2 7 3 3" xfId="27442" xr:uid="{44A4E0EE-95E7-4A3E-824E-B0CEFF3B0A7C}"/>
    <cellStyle name="Nota 2 2 2 7 3 3 2" xfId="27443" xr:uid="{FCC50E1B-1CB3-46F1-8F61-C18C194AACF0}"/>
    <cellStyle name="Nota 2 2 2 7 3 4" xfId="27444" xr:uid="{977996D2-45A3-4807-976C-57EC5AE619D2}"/>
    <cellStyle name="Nota 2 2 2 7 4" xfId="27445" xr:uid="{D7F0E2CE-0095-4CB3-B8B9-525CA8342192}"/>
    <cellStyle name="Nota 2 2 2 7 4 2" xfId="27446" xr:uid="{1761DDB8-3EAA-46FA-A67D-20CC7E199940}"/>
    <cellStyle name="Nota 2 2 2 7 4 2 2" xfId="27447" xr:uid="{A5C2FDBC-B59C-43DA-8851-0343FEBE9610}"/>
    <cellStyle name="Nota 2 2 2 7 4 2 2 2" xfId="27448" xr:uid="{ED718B9D-212D-4F32-A6EC-0FCE4E7B1F56}"/>
    <cellStyle name="Nota 2 2 2 7 4 2 3" xfId="27449" xr:uid="{DDBCE940-A203-469E-A1F2-AECCBD0EBA34}"/>
    <cellStyle name="Nota 2 2 2 7 4 3" xfId="27450" xr:uid="{7417EC2B-885C-4386-AF5A-59AF58135007}"/>
    <cellStyle name="Nota 2 2 2 7 4 3 2" xfId="27451" xr:uid="{257DCF02-FB4F-4DBF-A42D-7641C7367862}"/>
    <cellStyle name="Nota 2 2 2 7 4 4" xfId="27452" xr:uid="{C7FB1773-63B4-4003-ABC6-726E7E1A80C4}"/>
    <cellStyle name="Nota 2 2 2 7 4 4 2" xfId="27453" xr:uid="{D2BDB4B3-A744-4B9F-B1F4-F8A3A2DCBE42}"/>
    <cellStyle name="Nota 2 2 2 7 4 5" xfId="27454" xr:uid="{3982F15C-B573-4879-AE7A-9D61D5A7A538}"/>
    <cellStyle name="Nota 2 2 2 7 5" xfId="27455" xr:uid="{A45A26B3-7D22-4BDD-B2B0-5A83839B318F}"/>
    <cellStyle name="Nota 2 2 2 7 5 2" xfId="27456" xr:uid="{8A17076E-ABC1-48D3-8E3F-DD6039D84131}"/>
    <cellStyle name="Nota 2 2 2 7 5 2 2" xfId="27457" xr:uid="{4BF07587-9C73-4884-A631-0F51B02357B7}"/>
    <cellStyle name="Nota 2 2 2 7 5 3" xfId="27458" xr:uid="{3F7BC5A4-EA65-4607-8EF9-E6295A228BB6}"/>
    <cellStyle name="Nota 2 2 2 7 5 3 2" xfId="27459" xr:uid="{3721A8EE-0F82-443D-93C8-595622B3ABB7}"/>
    <cellStyle name="Nota 2 2 2 7 5 4" xfId="27460" xr:uid="{45AD7A16-1CA7-4E48-B822-45364AF3D923}"/>
    <cellStyle name="Nota 2 2 2 7 6" xfId="27461" xr:uid="{5E558699-D178-4140-9208-B6C43B27C259}"/>
    <cellStyle name="Nota 2 2 2 7 6 2" xfId="27462" xr:uid="{DE10492F-77FE-4E67-B18C-3D137D00074F}"/>
    <cellStyle name="Nota 2 2 2 7 7" xfId="27463" xr:uid="{C5F8517C-5BEC-47CE-B88A-A4EA0567E564}"/>
    <cellStyle name="Nota 2 2 2 7 8" xfId="27464" xr:uid="{C7A1CFCB-A912-49F1-A6CC-FDD772A522BB}"/>
    <cellStyle name="Nota 2 2 2 8" xfId="27465" xr:uid="{61977F18-CB8E-4182-A37E-F613F3DA3C49}"/>
    <cellStyle name="Nota 2 2 2 8 2" xfId="27466" xr:uid="{A20864C2-8E25-4995-9C03-2FF2173A53C6}"/>
    <cellStyle name="Nota 2 2 2 8 2 2" xfId="27467" xr:uid="{248BF0EA-7C7C-44C5-B988-996006914F68}"/>
    <cellStyle name="Nota 2 2 2 8 2 2 2" xfId="27468" xr:uid="{8D56FA2A-88BB-4356-9D64-57AE3B65212E}"/>
    <cellStyle name="Nota 2 2 2 8 2 2 2 2" xfId="27469" xr:uid="{2120A791-D1E1-48CD-9A1E-6917C7D18FE5}"/>
    <cellStyle name="Nota 2 2 2 8 2 2 2 2 2" xfId="27470" xr:uid="{03518B82-CA66-45C6-8847-E0D8DA44F0B8}"/>
    <cellStyle name="Nota 2 2 2 8 2 2 2 3" xfId="27471" xr:uid="{B7CBFB9F-9916-41FC-A88F-99943F7F2996}"/>
    <cellStyle name="Nota 2 2 2 8 2 2 3" xfId="27472" xr:uid="{E31DDB53-76D8-4176-85CE-A8A2A46C0B95}"/>
    <cellStyle name="Nota 2 2 2 8 2 2 3 2" xfId="27473" xr:uid="{C74E4D4B-FBB5-45E6-97E6-F0C0A0229FAE}"/>
    <cellStyle name="Nota 2 2 2 8 2 2 4" xfId="27474" xr:uid="{1C22ACA7-EE65-4C3A-9B07-EB586FA5C305}"/>
    <cellStyle name="Nota 2 2 2 8 2 2 4 2" xfId="27475" xr:uid="{1A9DF3AC-F656-4258-8DF0-305791CB7826}"/>
    <cellStyle name="Nota 2 2 2 8 2 2 5" xfId="27476" xr:uid="{7BA53460-AC21-40C6-B87B-32EF460CF24C}"/>
    <cellStyle name="Nota 2 2 2 8 2 3" xfId="27477" xr:uid="{C2101282-8EB0-4046-B3C2-7E6B709870C9}"/>
    <cellStyle name="Nota 2 2 2 8 2 3 2" xfId="27478" xr:uid="{D1A41CFE-EA28-4182-B392-19278F8A130E}"/>
    <cellStyle name="Nota 2 2 2 8 2 4" xfId="27479" xr:uid="{EF6891E7-13C9-4153-A29B-2FB102F2F0DA}"/>
    <cellStyle name="Nota 2 2 2 8 2 4 2" xfId="27480" xr:uid="{AD1303E7-5703-4B61-9F9F-3EBBE932FCB9}"/>
    <cellStyle name="Nota 2 2 2 8 2 5" xfId="27481" xr:uid="{12E75FA7-72BF-47F3-86B3-BADD0BE5F455}"/>
    <cellStyle name="Nota 2 2 2 8 3" xfId="27482" xr:uid="{1860E09F-B093-41B6-A9B1-182DA708FC16}"/>
    <cellStyle name="Nota 2 2 2 8 3 2" xfId="27483" xr:uid="{A6D28564-9B6C-4943-9A50-8FD391737F9D}"/>
    <cellStyle name="Nota 2 2 2 8 3 2 2" xfId="27484" xr:uid="{CB7B3C5C-62C9-4C85-846C-6675F69B5FFF}"/>
    <cellStyle name="Nota 2 2 2 8 3 3" xfId="27485" xr:uid="{B1157979-1C24-43F0-90C6-C39164BD74F2}"/>
    <cellStyle name="Nota 2 2 2 8 3 3 2" xfId="27486" xr:uid="{B13D6E5A-B09A-48AF-8BDD-BCA6BEE59223}"/>
    <cellStyle name="Nota 2 2 2 8 3 4" xfId="27487" xr:uid="{BAF1CCB9-BA92-4327-8A2F-1646AF1FFC72}"/>
    <cellStyle name="Nota 2 2 2 8 4" xfId="27488" xr:uid="{052DFD93-8280-460B-9960-6758CDFFBC7A}"/>
    <cellStyle name="Nota 2 2 2 8 4 2" xfId="27489" xr:uid="{3136578D-C28D-4004-94EE-87FA4CE3CB31}"/>
    <cellStyle name="Nota 2 2 2 8 4 2 2" xfId="27490" xr:uid="{C09D70C1-2986-4157-99F3-6639A02577C6}"/>
    <cellStyle name="Nota 2 2 2 8 4 2 2 2" xfId="27491" xr:uid="{FCECFAD2-5F20-4CC4-AE61-E0C8A36F9356}"/>
    <cellStyle name="Nota 2 2 2 8 4 2 3" xfId="27492" xr:uid="{404DFBA2-A89F-4C36-9DCB-79E12D9FD57A}"/>
    <cellStyle name="Nota 2 2 2 8 4 3" xfId="27493" xr:uid="{139635AD-DC3D-451F-A512-44B208A2A21A}"/>
    <cellStyle name="Nota 2 2 2 8 4 3 2" xfId="27494" xr:uid="{A491CC0F-FAC5-4F78-B9B5-0712FE7AC308}"/>
    <cellStyle name="Nota 2 2 2 8 4 4" xfId="27495" xr:uid="{AA6B1205-C235-475C-BE7E-8B1F62188AE4}"/>
    <cellStyle name="Nota 2 2 2 8 4 4 2" xfId="27496" xr:uid="{116F5396-3E3B-4B32-B693-A0DE49AE97FB}"/>
    <cellStyle name="Nota 2 2 2 8 4 5" xfId="27497" xr:uid="{CE95F447-7CE3-46B5-9E4F-511300026FF0}"/>
    <cellStyle name="Nota 2 2 2 8 5" xfId="27498" xr:uid="{0B28F5C6-3F16-498E-A8D2-1596D484BF35}"/>
    <cellStyle name="Nota 2 2 2 8 5 2" xfId="27499" xr:uid="{A8C5EB3D-A9CE-424B-A962-34426AEF5391}"/>
    <cellStyle name="Nota 2 2 2 8 5 2 2" xfId="27500" xr:uid="{12C5B1BA-9B07-4E7E-A2A3-431764A9B4D3}"/>
    <cellStyle name="Nota 2 2 2 8 5 3" xfId="27501" xr:uid="{EF387ED8-1B00-4F39-9A3C-848F2B2347B2}"/>
    <cellStyle name="Nota 2 2 2 8 5 3 2" xfId="27502" xr:uid="{421D23B4-E1A6-43DC-8E86-2244DA8CEB05}"/>
    <cellStyle name="Nota 2 2 2 8 5 4" xfId="27503" xr:uid="{931AEEDE-B221-46D4-BDBA-51E5B8DAA5AD}"/>
    <cellStyle name="Nota 2 2 2 8 6" xfId="27504" xr:uid="{6CDE70E1-B01C-498C-B6A3-6E4C3366C6EE}"/>
    <cellStyle name="Nota 2 2 2 8 6 2" xfId="27505" xr:uid="{F48006A7-484F-49F5-A96D-FB5CDA487043}"/>
    <cellStyle name="Nota 2 2 2 8 7" xfId="27506" xr:uid="{A226EA1E-AB4B-4F47-BED4-B49115D3372F}"/>
    <cellStyle name="Nota 2 2 2 8 8" xfId="27507" xr:uid="{74AD2BA3-E16D-4EF4-B93C-3A95CAF2BF75}"/>
    <cellStyle name="Nota 2 2 2 9" xfId="27508" xr:uid="{18796DF8-BB61-4F27-9586-2183F9F9A851}"/>
    <cellStyle name="Nota 2 2 2 9 2" xfId="27509" xr:uid="{51786D43-9437-4C99-8633-B4126BCFE8C4}"/>
    <cellStyle name="Nota 2 2 2 9 2 2" xfId="27510" xr:uid="{4E06E08F-B5E6-4223-A352-E19D92144F2A}"/>
    <cellStyle name="Nota 2 2 2 9 2 2 2" xfId="27511" xr:uid="{059F3EAE-66A9-420E-8A20-DC6ED3546920}"/>
    <cellStyle name="Nota 2 2 2 9 2 2 2 2" xfId="27512" xr:uid="{7002076F-587E-4506-B4CA-98091D5795A9}"/>
    <cellStyle name="Nota 2 2 2 9 2 2 2 2 2" xfId="27513" xr:uid="{74CA1DDE-0D64-4ED9-8F0D-3736F4FC920F}"/>
    <cellStyle name="Nota 2 2 2 9 2 2 2 3" xfId="27514" xr:uid="{37D55044-8DFC-42B9-AA94-17D4681D9782}"/>
    <cellStyle name="Nota 2 2 2 9 2 2 3" xfId="27515" xr:uid="{3A92CF48-4720-4EDF-993A-A1CE1724B04C}"/>
    <cellStyle name="Nota 2 2 2 9 2 2 3 2" xfId="27516" xr:uid="{94CC73C8-92AD-493D-952F-150ED53361E0}"/>
    <cellStyle name="Nota 2 2 2 9 2 2 4" xfId="27517" xr:uid="{040E4839-0E32-49C2-9C19-20B8025B898D}"/>
    <cellStyle name="Nota 2 2 2 9 2 2 4 2" xfId="27518" xr:uid="{4BBC54D0-B903-4B2D-8115-CE166B7C6886}"/>
    <cellStyle name="Nota 2 2 2 9 2 2 5" xfId="27519" xr:uid="{5DD1962E-CE79-47B2-821B-DB8981629417}"/>
    <cellStyle name="Nota 2 2 2 9 2 3" xfId="27520" xr:uid="{8F9F33E6-CDF4-41D7-9AE2-B52AFB005B24}"/>
    <cellStyle name="Nota 2 2 2 9 2 3 2" xfId="27521" xr:uid="{F4045967-EA38-4164-B2CB-26FCD8C124C7}"/>
    <cellStyle name="Nota 2 2 2 9 2 4" xfId="27522" xr:uid="{C14DA5B0-FC60-4178-835B-24543FA0726E}"/>
    <cellStyle name="Nota 2 2 2 9 2 4 2" xfId="27523" xr:uid="{C4D91E3B-D84C-472F-8649-0F04B844761C}"/>
    <cellStyle name="Nota 2 2 2 9 2 5" xfId="27524" xr:uid="{09FF103C-07CB-476D-B9F2-3D86B7E162CD}"/>
    <cellStyle name="Nota 2 2 2 9 3" xfId="27525" xr:uid="{B3E124BC-0533-4D81-B809-6E33E40CCB46}"/>
    <cellStyle name="Nota 2 2 2 9 3 2" xfId="27526" xr:uid="{3682852E-8BEA-462E-962A-D9DC2BD6BE74}"/>
    <cellStyle name="Nota 2 2 2 9 3 2 2" xfId="27527" xr:uid="{FCDF9EA7-B80B-4E08-9F34-A62E47047BCA}"/>
    <cellStyle name="Nota 2 2 2 9 3 3" xfId="27528" xr:uid="{0A94FDDD-7996-4B3A-B7BB-35F130B9AC08}"/>
    <cellStyle name="Nota 2 2 2 9 3 3 2" xfId="27529" xr:uid="{C573FE5F-0674-4EBE-A4B0-F95A6FFFC130}"/>
    <cellStyle name="Nota 2 2 2 9 3 4" xfId="27530" xr:uid="{64376AD3-1AD4-42FF-B264-151834F440A3}"/>
    <cellStyle name="Nota 2 2 2 9 4" xfId="27531" xr:uid="{BA924731-F527-4F54-A812-0918D9A89F96}"/>
    <cellStyle name="Nota 2 2 2 9 4 2" xfId="27532" xr:uid="{1B46D194-5857-4B53-945B-E3573FBEEE50}"/>
    <cellStyle name="Nota 2 2 2 9 4 2 2" xfId="27533" xr:uid="{1C7107ED-21D6-4D26-A8B8-2BBACB68393F}"/>
    <cellStyle name="Nota 2 2 2 9 4 2 2 2" xfId="27534" xr:uid="{2801AEF5-563F-4A2C-B36C-326A620D84F7}"/>
    <cellStyle name="Nota 2 2 2 9 4 2 3" xfId="27535" xr:uid="{92334FAB-63AE-4E8B-BCAB-19E8A7194388}"/>
    <cellStyle name="Nota 2 2 2 9 4 3" xfId="27536" xr:uid="{3F10829F-F724-4EEF-A9B1-46A34A07BF3D}"/>
    <cellStyle name="Nota 2 2 2 9 4 3 2" xfId="27537" xr:uid="{DAF6EF21-ACE1-409A-84CB-24035DF626BD}"/>
    <cellStyle name="Nota 2 2 2 9 4 4" xfId="27538" xr:uid="{DA688BE3-F294-4C96-AE92-9151206F2071}"/>
    <cellStyle name="Nota 2 2 2 9 4 4 2" xfId="27539" xr:uid="{8BA287F3-AF1A-41AF-9C62-BAC8A7257728}"/>
    <cellStyle name="Nota 2 2 2 9 4 5" xfId="27540" xr:uid="{BB607465-22EF-4D17-BDDC-1DA672B5AA28}"/>
    <cellStyle name="Nota 2 2 2 9 5" xfId="27541" xr:uid="{1FAA6EED-5352-4B2F-A024-0680DC09A1FD}"/>
    <cellStyle name="Nota 2 2 2 9 5 2" xfId="27542" xr:uid="{BB88210C-2974-4669-96B5-7DEF6BDD3324}"/>
    <cellStyle name="Nota 2 2 2 9 5 2 2" xfId="27543" xr:uid="{EC4190A9-9324-400B-BF15-C6EF97279909}"/>
    <cellStyle name="Nota 2 2 2 9 5 3" xfId="27544" xr:uid="{C6CB94D2-7A6A-462C-B0C7-B4382E9AB11F}"/>
    <cellStyle name="Nota 2 2 2 9 5 3 2" xfId="27545" xr:uid="{1F512DB0-0EF7-4FC3-B249-E45F7C986BFB}"/>
    <cellStyle name="Nota 2 2 2 9 5 4" xfId="27546" xr:uid="{12FAF5B1-0C5C-47C6-98EE-8FF22F774500}"/>
    <cellStyle name="Nota 2 2 2 9 6" xfId="27547" xr:uid="{DA1B3D54-A800-4EE1-8F31-60F54F51F32C}"/>
    <cellStyle name="Nota 2 2 2 9 6 2" xfId="27548" xr:uid="{8FF6C592-9FC0-4539-A84C-44E34A5FB43E}"/>
    <cellStyle name="Nota 2 2 2 9 7" xfId="27549" xr:uid="{494BC2BF-8270-4C4E-AFCE-21884AAD4585}"/>
    <cellStyle name="Nota 2 2 2 9 8" xfId="27550" xr:uid="{ECEC8229-8901-4EED-9649-233C3895E869}"/>
    <cellStyle name="Nota 2 2 20" xfId="27551" xr:uid="{B9386A73-1598-4395-9B2D-1D4D41CCA649}"/>
    <cellStyle name="Nota 2 2 20 2" xfId="27552" xr:uid="{B4E04DCE-DB3B-4F92-B84A-F80F587DD907}"/>
    <cellStyle name="Nota 2 2 21" xfId="27553" xr:uid="{90772088-7E7F-47E2-869E-F66EAB96C6C1}"/>
    <cellStyle name="Nota 2 2 22" xfId="27554" xr:uid="{80680578-60E4-4CA4-B9FD-EE74D08EC2F9}"/>
    <cellStyle name="Nota 2 2 3" xfId="27555" xr:uid="{E9B0FC02-2136-4B4F-A942-502C7F7FE9F7}"/>
    <cellStyle name="Nota 2 2 3 10" xfId="27556" xr:uid="{2ED126DA-BD5A-4AA0-9338-5DE143787861}"/>
    <cellStyle name="Nota 2 2 3 10 2" xfId="27557" xr:uid="{ED2E5302-63CC-4681-AC64-798FF376EB57}"/>
    <cellStyle name="Nota 2 2 3 10 2 2" xfId="27558" xr:uid="{989F40F0-27C8-4DAA-BFC1-9B89D40AF5FA}"/>
    <cellStyle name="Nota 2 2 3 10 2 2 2" xfId="27559" xr:uid="{F69EB788-E1A3-40F0-BC74-3A8F6F043B37}"/>
    <cellStyle name="Nota 2 2 3 10 2 3" xfId="27560" xr:uid="{DD1E130C-A00A-4D1A-912E-AB430859CA96}"/>
    <cellStyle name="Nota 2 2 3 10 3" xfId="27561" xr:uid="{3B38D6DF-F416-4538-8B39-3C2F8AF5B543}"/>
    <cellStyle name="Nota 2 2 3 10 3 2" xfId="27562" xr:uid="{468D4579-A027-402D-AA9B-5546CD29A312}"/>
    <cellStyle name="Nota 2 2 3 10 4" xfId="27563" xr:uid="{30EB37B9-E0A0-453A-B15A-7130354D993F}"/>
    <cellStyle name="Nota 2 2 3 10 4 2" xfId="27564" xr:uid="{AA182E93-6B5A-4BD5-B912-FFE3A53281FC}"/>
    <cellStyle name="Nota 2 2 3 10 5" xfId="27565" xr:uid="{DF59F1F4-6FF7-4376-A2C0-CD183508E17B}"/>
    <cellStyle name="Nota 2 2 3 11" xfId="27566" xr:uid="{B43FD2F7-1BE0-4AE5-9DF1-EB449AABBCA1}"/>
    <cellStyle name="Nota 2 2 3 11 2" xfId="27567" xr:uid="{4DC1A9A9-A0D5-4A77-AD43-DCEA97F44065}"/>
    <cellStyle name="Nota 2 2 3 11 2 2" xfId="27568" xr:uid="{E07541C5-42C6-4FEC-A25A-E7583F08ADB1}"/>
    <cellStyle name="Nota 2 2 3 11 3" xfId="27569" xr:uid="{AD544AD3-276B-4DA5-9360-A2BE87773489}"/>
    <cellStyle name="Nota 2 2 3 11 3 2" xfId="27570" xr:uid="{2094802A-05DB-427E-B7F0-4DE46BE14A46}"/>
    <cellStyle name="Nota 2 2 3 11 4" xfId="27571" xr:uid="{33860A38-81EA-4080-8CE8-A345D42D9272}"/>
    <cellStyle name="Nota 2 2 3 12" xfId="27572" xr:uid="{507D21DB-0F42-4773-95D7-2176085EAC70}"/>
    <cellStyle name="Nota 2 2 3 12 2" xfId="27573" xr:uid="{0A538975-75CB-48B9-8357-D9FF4100B7F3}"/>
    <cellStyle name="Nota 2 2 3 13" xfId="27574" xr:uid="{02069FBA-FE07-4183-BBE5-D461D1E7BDA0}"/>
    <cellStyle name="Nota 2 2 3 14" xfId="27575" xr:uid="{CBF03B3C-4FBD-4EA8-B576-AE8427AD3E79}"/>
    <cellStyle name="Nota 2 2 3 2" xfId="27576" xr:uid="{5B69A5BF-86D9-4B29-A6C1-9134A90586CB}"/>
    <cellStyle name="Nota 2 2 3 2 10" xfId="27577" xr:uid="{2D65EA2A-764E-4668-9CBE-3CCE28BF7FE8}"/>
    <cellStyle name="Nota 2 2 3 2 10 2" xfId="27578" xr:uid="{9B7CF538-0E4F-4EAB-959A-30795232B829}"/>
    <cellStyle name="Nota 2 2 3 2 11" xfId="27579" xr:uid="{6F22B7B3-90BC-4AAB-99AE-4CCE5FF83F9B}"/>
    <cellStyle name="Nota 2 2 3 2 12" xfId="27580" xr:uid="{A966CF54-E00A-4916-A181-1916FA9A4BC4}"/>
    <cellStyle name="Nota 2 2 3 2 2" xfId="27581" xr:uid="{CD4AE24C-1DD1-48F0-876E-D3A10DBAF2F0}"/>
    <cellStyle name="Nota 2 2 3 2 2 10" xfId="27582" xr:uid="{5D74F639-90A5-4F98-8DE6-3FE27E03EB4C}"/>
    <cellStyle name="Nota 2 2 3 2 2 2" xfId="27583" xr:uid="{7E9829FF-BBC3-4581-AC44-5839D384E211}"/>
    <cellStyle name="Nota 2 2 3 2 2 2 2" xfId="27584" xr:uid="{C241FE4E-C6A2-4893-B466-D30E21A4E27D}"/>
    <cellStyle name="Nota 2 2 3 2 2 2 2 2" xfId="27585" xr:uid="{3699084A-F2F9-46D4-8EA0-3A24303A88D7}"/>
    <cellStyle name="Nota 2 2 3 2 2 2 2 2 2" xfId="27586" xr:uid="{9AA09ABA-A8F8-4C39-9A11-2A334365CD3F}"/>
    <cellStyle name="Nota 2 2 3 2 2 2 2 2 2 2" xfId="27587" xr:uid="{27C81940-B681-415F-B2DA-7F4DEC99B3AE}"/>
    <cellStyle name="Nota 2 2 3 2 2 2 2 2 2 2 2" xfId="27588" xr:uid="{CA0A60F0-8ED7-41CA-ADF3-873F9C3E2DEB}"/>
    <cellStyle name="Nota 2 2 3 2 2 2 2 2 2 3" xfId="27589" xr:uid="{968797C9-D576-4554-9977-3DA6B5F9801B}"/>
    <cellStyle name="Nota 2 2 3 2 2 2 2 2 3" xfId="27590" xr:uid="{50FF34F5-9D41-4962-9216-CB92D178FF0D}"/>
    <cellStyle name="Nota 2 2 3 2 2 2 2 2 3 2" xfId="27591" xr:uid="{ACBBA6BE-CF41-43B3-82AD-5E99178605C0}"/>
    <cellStyle name="Nota 2 2 3 2 2 2 2 2 4" xfId="27592" xr:uid="{B07D4FBA-4639-41A3-907B-932AEDD7358C}"/>
    <cellStyle name="Nota 2 2 3 2 2 2 2 2 4 2" xfId="27593" xr:uid="{C46E107D-FC5A-4737-9001-F36081A66C98}"/>
    <cellStyle name="Nota 2 2 3 2 2 2 2 2 5" xfId="27594" xr:uid="{7616D74E-29BE-4054-A666-36DD18C64C03}"/>
    <cellStyle name="Nota 2 2 3 2 2 2 2 3" xfId="27595" xr:uid="{B8E019EA-71E4-4DE5-9B4D-990486218A86}"/>
    <cellStyle name="Nota 2 2 3 2 2 2 2 3 2" xfId="27596" xr:uid="{DB6DD35B-9613-4C04-B2D1-BD67AD12164F}"/>
    <cellStyle name="Nota 2 2 3 2 2 2 2 4" xfId="27597" xr:uid="{C6A45ADB-F67D-4288-9863-C8087C0F16D4}"/>
    <cellStyle name="Nota 2 2 3 2 2 2 2 4 2" xfId="27598" xr:uid="{BFE31A5D-B4E1-404F-9A65-0987F7052D4A}"/>
    <cellStyle name="Nota 2 2 3 2 2 2 2 5" xfId="27599" xr:uid="{5D6D5D03-4C59-4D89-A024-22449E843DBF}"/>
    <cellStyle name="Nota 2 2 3 2 2 2 3" xfId="27600" xr:uid="{9DAAF020-56C3-47C2-8652-59EF11F0E526}"/>
    <cellStyle name="Nota 2 2 3 2 2 2 3 2" xfId="27601" xr:uid="{D4E8837E-4BED-4696-A259-7E47C740F25F}"/>
    <cellStyle name="Nota 2 2 3 2 2 2 3 2 2" xfId="27602" xr:uid="{0E6FF631-8758-4297-9616-945DED07582E}"/>
    <cellStyle name="Nota 2 2 3 2 2 2 3 3" xfId="27603" xr:uid="{DB41AEFE-E1B6-458A-AA8B-0C022E95416C}"/>
    <cellStyle name="Nota 2 2 3 2 2 2 3 3 2" xfId="27604" xr:uid="{19133E46-FACC-49BB-8E47-A1640E0F625F}"/>
    <cellStyle name="Nota 2 2 3 2 2 2 3 4" xfId="27605" xr:uid="{642667DD-8AEC-44F1-96DF-D941B13621AC}"/>
    <cellStyle name="Nota 2 2 3 2 2 2 4" xfId="27606" xr:uid="{F9116035-D446-4C9E-AFF6-45F122FD3EEE}"/>
    <cellStyle name="Nota 2 2 3 2 2 2 4 2" xfId="27607" xr:uid="{A77521AD-BC24-4590-BB76-2E3048748AA2}"/>
    <cellStyle name="Nota 2 2 3 2 2 2 4 2 2" xfId="27608" xr:uid="{66627DE4-1488-4B91-A0AF-695F1809A0E0}"/>
    <cellStyle name="Nota 2 2 3 2 2 2 4 2 2 2" xfId="27609" xr:uid="{D4208D1C-9B81-466D-947B-5E54BFB40275}"/>
    <cellStyle name="Nota 2 2 3 2 2 2 4 2 3" xfId="27610" xr:uid="{5DA4077D-481C-4986-99C2-BB3E61E7A283}"/>
    <cellStyle name="Nota 2 2 3 2 2 2 4 3" xfId="27611" xr:uid="{9DE65953-B768-43FE-8182-F3F1CB85201E}"/>
    <cellStyle name="Nota 2 2 3 2 2 2 4 3 2" xfId="27612" xr:uid="{0221832A-D999-42E6-8340-9DF2EBA9D020}"/>
    <cellStyle name="Nota 2 2 3 2 2 2 4 4" xfId="27613" xr:uid="{8C46AF64-56D2-47DA-99CC-9CFC8E920627}"/>
    <cellStyle name="Nota 2 2 3 2 2 2 4 4 2" xfId="27614" xr:uid="{44ECB565-3F4B-4A54-B34B-89FD14C110E2}"/>
    <cellStyle name="Nota 2 2 3 2 2 2 4 5" xfId="27615" xr:uid="{E67CCEFF-7A19-462F-91D9-40B43C0745A6}"/>
    <cellStyle name="Nota 2 2 3 2 2 2 5" xfId="27616" xr:uid="{C6EFEACD-9339-456F-B743-469BB3F78D7E}"/>
    <cellStyle name="Nota 2 2 3 2 2 2 5 2" xfId="27617" xr:uid="{A84ACC00-BB61-42DF-83E7-9B32A16BA844}"/>
    <cellStyle name="Nota 2 2 3 2 2 2 5 2 2" xfId="27618" xr:uid="{18932A70-E123-46D1-8269-78A3D278886C}"/>
    <cellStyle name="Nota 2 2 3 2 2 2 5 3" xfId="27619" xr:uid="{C4D716C2-3F00-42AC-A9B8-1C06E45EA01B}"/>
    <cellStyle name="Nota 2 2 3 2 2 2 5 3 2" xfId="27620" xr:uid="{3BB3A534-B933-451B-9DB6-18A44DDF9127}"/>
    <cellStyle name="Nota 2 2 3 2 2 2 5 4" xfId="27621" xr:uid="{D89AD9FC-1085-4100-9D2E-A8C983149660}"/>
    <cellStyle name="Nota 2 2 3 2 2 2 6" xfId="27622" xr:uid="{3B1F1236-DB17-4E73-9ECF-A384412E9698}"/>
    <cellStyle name="Nota 2 2 3 2 2 2 6 2" xfId="27623" xr:uid="{512EB589-3453-421F-BFEC-69DC6DC7126C}"/>
    <cellStyle name="Nota 2 2 3 2 2 2 7" xfId="27624" xr:uid="{17119410-F762-43C5-B576-E68ECC7CC8E9}"/>
    <cellStyle name="Nota 2 2 3 2 2 2 8" xfId="27625" xr:uid="{337B4569-4DDC-4847-82A5-0C805F274A04}"/>
    <cellStyle name="Nota 2 2 3 2 2 3" xfId="27626" xr:uid="{883E9A7E-BC96-4DDF-AD22-57A978A70E64}"/>
    <cellStyle name="Nota 2 2 3 2 2 3 2" xfId="27627" xr:uid="{D63139D9-F83A-437D-A529-B3BC8A1CC869}"/>
    <cellStyle name="Nota 2 2 3 2 2 3 2 2" xfId="27628" xr:uid="{2A522AAA-0965-4522-9C0B-0EF65666660D}"/>
    <cellStyle name="Nota 2 2 3 2 2 3 2 2 2" xfId="27629" xr:uid="{67D0929A-8C47-4BEF-872C-72CA865CB6EB}"/>
    <cellStyle name="Nota 2 2 3 2 2 3 2 2 2 2" xfId="27630" xr:uid="{17ED7DC4-D2F5-48AC-9E89-C5672F9FE70A}"/>
    <cellStyle name="Nota 2 2 3 2 2 3 2 2 2 2 2" xfId="27631" xr:uid="{F8192D33-13BB-4B4A-B4A9-3F9BE0CED9CD}"/>
    <cellStyle name="Nota 2 2 3 2 2 3 2 2 2 3" xfId="27632" xr:uid="{17A87B0F-5CE0-4E43-8CA8-60576EE232E2}"/>
    <cellStyle name="Nota 2 2 3 2 2 3 2 2 3" xfId="27633" xr:uid="{E1EDDD48-E996-45FF-A92F-26B42F1C8A3D}"/>
    <cellStyle name="Nota 2 2 3 2 2 3 2 2 3 2" xfId="27634" xr:uid="{AA59372F-44BC-4BB8-9B44-38667BF34E3B}"/>
    <cellStyle name="Nota 2 2 3 2 2 3 2 2 4" xfId="27635" xr:uid="{F31BD407-F644-4639-B731-1013FC00F84C}"/>
    <cellStyle name="Nota 2 2 3 2 2 3 2 2 4 2" xfId="27636" xr:uid="{FB515751-FF78-4B2B-8F8D-2D69C57F311D}"/>
    <cellStyle name="Nota 2 2 3 2 2 3 2 2 5" xfId="27637" xr:uid="{85C485B7-0F43-43EF-846D-93CA9FEB7FEB}"/>
    <cellStyle name="Nota 2 2 3 2 2 3 2 3" xfId="27638" xr:uid="{B5C18872-AD91-4103-AB2F-6AECC7E6D261}"/>
    <cellStyle name="Nota 2 2 3 2 2 3 2 3 2" xfId="27639" xr:uid="{4AD3E6C2-3643-4291-9531-BD839BA4EDD4}"/>
    <cellStyle name="Nota 2 2 3 2 2 3 2 4" xfId="27640" xr:uid="{586EE816-6D95-4DB7-9469-56C4ED2F7D2D}"/>
    <cellStyle name="Nota 2 2 3 2 2 3 2 4 2" xfId="27641" xr:uid="{B00E596C-AF2C-47BF-B903-2BD3FF724E26}"/>
    <cellStyle name="Nota 2 2 3 2 2 3 2 5" xfId="27642" xr:uid="{50CEF1BE-264A-47BC-BFC0-DEBD82FB3750}"/>
    <cellStyle name="Nota 2 2 3 2 2 3 3" xfId="27643" xr:uid="{87767733-DDC8-4124-8F66-31D3FDC72193}"/>
    <cellStyle name="Nota 2 2 3 2 2 3 3 2" xfId="27644" xr:uid="{C8C8B9B2-4000-4F15-B6BA-A8057521D9A4}"/>
    <cellStyle name="Nota 2 2 3 2 2 3 3 2 2" xfId="27645" xr:uid="{6AFE1DB0-1A88-4BE8-A85A-618659FD93DA}"/>
    <cellStyle name="Nota 2 2 3 2 2 3 3 3" xfId="27646" xr:uid="{6D32F17E-F6A1-4294-8A88-EB4F27DD8E40}"/>
    <cellStyle name="Nota 2 2 3 2 2 3 3 3 2" xfId="27647" xr:uid="{AA0C7FD5-A91B-4656-B93B-A7ECB2655774}"/>
    <cellStyle name="Nota 2 2 3 2 2 3 3 4" xfId="27648" xr:uid="{11C04DCB-7B97-4F53-8BB8-FF6C1816527D}"/>
    <cellStyle name="Nota 2 2 3 2 2 3 4" xfId="27649" xr:uid="{343E8BE9-04AF-48EE-AFA6-B5A60B571387}"/>
    <cellStyle name="Nota 2 2 3 2 2 3 4 2" xfId="27650" xr:uid="{F8F482A7-A26E-48AD-AFBF-952C9FEFEC64}"/>
    <cellStyle name="Nota 2 2 3 2 2 3 4 2 2" xfId="27651" xr:uid="{BB801D0E-0704-4638-9D70-591E41793F73}"/>
    <cellStyle name="Nota 2 2 3 2 2 3 4 2 2 2" xfId="27652" xr:uid="{39C747E7-A31E-44DB-9353-DB222175380C}"/>
    <cellStyle name="Nota 2 2 3 2 2 3 4 2 3" xfId="27653" xr:uid="{C1B885E8-C080-46E7-B9CC-4E23ED6EF7D8}"/>
    <cellStyle name="Nota 2 2 3 2 2 3 4 3" xfId="27654" xr:uid="{E49564FD-37EB-4EAA-B326-F3975DA302B6}"/>
    <cellStyle name="Nota 2 2 3 2 2 3 4 3 2" xfId="27655" xr:uid="{2D782D33-038B-4AAB-B8D6-C90CB72E896E}"/>
    <cellStyle name="Nota 2 2 3 2 2 3 4 4" xfId="27656" xr:uid="{102A1EC1-A957-4495-8C0B-B22EE17C35D9}"/>
    <cellStyle name="Nota 2 2 3 2 2 3 4 4 2" xfId="27657" xr:uid="{2EC1777A-3D96-4836-9800-B96FBFBB5A9A}"/>
    <cellStyle name="Nota 2 2 3 2 2 3 4 5" xfId="27658" xr:uid="{D7174969-5459-4ACE-8DF4-6E0CF778E15C}"/>
    <cellStyle name="Nota 2 2 3 2 2 3 5" xfId="27659" xr:uid="{B795CA83-5894-4214-9FBD-12462C46AF9C}"/>
    <cellStyle name="Nota 2 2 3 2 2 3 5 2" xfId="27660" xr:uid="{63F18A3E-3D9D-4197-8000-3D0ECEF0B38C}"/>
    <cellStyle name="Nota 2 2 3 2 2 3 5 2 2" xfId="27661" xr:uid="{BDEBE871-6E91-4FD6-B4B4-B0DF622B6CB4}"/>
    <cellStyle name="Nota 2 2 3 2 2 3 5 3" xfId="27662" xr:uid="{54CF89C0-8EE9-400A-AA1C-9C405D6E751E}"/>
    <cellStyle name="Nota 2 2 3 2 2 3 5 3 2" xfId="27663" xr:uid="{AA7AE345-2868-438B-B3AA-AF2415497F48}"/>
    <cellStyle name="Nota 2 2 3 2 2 3 5 4" xfId="27664" xr:uid="{2AEBF708-D7D5-4C97-9735-0B7907F0987B}"/>
    <cellStyle name="Nota 2 2 3 2 2 3 6" xfId="27665" xr:uid="{7ADA18E5-266D-47DB-A71E-CC1340EFAE79}"/>
    <cellStyle name="Nota 2 2 3 2 2 3 6 2" xfId="27666" xr:uid="{02E6CBB7-FB3B-4F41-B6EB-3CD8C9D10708}"/>
    <cellStyle name="Nota 2 2 3 2 2 3 7" xfId="27667" xr:uid="{40B79B8A-1E32-43D3-A157-27A44C8DD305}"/>
    <cellStyle name="Nota 2 2 3 2 2 3 8" xfId="27668" xr:uid="{8AE89908-3970-45DA-A3C2-1C0577350EB3}"/>
    <cellStyle name="Nota 2 2 3 2 2 4" xfId="27669" xr:uid="{632ACE69-2460-4A69-88C9-984F493C37B3}"/>
    <cellStyle name="Nota 2 2 3 2 2 4 2" xfId="27670" xr:uid="{B8761026-45E2-45C7-9A9F-9A43C0BAF595}"/>
    <cellStyle name="Nota 2 2 3 2 2 4 2 2" xfId="27671" xr:uid="{21508730-659B-4589-9AC7-86FF86E86F02}"/>
    <cellStyle name="Nota 2 2 3 2 2 4 2 2 2" xfId="27672" xr:uid="{11A00B4F-9BF9-42B7-AB35-AC33CB478981}"/>
    <cellStyle name="Nota 2 2 3 2 2 4 2 2 2 2" xfId="27673" xr:uid="{CFE6EBBB-A185-488D-932B-352AE26C05B0}"/>
    <cellStyle name="Nota 2 2 3 2 2 4 2 2 3" xfId="27674" xr:uid="{A13396F7-E7EF-4964-A6D8-4921F167DD17}"/>
    <cellStyle name="Nota 2 2 3 2 2 4 2 3" xfId="27675" xr:uid="{122E60C2-E11F-4B33-A070-A65DC527FCFD}"/>
    <cellStyle name="Nota 2 2 3 2 2 4 2 3 2" xfId="27676" xr:uid="{FB047A3A-AA38-4D2F-B72E-FB39954CC919}"/>
    <cellStyle name="Nota 2 2 3 2 2 4 2 4" xfId="27677" xr:uid="{0BA413C6-18D0-453D-9A6E-6ECF0C127F53}"/>
    <cellStyle name="Nota 2 2 3 2 2 4 2 4 2" xfId="27678" xr:uid="{5CB56433-5080-4CAA-BFF3-3BC48AB5C076}"/>
    <cellStyle name="Nota 2 2 3 2 2 4 2 5" xfId="27679" xr:uid="{9D89803B-7B20-4136-ABA9-4D68AEB8E28B}"/>
    <cellStyle name="Nota 2 2 3 2 2 4 3" xfId="27680" xr:uid="{1BC80755-99DC-427E-A6D0-2C343651A738}"/>
    <cellStyle name="Nota 2 2 3 2 2 4 3 2" xfId="27681" xr:uid="{C2BF09B9-352C-450B-9C36-7B86F41B56AA}"/>
    <cellStyle name="Nota 2 2 3 2 2 4 4" xfId="27682" xr:uid="{CA639DB5-54CC-4F69-98E9-B4ABFB61E7FC}"/>
    <cellStyle name="Nota 2 2 3 2 2 4 4 2" xfId="27683" xr:uid="{AF14F153-9D32-462D-916C-4B87B1DCF850}"/>
    <cellStyle name="Nota 2 2 3 2 2 4 5" xfId="27684" xr:uid="{1F36A229-12EC-4E67-9ABC-DF0416AE124A}"/>
    <cellStyle name="Nota 2 2 3 2 2 5" xfId="27685" xr:uid="{8A34E8A6-8E05-4131-9212-2EDAED0B0447}"/>
    <cellStyle name="Nota 2 2 3 2 2 5 2" xfId="27686" xr:uid="{00A4FE42-2393-4939-A8EE-07BA07C34344}"/>
    <cellStyle name="Nota 2 2 3 2 2 5 2 2" xfId="27687" xr:uid="{C10A9332-98CA-493F-B1D7-648A6ADB1CA2}"/>
    <cellStyle name="Nota 2 2 3 2 2 5 3" xfId="27688" xr:uid="{D5668547-473A-411D-8CEF-979816F32C5F}"/>
    <cellStyle name="Nota 2 2 3 2 2 5 3 2" xfId="27689" xr:uid="{DAD33F40-03D7-4515-95DD-B4BFC4F3952F}"/>
    <cellStyle name="Nota 2 2 3 2 2 5 4" xfId="27690" xr:uid="{963A4E1F-E992-4505-92DB-FE4FCAAD6037}"/>
    <cellStyle name="Nota 2 2 3 2 2 6" xfId="27691" xr:uid="{C48FCE4E-77EE-4282-869A-3A280BC616EC}"/>
    <cellStyle name="Nota 2 2 3 2 2 6 2" xfId="27692" xr:uid="{652D8881-8F14-478F-9B7C-56FCE25F5462}"/>
    <cellStyle name="Nota 2 2 3 2 2 6 2 2" xfId="27693" xr:uid="{98474702-8ADE-4A88-8183-4B58520817E1}"/>
    <cellStyle name="Nota 2 2 3 2 2 6 2 2 2" xfId="27694" xr:uid="{37EC0B5A-6011-488E-9998-6B13F99C6684}"/>
    <cellStyle name="Nota 2 2 3 2 2 6 2 3" xfId="27695" xr:uid="{A90D4862-2D37-4A97-B92C-7B55E7C16700}"/>
    <cellStyle name="Nota 2 2 3 2 2 6 3" xfId="27696" xr:uid="{F7D2D340-0AC2-4F03-8E47-290A323C6A18}"/>
    <cellStyle name="Nota 2 2 3 2 2 6 3 2" xfId="27697" xr:uid="{FBC7B58E-AEE3-4563-BAC6-11A74218B6CE}"/>
    <cellStyle name="Nota 2 2 3 2 2 6 4" xfId="27698" xr:uid="{01485D95-CCEB-41F7-AA48-A19BC3C98FB4}"/>
    <cellStyle name="Nota 2 2 3 2 2 6 4 2" xfId="27699" xr:uid="{98C68739-4119-48A8-AE50-E1B419606CE4}"/>
    <cellStyle name="Nota 2 2 3 2 2 6 5" xfId="27700" xr:uid="{B70E757A-B675-40E4-9BBF-21F3B60641C1}"/>
    <cellStyle name="Nota 2 2 3 2 2 7" xfId="27701" xr:uid="{BE81212D-8AFA-4308-9AB5-20F7B2E12FED}"/>
    <cellStyle name="Nota 2 2 3 2 2 7 2" xfId="27702" xr:uid="{81BC33A3-3A26-48B1-8D1C-5A7ACA637C29}"/>
    <cellStyle name="Nota 2 2 3 2 2 7 2 2" xfId="27703" xr:uid="{6C408D99-8ECB-48CD-8827-137AF0A64508}"/>
    <cellStyle name="Nota 2 2 3 2 2 7 3" xfId="27704" xr:uid="{8D3080FF-8526-4BCC-8427-AC8883685C26}"/>
    <cellStyle name="Nota 2 2 3 2 2 7 3 2" xfId="27705" xr:uid="{54B1E90D-569D-44AC-A49A-B586775C7797}"/>
    <cellStyle name="Nota 2 2 3 2 2 7 4" xfId="27706" xr:uid="{2E80F53E-B571-43AF-8B00-6673F994C7DF}"/>
    <cellStyle name="Nota 2 2 3 2 2 8" xfId="27707" xr:uid="{1B00F3C8-88EE-46B7-AC8C-8590C14A46CE}"/>
    <cellStyle name="Nota 2 2 3 2 2 8 2" xfId="27708" xr:uid="{17B80D00-5B09-41EC-9830-DFF00C1C7F9C}"/>
    <cellStyle name="Nota 2 2 3 2 2 9" xfId="27709" xr:uid="{A4E2E282-6D1F-47B4-A3A5-6217EB5C3132}"/>
    <cellStyle name="Nota 2 2 3 2 3" xfId="27710" xr:uid="{6EFADB4E-1CB6-4F2C-A6D7-8D080582A6E1}"/>
    <cellStyle name="Nota 2 2 3 2 3 2" xfId="27711" xr:uid="{90227B78-9021-4142-8129-5098F008DB6C}"/>
    <cellStyle name="Nota 2 2 3 2 3 2 2" xfId="27712" xr:uid="{11C36C50-04F2-4FB4-970A-8D214C16FDD3}"/>
    <cellStyle name="Nota 2 2 3 2 3 2 2 2" xfId="27713" xr:uid="{7DE6F74B-84F3-44A4-A4A8-CE25BA26C20D}"/>
    <cellStyle name="Nota 2 2 3 2 3 2 2 2 2" xfId="27714" xr:uid="{8599C634-C372-407A-8D89-83A6D18D44BD}"/>
    <cellStyle name="Nota 2 2 3 2 3 2 2 2 2 2" xfId="27715" xr:uid="{DE20AAED-4139-4A27-AB32-A03236D78D22}"/>
    <cellStyle name="Nota 2 2 3 2 3 2 2 2 3" xfId="27716" xr:uid="{04C795C0-ECB9-4450-9F67-B71408EE21B9}"/>
    <cellStyle name="Nota 2 2 3 2 3 2 2 3" xfId="27717" xr:uid="{DCFE5650-DDF7-482E-B0D3-7D67D6946901}"/>
    <cellStyle name="Nota 2 2 3 2 3 2 2 3 2" xfId="27718" xr:uid="{CCCDDF1F-E10E-449C-A960-45CF3A674891}"/>
    <cellStyle name="Nota 2 2 3 2 3 2 2 4" xfId="27719" xr:uid="{131F307F-675A-48B7-AC3E-BA5E314E7B29}"/>
    <cellStyle name="Nota 2 2 3 2 3 2 2 4 2" xfId="27720" xr:uid="{878A823C-C066-4607-9AFE-C7F583E73A71}"/>
    <cellStyle name="Nota 2 2 3 2 3 2 2 5" xfId="27721" xr:uid="{DDCFE383-1645-4178-977B-B72032F5A264}"/>
    <cellStyle name="Nota 2 2 3 2 3 2 3" xfId="27722" xr:uid="{465A4A12-8D56-42E0-9F7D-1FAA9FB8D16A}"/>
    <cellStyle name="Nota 2 2 3 2 3 2 3 2" xfId="27723" xr:uid="{6FA1C2DB-0247-4155-B48D-78F4741BF990}"/>
    <cellStyle name="Nota 2 2 3 2 3 2 4" xfId="27724" xr:uid="{B48DE12D-CC37-4334-B2EE-88406ACCBFBB}"/>
    <cellStyle name="Nota 2 2 3 2 3 2 4 2" xfId="27725" xr:uid="{6D937F00-049A-468E-8534-451D2376F8CC}"/>
    <cellStyle name="Nota 2 2 3 2 3 2 5" xfId="27726" xr:uid="{A70B9D45-9D0A-4934-B4C6-C03E93B479C4}"/>
    <cellStyle name="Nota 2 2 3 2 3 3" xfId="27727" xr:uid="{596156F6-F573-4E17-8180-394DB7A15CDA}"/>
    <cellStyle name="Nota 2 2 3 2 3 3 2" xfId="27728" xr:uid="{A93C08A5-B5F4-43C5-BBF1-DAECDFB3186E}"/>
    <cellStyle name="Nota 2 2 3 2 3 3 2 2" xfId="27729" xr:uid="{FBF1FF53-5293-4CF0-8767-E5036327A54D}"/>
    <cellStyle name="Nota 2 2 3 2 3 3 3" xfId="27730" xr:uid="{45E7A323-584F-430B-8FD6-FC93DBE31B3D}"/>
    <cellStyle name="Nota 2 2 3 2 3 3 3 2" xfId="27731" xr:uid="{36A48472-4BCF-40F7-9227-298B36A1B58C}"/>
    <cellStyle name="Nota 2 2 3 2 3 3 4" xfId="27732" xr:uid="{68563D55-02F1-4A2B-908F-1EE3F3C92A1B}"/>
    <cellStyle name="Nota 2 2 3 2 3 4" xfId="27733" xr:uid="{F12599B5-2293-482A-B16B-4235C2A9D64F}"/>
    <cellStyle name="Nota 2 2 3 2 3 4 2" xfId="27734" xr:uid="{217308C0-573A-485A-A767-96802021AD78}"/>
    <cellStyle name="Nota 2 2 3 2 3 4 2 2" xfId="27735" xr:uid="{6A39990E-2938-4F63-A937-97A1123A1613}"/>
    <cellStyle name="Nota 2 2 3 2 3 4 2 2 2" xfId="27736" xr:uid="{0DE3799F-43A7-46ED-B94E-5B51F02041B9}"/>
    <cellStyle name="Nota 2 2 3 2 3 4 2 3" xfId="27737" xr:uid="{9255BB20-D996-4518-86A1-E2C4193BD582}"/>
    <cellStyle name="Nota 2 2 3 2 3 4 3" xfId="27738" xr:uid="{066B42BE-7830-4002-ADD7-289CAB7861E1}"/>
    <cellStyle name="Nota 2 2 3 2 3 4 3 2" xfId="27739" xr:uid="{E0601809-4411-4557-9699-305B3125F46F}"/>
    <cellStyle name="Nota 2 2 3 2 3 4 4" xfId="27740" xr:uid="{6287E8A7-CCCB-45C2-9DCC-422D8258D198}"/>
    <cellStyle name="Nota 2 2 3 2 3 4 4 2" xfId="27741" xr:uid="{FA1DBC9E-1DDF-4E79-A24C-6CF584CC19C5}"/>
    <cellStyle name="Nota 2 2 3 2 3 4 5" xfId="27742" xr:uid="{D7AB5622-B46E-44B3-AFA9-4BB6F1ABA793}"/>
    <cellStyle name="Nota 2 2 3 2 3 5" xfId="27743" xr:uid="{82EE3D86-4167-41C8-9E87-D5BA9EADC77B}"/>
    <cellStyle name="Nota 2 2 3 2 3 5 2" xfId="27744" xr:uid="{C31142F0-68B9-48FB-9F6C-92A22ADAA7D5}"/>
    <cellStyle name="Nota 2 2 3 2 3 5 2 2" xfId="27745" xr:uid="{91939D05-3269-44DF-97DF-3DC4256EC530}"/>
    <cellStyle name="Nota 2 2 3 2 3 5 3" xfId="27746" xr:uid="{103AFC33-3CA5-4343-9C1C-DABDCBF7AEBD}"/>
    <cellStyle name="Nota 2 2 3 2 3 5 3 2" xfId="27747" xr:uid="{8F30FF7B-60E4-46B8-B6B7-8C39A2BDD272}"/>
    <cellStyle name="Nota 2 2 3 2 3 5 4" xfId="27748" xr:uid="{9A45291E-87F7-4AD9-801F-922D2F2CF596}"/>
    <cellStyle name="Nota 2 2 3 2 3 6" xfId="27749" xr:uid="{5AECB327-DF76-43C9-9AB7-4D4B5FC42232}"/>
    <cellStyle name="Nota 2 2 3 2 3 6 2" xfId="27750" xr:uid="{F1D2F0F3-91A2-4D30-9BF0-8A3ADBD0F6DF}"/>
    <cellStyle name="Nota 2 2 3 2 3 7" xfId="27751" xr:uid="{0A451DA2-E6E3-4CCF-BBC9-C8F9743BE40E}"/>
    <cellStyle name="Nota 2 2 3 2 3 8" xfId="27752" xr:uid="{61B0A03C-9FB8-4844-A87E-CDF6082288B7}"/>
    <cellStyle name="Nota 2 2 3 2 4" xfId="27753" xr:uid="{4DF570E3-2C6E-4CE9-85E5-AA785F0CE3E9}"/>
    <cellStyle name="Nota 2 2 3 2 4 2" xfId="27754" xr:uid="{7C1E9A1E-6674-40F6-A7F4-CFF3B2DD87F1}"/>
    <cellStyle name="Nota 2 2 3 2 4 2 2" xfId="27755" xr:uid="{BB55C454-1C01-4851-93FB-14A725A20497}"/>
    <cellStyle name="Nota 2 2 3 2 4 2 2 2" xfId="27756" xr:uid="{76F281E7-BF0E-4B2E-90EB-F0C3CC2BB9D1}"/>
    <cellStyle name="Nota 2 2 3 2 4 2 2 2 2" xfId="27757" xr:uid="{6D2FB8CC-CCA3-46C1-92D9-117DCF4F19D5}"/>
    <cellStyle name="Nota 2 2 3 2 4 2 2 2 2 2" xfId="27758" xr:uid="{27861573-0D64-4F38-ABC7-C80B340861FC}"/>
    <cellStyle name="Nota 2 2 3 2 4 2 2 2 3" xfId="27759" xr:uid="{13E5CD73-CA94-4AF1-BA6C-393B3E96AC99}"/>
    <cellStyle name="Nota 2 2 3 2 4 2 2 3" xfId="27760" xr:uid="{F6D817A4-0F51-4402-9F5D-5E6E6EA2507E}"/>
    <cellStyle name="Nota 2 2 3 2 4 2 2 3 2" xfId="27761" xr:uid="{E851D240-BB3A-4FFF-BD38-907239DDB7B4}"/>
    <cellStyle name="Nota 2 2 3 2 4 2 2 4" xfId="27762" xr:uid="{E6C475E9-664A-4793-801A-24005F803769}"/>
    <cellStyle name="Nota 2 2 3 2 4 2 2 4 2" xfId="27763" xr:uid="{1E10E54F-B628-413B-8053-55330AF210F1}"/>
    <cellStyle name="Nota 2 2 3 2 4 2 2 5" xfId="27764" xr:uid="{DB169928-FA56-439D-9099-2A2220A4D38A}"/>
    <cellStyle name="Nota 2 2 3 2 4 2 3" xfId="27765" xr:uid="{4582C10E-5983-40BE-A4A2-9ED0990095F8}"/>
    <cellStyle name="Nota 2 2 3 2 4 2 3 2" xfId="27766" xr:uid="{FF837817-5D06-4615-A4F8-79815CB5D708}"/>
    <cellStyle name="Nota 2 2 3 2 4 2 4" xfId="27767" xr:uid="{E44778EB-44B3-4A26-8DD1-A3743E308804}"/>
    <cellStyle name="Nota 2 2 3 2 4 2 4 2" xfId="27768" xr:uid="{98E4C848-5CB6-4D7D-B9DC-5BA717B396F2}"/>
    <cellStyle name="Nota 2 2 3 2 4 2 5" xfId="27769" xr:uid="{B2F84682-B7E2-4539-8F69-18559633E35D}"/>
    <cellStyle name="Nota 2 2 3 2 4 3" xfId="27770" xr:uid="{8201FA42-549E-4A80-BAEB-908F9DD7E703}"/>
    <cellStyle name="Nota 2 2 3 2 4 3 2" xfId="27771" xr:uid="{A6D37245-4C90-49C7-8DD9-32A5730ABE89}"/>
    <cellStyle name="Nota 2 2 3 2 4 3 2 2" xfId="27772" xr:uid="{34FF94FE-12BA-4E37-8E47-6460C3D9A6F3}"/>
    <cellStyle name="Nota 2 2 3 2 4 3 3" xfId="27773" xr:uid="{E21CC3B3-39B9-45A9-908E-C4838B6220D5}"/>
    <cellStyle name="Nota 2 2 3 2 4 3 3 2" xfId="27774" xr:uid="{59D682A8-AA05-4A92-B77F-AECD00D72BAB}"/>
    <cellStyle name="Nota 2 2 3 2 4 3 4" xfId="27775" xr:uid="{76BD9E18-76ED-49DD-970F-828B1633E73A}"/>
    <cellStyle name="Nota 2 2 3 2 4 4" xfId="27776" xr:uid="{9A455545-9C82-4B35-9DA5-69D05AFAAE75}"/>
    <cellStyle name="Nota 2 2 3 2 4 4 2" xfId="27777" xr:uid="{A1DDDAB9-3D62-4442-A469-D532B64E468C}"/>
    <cellStyle name="Nota 2 2 3 2 4 4 2 2" xfId="27778" xr:uid="{0184CA54-CBBF-45BC-819D-5FC9DEB2B053}"/>
    <cellStyle name="Nota 2 2 3 2 4 4 2 2 2" xfId="27779" xr:uid="{D26288BE-E170-4543-832F-7955C9E91185}"/>
    <cellStyle name="Nota 2 2 3 2 4 4 2 3" xfId="27780" xr:uid="{7378911F-25B4-4269-BDF6-5DC29ABD0605}"/>
    <cellStyle name="Nota 2 2 3 2 4 4 3" xfId="27781" xr:uid="{6107C383-730A-4208-99A2-5DA82F18872D}"/>
    <cellStyle name="Nota 2 2 3 2 4 4 3 2" xfId="27782" xr:uid="{1FA13DF3-14FB-462B-B5CD-8544D6D11776}"/>
    <cellStyle name="Nota 2 2 3 2 4 4 4" xfId="27783" xr:uid="{3007A9EA-1A88-42DE-B875-80D607966528}"/>
    <cellStyle name="Nota 2 2 3 2 4 4 4 2" xfId="27784" xr:uid="{98E764C3-2B39-4ABF-AE3C-014CB23F2D6E}"/>
    <cellStyle name="Nota 2 2 3 2 4 4 5" xfId="27785" xr:uid="{9A298F42-0B7D-460C-AAF2-5C64B342C84E}"/>
    <cellStyle name="Nota 2 2 3 2 4 5" xfId="27786" xr:uid="{2F149193-AE3F-45A6-BAB4-99994F8C49D0}"/>
    <cellStyle name="Nota 2 2 3 2 4 5 2" xfId="27787" xr:uid="{17554EA8-CB3E-46ED-B38B-3889F424D321}"/>
    <cellStyle name="Nota 2 2 3 2 4 5 2 2" xfId="27788" xr:uid="{56C06173-4B84-43DE-86F9-02A826189FFF}"/>
    <cellStyle name="Nota 2 2 3 2 4 5 3" xfId="27789" xr:uid="{16174FBA-4494-469E-917C-34B871C6D029}"/>
    <cellStyle name="Nota 2 2 3 2 4 5 3 2" xfId="27790" xr:uid="{0E6E0E8F-2BC2-43C1-AB25-B9E85FA0CA01}"/>
    <cellStyle name="Nota 2 2 3 2 4 5 4" xfId="27791" xr:uid="{A0057B6E-9DAB-436A-87D1-AC52D8334A3F}"/>
    <cellStyle name="Nota 2 2 3 2 4 6" xfId="27792" xr:uid="{031520EC-0E8A-4DB6-85A8-1CE0384119C6}"/>
    <cellStyle name="Nota 2 2 3 2 4 6 2" xfId="27793" xr:uid="{B8DA51FA-D1FC-435D-9980-2E06EA3D69C9}"/>
    <cellStyle name="Nota 2 2 3 2 4 7" xfId="27794" xr:uid="{E0B3BDFA-0104-440C-9A76-11AD03DF272B}"/>
    <cellStyle name="Nota 2 2 3 2 4 8" xfId="27795" xr:uid="{5DE12156-AC72-48C1-BE9A-7AFC9EAF98BE}"/>
    <cellStyle name="Nota 2 2 3 2 5" xfId="27796" xr:uid="{EAF66B30-885D-4645-865A-1032F29313F0}"/>
    <cellStyle name="Nota 2 2 3 2 5 2" xfId="27797" xr:uid="{7E5D26F4-47AF-4704-8041-DE36B03A372D}"/>
    <cellStyle name="Nota 2 2 3 2 5 2 2" xfId="27798" xr:uid="{5D24B873-86EF-4601-9BD7-ABA538090986}"/>
    <cellStyle name="Nota 2 2 3 2 5 2 2 2" xfId="27799" xr:uid="{CB041AC5-2B14-4A3B-9551-40A63E9978F6}"/>
    <cellStyle name="Nota 2 2 3 2 5 2 2 2 2" xfId="27800" xr:uid="{F906439C-B7F1-4F03-94FA-552CE37B41CC}"/>
    <cellStyle name="Nota 2 2 3 2 5 2 2 2 2 2" xfId="27801" xr:uid="{5A012FF6-4441-4283-9B7D-4144A9F464F5}"/>
    <cellStyle name="Nota 2 2 3 2 5 2 2 2 3" xfId="27802" xr:uid="{D28C9AF9-2504-499C-A21A-312BA7CDD1AE}"/>
    <cellStyle name="Nota 2 2 3 2 5 2 2 3" xfId="27803" xr:uid="{52F1BF2D-662B-40FD-857F-7296C334C416}"/>
    <cellStyle name="Nota 2 2 3 2 5 2 2 3 2" xfId="27804" xr:uid="{EC6BBCD9-AA82-4425-9AE8-C6B46E309BD6}"/>
    <cellStyle name="Nota 2 2 3 2 5 2 2 4" xfId="27805" xr:uid="{E8D0F771-16C0-4604-8A10-4BA5CF2FC9DA}"/>
    <cellStyle name="Nota 2 2 3 2 5 2 2 4 2" xfId="27806" xr:uid="{BDC47DC7-2AA3-4FB2-AEC4-FEFB655C4410}"/>
    <cellStyle name="Nota 2 2 3 2 5 2 2 5" xfId="27807" xr:uid="{5C162707-966E-4298-B2DB-A1D30032D125}"/>
    <cellStyle name="Nota 2 2 3 2 5 2 3" xfId="27808" xr:uid="{4D2B0B65-1A77-410A-ACA3-ED47E44DF98F}"/>
    <cellStyle name="Nota 2 2 3 2 5 2 3 2" xfId="27809" xr:uid="{80DBA5B0-AEFF-4880-A7C7-770E8B5E8A34}"/>
    <cellStyle name="Nota 2 2 3 2 5 2 4" xfId="27810" xr:uid="{A86C64CB-9F11-44B8-A97D-9206FEAFD190}"/>
    <cellStyle name="Nota 2 2 3 2 5 2 4 2" xfId="27811" xr:uid="{1201EB93-72AE-4F24-9D39-EE6BE181CBA9}"/>
    <cellStyle name="Nota 2 2 3 2 5 2 5" xfId="27812" xr:uid="{78072124-12DA-4963-AB6D-FC77A59AC4BF}"/>
    <cellStyle name="Nota 2 2 3 2 5 3" xfId="27813" xr:uid="{C156CBBC-579C-4E40-AB00-9389F3C3FBED}"/>
    <cellStyle name="Nota 2 2 3 2 5 3 2" xfId="27814" xr:uid="{941F226F-8644-4F98-BD47-59D93B08A293}"/>
    <cellStyle name="Nota 2 2 3 2 5 3 2 2" xfId="27815" xr:uid="{8FB71B78-4602-4284-BF41-F7277DF1D787}"/>
    <cellStyle name="Nota 2 2 3 2 5 3 3" xfId="27816" xr:uid="{15273D0F-0071-4B38-A093-55C1D9DF15B4}"/>
    <cellStyle name="Nota 2 2 3 2 5 3 3 2" xfId="27817" xr:uid="{83155C19-D5D7-41FC-88E1-9420A0721B58}"/>
    <cellStyle name="Nota 2 2 3 2 5 3 4" xfId="27818" xr:uid="{94FBE2D0-BE2B-4E80-8423-D796F3D8C2BA}"/>
    <cellStyle name="Nota 2 2 3 2 5 4" xfId="27819" xr:uid="{DB70E6B7-B7FD-4E68-9F7C-3E547106A78C}"/>
    <cellStyle name="Nota 2 2 3 2 5 4 2" xfId="27820" xr:uid="{9D5421FF-C2CE-4607-A6BB-67C781825B22}"/>
    <cellStyle name="Nota 2 2 3 2 5 4 2 2" xfId="27821" xr:uid="{70668837-412A-4C3C-AF6D-EEE3DA433EEA}"/>
    <cellStyle name="Nota 2 2 3 2 5 4 2 2 2" xfId="27822" xr:uid="{B5399A3F-FB8F-4C9B-AC2C-B37FF63BC05E}"/>
    <cellStyle name="Nota 2 2 3 2 5 4 2 3" xfId="27823" xr:uid="{478E78AB-5B35-4312-984C-DBD45FF2A88F}"/>
    <cellStyle name="Nota 2 2 3 2 5 4 3" xfId="27824" xr:uid="{E6D3EEA7-E31D-43B1-83B6-393345E17C64}"/>
    <cellStyle name="Nota 2 2 3 2 5 4 3 2" xfId="27825" xr:uid="{52E40A92-F080-4056-9981-43EE97EE8D43}"/>
    <cellStyle name="Nota 2 2 3 2 5 4 4" xfId="27826" xr:uid="{2CDF7891-EDD4-4E6A-B5A5-5756729BA388}"/>
    <cellStyle name="Nota 2 2 3 2 5 4 4 2" xfId="27827" xr:uid="{60948C77-6AA7-4CAC-94EC-98B955E824BD}"/>
    <cellStyle name="Nota 2 2 3 2 5 4 5" xfId="27828" xr:uid="{9916AFC3-37D1-4A4E-8F9C-57C606A116C1}"/>
    <cellStyle name="Nota 2 2 3 2 5 5" xfId="27829" xr:uid="{8A4BCC57-2356-4446-8AE4-0C364F67CD35}"/>
    <cellStyle name="Nota 2 2 3 2 5 5 2" xfId="27830" xr:uid="{F7E5501F-DB59-4678-8665-03684840CD6D}"/>
    <cellStyle name="Nota 2 2 3 2 5 5 2 2" xfId="27831" xr:uid="{A81B870F-C2F3-481E-A5C8-422C231BF4BA}"/>
    <cellStyle name="Nota 2 2 3 2 5 5 3" xfId="27832" xr:uid="{0589FEAC-33F0-4DCF-A371-F971609F0372}"/>
    <cellStyle name="Nota 2 2 3 2 5 5 3 2" xfId="27833" xr:uid="{065C0F09-A559-4018-AB09-E6E3C73B08CA}"/>
    <cellStyle name="Nota 2 2 3 2 5 5 4" xfId="27834" xr:uid="{4AEAD910-E975-4ACC-A088-A9B9ACFF9797}"/>
    <cellStyle name="Nota 2 2 3 2 5 6" xfId="27835" xr:uid="{2983E9D4-A60E-4F2D-9E54-41AD1AAF06DB}"/>
    <cellStyle name="Nota 2 2 3 2 5 6 2" xfId="27836" xr:uid="{A4384DF6-1BD5-4B40-AD87-775B12DE17DE}"/>
    <cellStyle name="Nota 2 2 3 2 5 7" xfId="27837" xr:uid="{5425D9D8-DD12-470B-97DB-8C4A3713F80E}"/>
    <cellStyle name="Nota 2 2 3 2 5 8" xfId="27838" xr:uid="{EB454383-1CB1-4738-954A-0B40FCFC5D4B}"/>
    <cellStyle name="Nota 2 2 3 2 6" xfId="27839" xr:uid="{13681307-1102-49C8-953F-B085DF25378B}"/>
    <cellStyle name="Nota 2 2 3 2 6 2" xfId="27840" xr:uid="{45F6D0FD-375B-49A2-B008-2745D3F7DC81}"/>
    <cellStyle name="Nota 2 2 3 2 6 2 2" xfId="27841" xr:uid="{3269A054-4F1F-4536-89DA-617A74B2D06C}"/>
    <cellStyle name="Nota 2 2 3 2 6 2 2 2" xfId="27842" xr:uid="{FA002A2F-D389-4795-AD68-8A8B4807C271}"/>
    <cellStyle name="Nota 2 2 3 2 6 2 2 2 2" xfId="27843" xr:uid="{F2B5AA73-E70F-4C7F-8BCC-21A9797B93BD}"/>
    <cellStyle name="Nota 2 2 3 2 6 2 2 3" xfId="27844" xr:uid="{AC862028-EDD5-455A-97C6-32E7886CA797}"/>
    <cellStyle name="Nota 2 2 3 2 6 2 3" xfId="27845" xr:uid="{5E48EDF8-8375-4820-838A-E5EF90EDB3B9}"/>
    <cellStyle name="Nota 2 2 3 2 6 2 3 2" xfId="27846" xr:uid="{67111966-11D2-4F5E-885A-568EC078E20A}"/>
    <cellStyle name="Nota 2 2 3 2 6 2 4" xfId="27847" xr:uid="{B8BB1816-9BBA-48D0-B914-8234500E45D5}"/>
    <cellStyle name="Nota 2 2 3 2 6 2 4 2" xfId="27848" xr:uid="{86DC4A3F-FEC6-4A4D-A331-F9F2A173C652}"/>
    <cellStyle name="Nota 2 2 3 2 6 2 5" xfId="27849" xr:uid="{3D756535-099B-4D08-9264-D0EC929E22FD}"/>
    <cellStyle name="Nota 2 2 3 2 6 3" xfId="27850" xr:uid="{287450F7-5380-463B-B2DC-3CF296115D24}"/>
    <cellStyle name="Nota 2 2 3 2 6 3 2" xfId="27851" xr:uid="{55384097-0ADA-4995-ADE8-C57D749CD010}"/>
    <cellStyle name="Nota 2 2 3 2 6 4" xfId="27852" xr:uid="{E9EB845A-08CF-4A7D-9650-1427184958D7}"/>
    <cellStyle name="Nota 2 2 3 2 6 4 2" xfId="27853" xr:uid="{C37B8854-D9B8-4A19-9F3B-44EF735F3EFD}"/>
    <cellStyle name="Nota 2 2 3 2 6 5" xfId="27854" xr:uid="{C7E9FD91-168F-47CC-B2EA-DB51A824A51B}"/>
    <cellStyle name="Nota 2 2 3 2 7" xfId="27855" xr:uid="{92C99633-68F7-4CD4-B0AF-5B06EDF74AA8}"/>
    <cellStyle name="Nota 2 2 3 2 7 2" xfId="27856" xr:uid="{331C7055-33A7-4BE8-90F2-597FE0075507}"/>
    <cellStyle name="Nota 2 2 3 2 7 2 2" xfId="27857" xr:uid="{D3649462-22BC-4744-AF03-B92DFAD02A50}"/>
    <cellStyle name="Nota 2 2 3 2 7 3" xfId="27858" xr:uid="{13DDCF32-BA43-46BC-9528-AFD832D3E8E9}"/>
    <cellStyle name="Nota 2 2 3 2 7 3 2" xfId="27859" xr:uid="{69F69DD5-2244-4703-8F9E-711E0D2A76F8}"/>
    <cellStyle name="Nota 2 2 3 2 7 4" xfId="27860" xr:uid="{2E496533-7A89-4024-A4CC-9288E8C1B1E9}"/>
    <cellStyle name="Nota 2 2 3 2 8" xfId="27861" xr:uid="{74D95A32-2BDF-46CD-BDEB-A204A073CEC7}"/>
    <cellStyle name="Nota 2 2 3 2 8 2" xfId="27862" xr:uid="{3893CE38-1E59-4399-A234-BFA95EAAA16E}"/>
    <cellStyle name="Nota 2 2 3 2 8 2 2" xfId="27863" xr:uid="{CD023A7F-E3A5-454D-9CCA-8256B8FADCDE}"/>
    <cellStyle name="Nota 2 2 3 2 8 2 2 2" xfId="27864" xr:uid="{8AEF0B38-3E5E-4277-ACCD-44B78777DD31}"/>
    <cellStyle name="Nota 2 2 3 2 8 2 3" xfId="27865" xr:uid="{405D3955-4DF5-4914-90C0-BB3771FC3614}"/>
    <cellStyle name="Nota 2 2 3 2 8 3" xfId="27866" xr:uid="{85DD8C6B-E4FC-4535-A694-4C8EE7DEB174}"/>
    <cellStyle name="Nota 2 2 3 2 8 3 2" xfId="27867" xr:uid="{54476038-079F-499E-B68B-12B2B9F01FA1}"/>
    <cellStyle name="Nota 2 2 3 2 8 4" xfId="27868" xr:uid="{4D0D017D-E044-4134-96EF-FBCA25F262CE}"/>
    <cellStyle name="Nota 2 2 3 2 8 4 2" xfId="27869" xr:uid="{EB7E636B-B70B-4AEC-844F-4ED04D9F38BA}"/>
    <cellStyle name="Nota 2 2 3 2 8 5" xfId="27870" xr:uid="{6148C28F-4BB1-4A37-BDBF-A22213C241C5}"/>
    <cellStyle name="Nota 2 2 3 2 9" xfId="27871" xr:uid="{FFA3BA7F-4023-4091-AF46-C26F4ECB0688}"/>
    <cellStyle name="Nota 2 2 3 2 9 2" xfId="27872" xr:uid="{507F9077-2391-4A28-984D-E33C201A8278}"/>
    <cellStyle name="Nota 2 2 3 2 9 2 2" xfId="27873" xr:uid="{4E4C2436-1A7E-4254-A587-867D24CFF5D1}"/>
    <cellStyle name="Nota 2 2 3 2 9 3" xfId="27874" xr:uid="{4228570B-96E5-4996-A389-18DCC981F12F}"/>
    <cellStyle name="Nota 2 2 3 2 9 3 2" xfId="27875" xr:uid="{BEBA5A1F-D212-413D-BE70-1FA237218267}"/>
    <cellStyle name="Nota 2 2 3 2 9 4" xfId="27876" xr:uid="{3DAB3B65-E909-431A-8DDA-2EB3FE2F3437}"/>
    <cellStyle name="Nota 2 2 3 3" xfId="27877" xr:uid="{6880BBBB-C78B-4309-8A8F-66ADBC7542FF}"/>
    <cellStyle name="Nota 2 2 3 3 10" xfId="27878" xr:uid="{48179727-DCC8-4F74-BE5E-C10AB2D3B2C9}"/>
    <cellStyle name="Nota 2 2 3 3 2" xfId="27879" xr:uid="{45872F00-3FBD-44C2-9EE7-45010DCFC3E8}"/>
    <cellStyle name="Nota 2 2 3 3 2 2" xfId="27880" xr:uid="{806E4296-3358-4715-9C50-09DAC64FDFC9}"/>
    <cellStyle name="Nota 2 2 3 3 2 2 2" xfId="27881" xr:uid="{4DDD689A-59B4-422B-9CE1-39FE516B0FBA}"/>
    <cellStyle name="Nota 2 2 3 3 2 2 2 2" xfId="27882" xr:uid="{234A6B59-F5F9-44C5-88E5-0F462411D4FA}"/>
    <cellStyle name="Nota 2 2 3 3 2 2 2 2 2" xfId="27883" xr:uid="{BDCB9228-062B-4A4D-B220-4805857B409F}"/>
    <cellStyle name="Nota 2 2 3 3 2 2 2 2 2 2" xfId="27884" xr:uid="{F7624C37-ACA5-4CBE-9FE5-87B20C663B77}"/>
    <cellStyle name="Nota 2 2 3 3 2 2 2 2 3" xfId="27885" xr:uid="{4AA9F694-09FF-49BE-977F-CFBF6D0B4AF3}"/>
    <cellStyle name="Nota 2 2 3 3 2 2 2 3" xfId="27886" xr:uid="{F649D508-18EE-48F3-913B-3BF9D036D868}"/>
    <cellStyle name="Nota 2 2 3 3 2 2 2 3 2" xfId="27887" xr:uid="{D98470FA-AD4C-45BF-818A-3242E3F84FFE}"/>
    <cellStyle name="Nota 2 2 3 3 2 2 2 4" xfId="27888" xr:uid="{69496DB1-61D2-4A91-A20F-EAAC131D9341}"/>
    <cellStyle name="Nota 2 2 3 3 2 2 2 4 2" xfId="27889" xr:uid="{EFB07051-DB06-4F20-BF4F-56EEC5388665}"/>
    <cellStyle name="Nota 2 2 3 3 2 2 2 5" xfId="27890" xr:uid="{CAD9F6DF-834D-4B88-BBA1-162F91E427E1}"/>
    <cellStyle name="Nota 2 2 3 3 2 2 3" xfId="27891" xr:uid="{06466897-18F2-4ADE-B69E-CF042F05C452}"/>
    <cellStyle name="Nota 2 2 3 3 2 2 3 2" xfId="27892" xr:uid="{FB86A999-A722-4549-9E39-0EBF6242E2F6}"/>
    <cellStyle name="Nota 2 2 3 3 2 2 4" xfId="27893" xr:uid="{079A540E-70CF-4C40-AA97-DEC04083565B}"/>
    <cellStyle name="Nota 2 2 3 3 2 2 4 2" xfId="27894" xr:uid="{920628F7-AA49-4250-A19D-94367E28D3FA}"/>
    <cellStyle name="Nota 2 2 3 3 2 2 5" xfId="27895" xr:uid="{01205A74-C287-4ED9-BC0D-8D152BF32C60}"/>
    <cellStyle name="Nota 2 2 3 3 2 3" xfId="27896" xr:uid="{38419CED-DC53-4210-AE03-7709FDC0C9A7}"/>
    <cellStyle name="Nota 2 2 3 3 2 3 2" xfId="27897" xr:uid="{771D398E-720E-451D-8EF7-0D9123DEC6CD}"/>
    <cellStyle name="Nota 2 2 3 3 2 3 2 2" xfId="27898" xr:uid="{2FCB7D9E-3697-4049-9AFC-723A0A65E9CB}"/>
    <cellStyle name="Nota 2 2 3 3 2 3 3" xfId="27899" xr:uid="{D4169D70-3094-4A62-B585-347ED9F42CDD}"/>
    <cellStyle name="Nota 2 2 3 3 2 3 3 2" xfId="27900" xr:uid="{611E2560-37EB-47F5-ABE1-5CF8D7B05097}"/>
    <cellStyle name="Nota 2 2 3 3 2 3 4" xfId="27901" xr:uid="{F5EAB733-3724-45F1-9DAF-8ED4CC8BD424}"/>
    <cellStyle name="Nota 2 2 3 3 2 4" xfId="27902" xr:uid="{FC63C310-AD7B-4EAA-9425-526ABBD9CDFB}"/>
    <cellStyle name="Nota 2 2 3 3 2 4 2" xfId="27903" xr:uid="{7E8A7759-588C-48D6-94CB-FF0E527D9DCC}"/>
    <cellStyle name="Nota 2 2 3 3 2 4 2 2" xfId="27904" xr:uid="{B616F8B2-C207-44C4-B276-B1B09E801A7F}"/>
    <cellStyle name="Nota 2 2 3 3 2 4 2 2 2" xfId="27905" xr:uid="{3E7551C8-53B3-4840-B026-5041A2B6EED5}"/>
    <cellStyle name="Nota 2 2 3 3 2 4 2 3" xfId="27906" xr:uid="{F088F7AD-2B48-4E8F-B83F-BB9A4E8E2688}"/>
    <cellStyle name="Nota 2 2 3 3 2 4 3" xfId="27907" xr:uid="{0284C06D-9501-4FC9-8CDB-1981037DF49F}"/>
    <cellStyle name="Nota 2 2 3 3 2 4 3 2" xfId="27908" xr:uid="{D87E7055-7618-44F0-8113-E5153DA86947}"/>
    <cellStyle name="Nota 2 2 3 3 2 4 4" xfId="27909" xr:uid="{5D0A702A-8783-4F6A-A26C-DE27DDD7482D}"/>
    <cellStyle name="Nota 2 2 3 3 2 4 4 2" xfId="27910" xr:uid="{A0D93231-3070-4DB3-9400-7EF6E766E636}"/>
    <cellStyle name="Nota 2 2 3 3 2 4 5" xfId="27911" xr:uid="{EEFDF080-BA66-49EF-B02D-EBB44C80280C}"/>
    <cellStyle name="Nota 2 2 3 3 2 5" xfId="27912" xr:uid="{8387FB37-8092-4ED5-BBE6-0536E94A7F3D}"/>
    <cellStyle name="Nota 2 2 3 3 2 5 2" xfId="27913" xr:uid="{9100A1BA-2C9A-44A5-B9CD-C9ED6AA2D4B6}"/>
    <cellStyle name="Nota 2 2 3 3 2 5 2 2" xfId="27914" xr:uid="{DC7A1782-9A34-4DC2-894A-DABCE801C157}"/>
    <cellStyle name="Nota 2 2 3 3 2 5 3" xfId="27915" xr:uid="{118C455B-BCBE-428B-86D0-DAE4867E851C}"/>
    <cellStyle name="Nota 2 2 3 3 2 5 3 2" xfId="27916" xr:uid="{1283735E-E05F-4046-9BAA-8235151982D5}"/>
    <cellStyle name="Nota 2 2 3 3 2 5 4" xfId="27917" xr:uid="{DA41DA2C-2038-4B7F-93BD-6A5E7EEAA01F}"/>
    <cellStyle name="Nota 2 2 3 3 2 6" xfId="27918" xr:uid="{27E056E2-1DCC-4B15-9A9A-43DF332F27CD}"/>
    <cellStyle name="Nota 2 2 3 3 2 6 2" xfId="27919" xr:uid="{84CC3515-9BED-4D55-A5B5-12F15DFDD92F}"/>
    <cellStyle name="Nota 2 2 3 3 2 7" xfId="27920" xr:uid="{3FBA8EE4-DF80-40D6-B008-BA74E988AF1D}"/>
    <cellStyle name="Nota 2 2 3 3 2 8" xfId="27921" xr:uid="{FFF694C1-4A33-46FC-9348-E1B3B590A094}"/>
    <cellStyle name="Nota 2 2 3 3 3" xfId="27922" xr:uid="{DFEF8E85-9FBE-43EE-81E0-85FD8477DB08}"/>
    <cellStyle name="Nota 2 2 3 3 3 2" xfId="27923" xr:uid="{2458F526-BCE1-4B81-9F31-4C73C414718C}"/>
    <cellStyle name="Nota 2 2 3 3 3 2 2" xfId="27924" xr:uid="{95447CBF-ABEB-496C-AAE8-839E30D14716}"/>
    <cellStyle name="Nota 2 2 3 3 3 2 2 2" xfId="27925" xr:uid="{C459961C-B613-4990-9AE3-D4C648C3DF9B}"/>
    <cellStyle name="Nota 2 2 3 3 3 2 2 2 2" xfId="27926" xr:uid="{4C9703EC-6ED1-417A-8DF4-EACE593ADA32}"/>
    <cellStyle name="Nota 2 2 3 3 3 2 2 2 2 2" xfId="27927" xr:uid="{369155AB-85A2-46E5-AFC8-52F7CFE6CAA3}"/>
    <cellStyle name="Nota 2 2 3 3 3 2 2 2 3" xfId="27928" xr:uid="{B5643E6B-5E54-43FB-B26A-1681D5D4B662}"/>
    <cellStyle name="Nota 2 2 3 3 3 2 2 3" xfId="27929" xr:uid="{E8086659-3DCE-4ED0-839C-991672F8B166}"/>
    <cellStyle name="Nota 2 2 3 3 3 2 2 3 2" xfId="27930" xr:uid="{B385197B-7890-43DE-8AD7-F6B5609D1D83}"/>
    <cellStyle name="Nota 2 2 3 3 3 2 2 4" xfId="27931" xr:uid="{CC199071-30CF-416B-A59C-E6966F170FFA}"/>
    <cellStyle name="Nota 2 2 3 3 3 2 2 4 2" xfId="27932" xr:uid="{C276461B-2272-47D1-A6A9-99BC829F2053}"/>
    <cellStyle name="Nota 2 2 3 3 3 2 2 5" xfId="27933" xr:uid="{D3277464-FB15-4377-91BF-235E0AC1EDD9}"/>
    <cellStyle name="Nota 2 2 3 3 3 2 3" xfId="27934" xr:uid="{0F68A5EF-C616-4432-8DB7-F790ECD262F7}"/>
    <cellStyle name="Nota 2 2 3 3 3 2 3 2" xfId="27935" xr:uid="{13E9F487-535E-4616-9D4C-62E1CE925C7D}"/>
    <cellStyle name="Nota 2 2 3 3 3 2 4" xfId="27936" xr:uid="{C55D3562-2BD1-4B5F-8ABA-181A6A47458F}"/>
    <cellStyle name="Nota 2 2 3 3 3 2 4 2" xfId="27937" xr:uid="{FEFE38DF-04C7-4D44-AA88-7A9E06EAC23C}"/>
    <cellStyle name="Nota 2 2 3 3 3 2 5" xfId="27938" xr:uid="{BA75AAE6-88CF-45CA-B6DE-759BFE4E5F32}"/>
    <cellStyle name="Nota 2 2 3 3 3 3" xfId="27939" xr:uid="{0070AC00-430B-4611-8E45-D01CCAE16C07}"/>
    <cellStyle name="Nota 2 2 3 3 3 3 2" xfId="27940" xr:uid="{657C2CA7-2F6D-4071-BA4C-ED43EBA329FF}"/>
    <cellStyle name="Nota 2 2 3 3 3 3 2 2" xfId="27941" xr:uid="{5CCCCD24-8854-4A18-93B5-65A92430EC08}"/>
    <cellStyle name="Nota 2 2 3 3 3 3 3" xfId="27942" xr:uid="{2A8CF63F-BC4D-463D-8881-CED1BB4ACE0F}"/>
    <cellStyle name="Nota 2 2 3 3 3 3 3 2" xfId="27943" xr:uid="{C78D2B73-05E6-4582-BB2C-EEA05E8498CB}"/>
    <cellStyle name="Nota 2 2 3 3 3 3 4" xfId="27944" xr:uid="{127BBE83-620E-4005-84EF-1F40FEE63967}"/>
    <cellStyle name="Nota 2 2 3 3 3 4" xfId="27945" xr:uid="{E0EE9446-31F1-4DDD-B336-94E7685D5C9B}"/>
    <cellStyle name="Nota 2 2 3 3 3 4 2" xfId="27946" xr:uid="{DE71B37C-1AA4-4869-9BD4-3D1389519731}"/>
    <cellStyle name="Nota 2 2 3 3 3 4 2 2" xfId="27947" xr:uid="{3935ABAD-DBA0-4B15-816D-CCE5D8B8E31A}"/>
    <cellStyle name="Nota 2 2 3 3 3 4 2 2 2" xfId="27948" xr:uid="{FA91BDD1-FC7A-4D77-8EB3-DB3E7802C24E}"/>
    <cellStyle name="Nota 2 2 3 3 3 4 2 3" xfId="27949" xr:uid="{5F42DDEF-EE69-4E81-81D2-200A31B726B8}"/>
    <cellStyle name="Nota 2 2 3 3 3 4 3" xfId="27950" xr:uid="{65E58136-165F-4A9D-A0E3-D5262F263F01}"/>
    <cellStyle name="Nota 2 2 3 3 3 4 3 2" xfId="27951" xr:uid="{98189555-924D-4FD9-8D02-C65A637FB11F}"/>
    <cellStyle name="Nota 2 2 3 3 3 4 4" xfId="27952" xr:uid="{3F7267AB-ACE9-429D-9678-4E76E5BC06CD}"/>
    <cellStyle name="Nota 2 2 3 3 3 4 4 2" xfId="27953" xr:uid="{7EB003E7-F551-4E49-A3DC-671EEF1CAA85}"/>
    <cellStyle name="Nota 2 2 3 3 3 4 5" xfId="27954" xr:uid="{EBC87D00-725F-4825-8E40-5E3B598E14E4}"/>
    <cellStyle name="Nota 2 2 3 3 3 5" xfId="27955" xr:uid="{553D022B-22D5-4128-847D-0944E154F36E}"/>
    <cellStyle name="Nota 2 2 3 3 3 5 2" xfId="27956" xr:uid="{35FC2809-77AC-4BE2-BAF2-B1579762EDE7}"/>
    <cellStyle name="Nota 2 2 3 3 3 5 2 2" xfId="27957" xr:uid="{C928A99F-9374-4737-A3AA-C697E84018C3}"/>
    <cellStyle name="Nota 2 2 3 3 3 5 3" xfId="27958" xr:uid="{60027FFC-B8A6-42D6-8BAF-21D8D451FF10}"/>
    <cellStyle name="Nota 2 2 3 3 3 5 3 2" xfId="27959" xr:uid="{66A4A6E0-3B32-45A8-B80B-FDBB7D3B0C15}"/>
    <cellStyle name="Nota 2 2 3 3 3 5 4" xfId="27960" xr:uid="{C4EEC2E1-4627-4EAF-BC7E-EAEA31798F7A}"/>
    <cellStyle name="Nota 2 2 3 3 3 6" xfId="27961" xr:uid="{7ABA33AD-EC7D-4293-9A3F-3C1C31E40092}"/>
    <cellStyle name="Nota 2 2 3 3 3 6 2" xfId="27962" xr:uid="{695B9C2B-2964-4D18-8A84-7F4E760D53A7}"/>
    <cellStyle name="Nota 2 2 3 3 3 7" xfId="27963" xr:uid="{8EE7BF59-CF89-49B4-A497-361B7C035717}"/>
    <cellStyle name="Nota 2 2 3 3 3 8" xfId="27964" xr:uid="{C1C7124F-CAB6-4244-9233-6BBBE2E07474}"/>
    <cellStyle name="Nota 2 2 3 3 4" xfId="27965" xr:uid="{143688E7-5412-4FFF-AA62-E9F19BF0E661}"/>
    <cellStyle name="Nota 2 2 3 3 4 2" xfId="27966" xr:uid="{7C29FA86-40AD-4D2A-9084-7398E1EB9DA9}"/>
    <cellStyle name="Nota 2 2 3 3 4 2 2" xfId="27967" xr:uid="{60AB9580-34CD-47E6-9D6E-18A31B0855D7}"/>
    <cellStyle name="Nota 2 2 3 3 4 2 2 2" xfId="27968" xr:uid="{6E608079-EB0B-4D5E-B06B-A6B301E2F91A}"/>
    <cellStyle name="Nota 2 2 3 3 4 2 2 2 2" xfId="27969" xr:uid="{31A81022-809B-43EA-B404-A6E8E6BACE37}"/>
    <cellStyle name="Nota 2 2 3 3 4 2 2 3" xfId="27970" xr:uid="{0727A79A-A58F-4E02-9335-7393434E90C0}"/>
    <cellStyle name="Nota 2 2 3 3 4 2 3" xfId="27971" xr:uid="{B4BF070B-D376-4205-830D-0953493C82EC}"/>
    <cellStyle name="Nota 2 2 3 3 4 2 3 2" xfId="27972" xr:uid="{8AEAD7F7-F209-4637-90C4-23EDF36F730A}"/>
    <cellStyle name="Nota 2 2 3 3 4 2 4" xfId="27973" xr:uid="{0FC0FEBC-4FD6-4505-9F02-3C42BE8AF669}"/>
    <cellStyle name="Nota 2 2 3 3 4 2 4 2" xfId="27974" xr:uid="{235E868E-64F3-4929-B884-50CCB21CF39C}"/>
    <cellStyle name="Nota 2 2 3 3 4 2 5" xfId="27975" xr:uid="{68C21B8B-19D2-41E7-A5B6-46C55A0C2845}"/>
    <cellStyle name="Nota 2 2 3 3 4 3" xfId="27976" xr:uid="{6308D2C8-71A2-435A-98A0-D5F6E0968045}"/>
    <cellStyle name="Nota 2 2 3 3 4 3 2" xfId="27977" xr:uid="{331291D1-ABE4-419F-8DC1-0EA6D5F34E95}"/>
    <cellStyle name="Nota 2 2 3 3 4 4" xfId="27978" xr:uid="{63A16C9D-8455-4891-BC55-686E81B50FD6}"/>
    <cellStyle name="Nota 2 2 3 3 4 4 2" xfId="27979" xr:uid="{F0E36627-F76E-408A-8CB0-D58B6783A417}"/>
    <cellStyle name="Nota 2 2 3 3 4 5" xfId="27980" xr:uid="{4D1CEA6B-4DA9-488D-A036-E3867A8CAC50}"/>
    <cellStyle name="Nota 2 2 3 3 5" xfId="27981" xr:uid="{5D470074-7F0F-413E-BB5C-41A5A7765501}"/>
    <cellStyle name="Nota 2 2 3 3 5 2" xfId="27982" xr:uid="{98F47337-7245-40C5-871B-4422009FE5A7}"/>
    <cellStyle name="Nota 2 2 3 3 5 2 2" xfId="27983" xr:uid="{3BF7F651-8F33-4B6F-9C3B-6FEFB45F2E42}"/>
    <cellStyle name="Nota 2 2 3 3 5 3" xfId="27984" xr:uid="{299712BF-EF57-4C2F-86DF-D59D9B137964}"/>
    <cellStyle name="Nota 2 2 3 3 5 3 2" xfId="27985" xr:uid="{7122B194-9B4A-462D-8048-A41AE1AA0557}"/>
    <cellStyle name="Nota 2 2 3 3 5 4" xfId="27986" xr:uid="{41BF999D-204F-4AB1-978A-F30A506F00E8}"/>
    <cellStyle name="Nota 2 2 3 3 6" xfId="27987" xr:uid="{1C7F0226-226E-41E4-9E3F-A82FAF3116CC}"/>
    <cellStyle name="Nota 2 2 3 3 6 2" xfId="27988" xr:uid="{87B4CD9B-8F12-45BF-B446-081EE26DD7E2}"/>
    <cellStyle name="Nota 2 2 3 3 6 2 2" xfId="27989" xr:uid="{3128DFC9-C7A3-49AD-9F55-694D06FA4735}"/>
    <cellStyle name="Nota 2 2 3 3 6 2 2 2" xfId="27990" xr:uid="{0109CA5E-5C9E-40BC-9713-ABD65EDA5D13}"/>
    <cellStyle name="Nota 2 2 3 3 6 2 3" xfId="27991" xr:uid="{A13CE172-F68E-4805-BA21-79CB88223AF4}"/>
    <cellStyle name="Nota 2 2 3 3 6 3" xfId="27992" xr:uid="{CE468AB4-80D0-4242-AE24-389C6E229EBE}"/>
    <cellStyle name="Nota 2 2 3 3 6 3 2" xfId="27993" xr:uid="{F80665ED-8561-4138-8B74-F21003DA235D}"/>
    <cellStyle name="Nota 2 2 3 3 6 4" xfId="27994" xr:uid="{CB7449A4-88F4-4359-A993-67EB2E1EE472}"/>
    <cellStyle name="Nota 2 2 3 3 6 4 2" xfId="27995" xr:uid="{D228E431-6531-411F-929A-8526BF8F2059}"/>
    <cellStyle name="Nota 2 2 3 3 6 5" xfId="27996" xr:uid="{D0ECAD26-601A-4C7B-B37E-A6F2495FD882}"/>
    <cellStyle name="Nota 2 2 3 3 7" xfId="27997" xr:uid="{6D3A1DD6-5189-4690-8A86-EBFBD8DEB4C3}"/>
    <cellStyle name="Nota 2 2 3 3 7 2" xfId="27998" xr:uid="{151C540C-650B-4390-8E32-790CF69B5723}"/>
    <cellStyle name="Nota 2 2 3 3 7 2 2" xfId="27999" xr:uid="{1CAEEA95-0881-4F30-963E-04795CBD2873}"/>
    <cellStyle name="Nota 2 2 3 3 7 3" xfId="28000" xr:uid="{DDE5755C-87E1-4E3B-B6A1-2B78AE2DDE9B}"/>
    <cellStyle name="Nota 2 2 3 3 7 3 2" xfId="28001" xr:uid="{E7C402AB-4535-4A88-B09E-82CB5DB1D5D3}"/>
    <cellStyle name="Nota 2 2 3 3 7 4" xfId="28002" xr:uid="{760C3B1B-F0A7-44BA-8DAD-D264508A5370}"/>
    <cellStyle name="Nota 2 2 3 3 8" xfId="28003" xr:uid="{429C9A1B-73EF-4C37-92A2-9BC672FE2A70}"/>
    <cellStyle name="Nota 2 2 3 3 8 2" xfId="28004" xr:uid="{3FE9CE9E-766F-4125-BDE2-BD7F40E5773D}"/>
    <cellStyle name="Nota 2 2 3 3 9" xfId="28005" xr:uid="{AE09547D-EB8C-47AB-8861-D8396B96B226}"/>
    <cellStyle name="Nota 2 2 3 4" xfId="28006" xr:uid="{506CF63E-49D2-4893-B848-42C714AF8E75}"/>
    <cellStyle name="Nota 2 2 3 4 10" xfId="28007" xr:uid="{B49A75B0-B197-4505-86DD-5BA8757B6ACD}"/>
    <cellStyle name="Nota 2 2 3 4 2" xfId="28008" xr:uid="{A4FFFDC1-9915-4754-97FC-BCA21299D3C7}"/>
    <cellStyle name="Nota 2 2 3 4 2 2" xfId="28009" xr:uid="{970CFFB3-3EF3-4B47-881F-6BDE77E61641}"/>
    <cellStyle name="Nota 2 2 3 4 2 2 2" xfId="28010" xr:uid="{8BA118CC-65B2-43C1-BFA3-1926B7615E8B}"/>
    <cellStyle name="Nota 2 2 3 4 2 2 2 2" xfId="28011" xr:uid="{3322C577-C70D-4BB7-955E-04ED6317C4A8}"/>
    <cellStyle name="Nota 2 2 3 4 2 2 2 2 2" xfId="28012" xr:uid="{C6D54A6D-2D56-40A3-B54E-E0DA3504EBB6}"/>
    <cellStyle name="Nota 2 2 3 4 2 2 2 2 2 2" xfId="28013" xr:uid="{5082D2F9-CC81-43F6-AA5D-F21189ED9957}"/>
    <cellStyle name="Nota 2 2 3 4 2 2 2 2 3" xfId="28014" xr:uid="{4D41973E-32D4-4587-9834-3990B7AE1365}"/>
    <cellStyle name="Nota 2 2 3 4 2 2 2 3" xfId="28015" xr:uid="{82DF0B62-EB5D-4BD2-8996-0BEA236A9B7B}"/>
    <cellStyle name="Nota 2 2 3 4 2 2 2 3 2" xfId="28016" xr:uid="{A3C0D79E-51E8-4EF4-BF11-DCEEDF21BA79}"/>
    <cellStyle name="Nota 2 2 3 4 2 2 2 4" xfId="28017" xr:uid="{8B618684-B41B-47FE-9A8E-258D013B9713}"/>
    <cellStyle name="Nota 2 2 3 4 2 2 2 4 2" xfId="28018" xr:uid="{15CA5BE1-7050-4F64-9CF1-26EA54B05ECB}"/>
    <cellStyle name="Nota 2 2 3 4 2 2 2 5" xfId="28019" xr:uid="{E196996F-8812-4C91-A62E-AB890DFBED45}"/>
    <cellStyle name="Nota 2 2 3 4 2 2 3" xfId="28020" xr:uid="{2B11C0E6-0A7D-4954-8074-F7CB4AA6E11B}"/>
    <cellStyle name="Nota 2 2 3 4 2 2 3 2" xfId="28021" xr:uid="{1DD9C059-0FA0-40E4-842F-75053A006B2B}"/>
    <cellStyle name="Nota 2 2 3 4 2 2 4" xfId="28022" xr:uid="{CA69D916-5DC9-4BF4-9E24-65CA8305F942}"/>
    <cellStyle name="Nota 2 2 3 4 2 2 4 2" xfId="28023" xr:uid="{BE4ACA2D-1884-468F-963D-7CFD7126333C}"/>
    <cellStyle name="Nota 2 2 3 4 2 2 5" xfId="28024" xr:uid="{11A6C986-10CB-4709-8C0A-F9C78A83C48E}"/>
    <cellStyle name="Nota 2 2 3 4 2 3" xfId="28025" xr:uid="{3A0BA624-5C88-404F-BD91-BDC0B52EC404}"/>
    <cellStyle name="Nota 2 2 3 4 2 3 2" xfId="28026" xr:uid="{BC4BEAC2-12A7-41AB-B6C9-67242F13C762}"/>
    <cellStyle name="Nota 2 2 3 4 2 3 2 2" xfId="28027" xr:uid="{3FB165B0-F8EB-41DD-9DA1-1A3C5D2720AC}"/>
    <cellStyle name="Nota 2 2 3 4 2 3 3" xfId="28028" xr:uid="{E0A9C076-762F-43CE-BA7C-DB3BFB44204C}"/>
    <cellStyle name="Nota 2 2 3 4 2 3 3 2" xfId="28029" xr:uid="{AF3A6AFD-24B9-4DF4-936C-A1B44EA4A2ED}"/>
    <cellStyle name="Nota 2 2 3 4 2 3 4" xfId="28030" xr:uid="{F522D425-C738-4F7A-AC9B-00E72DB9EE27}"/>
    <cellStyle name="Nota 2 2 3 4 2 4" xfId="28031" xr:uid="{A50799C0-AA06-42CE-B253-006CEB0D9195}"/>
    <cellStyle name="Nota 2 2 3 4 2 4 2" xfId="28032" xr:uid="{DC3A65C1-AD9C-42CB-96D1-14D30891B8C0}"/>
    <cellStyle name="Nota 2 2 3 4 2 4 2 2" xfId="28033" xr:uid="{747CB255-8774-4A7E-AE72-0C0D65375E6F}"/>
    <cellStyle name="Nota 2 2 3 4 2 4 2 2 2" xfId="28034" xr:uid="{DD038BFD-8BA7-45B2-9CBF-8F6EADB90AF5}"/>
    <cellStyle name="Nota 2 2 3 4 2 4 2 3" xfId="28035" xr:uid="{547A7D92-CA96-476D-BCFA-550A33C7456D}"/>
    <cellStyle name="Nota 2 2 3 4 2 4 3" xfId="28036" xr:uid="{D2273E46-4410-47F7-97E5-5AFA39301B49}"/>
    <cellStyle name="Nota 2 2 3 4 2 4 3 2" xfId="28037" xr:uid="{587070D6-49C1-4116-97BF-4CC6C8D5BF6C}"/>
    <cellStyle name="Nota 2 2 3 4 2 4 4" xfId="28038" xr:uid="{2E273798-868C-4957-9728-B0665707691A}"/>
    <cellStyle name="Nota 2 2 3 4 2 4 4 2" xfId="28039" xr:uid="{DCFECE28-1FA1-48B1-ADE7-C3847354973D}"/>
    <cellStyle name="Nota 2 2 3 4 2 4 5" xfId="28040" xr:uid="{692C994E-B78A-470E-A977-E0AEEB367150}"/>
    <cellStyle name="Nota 2 2 3 4 2 5" xfId="28041" xr:uid="{7EC2F668-587C-4344-BB98-7D4663681893}"/>
    <cellStyle name="Nota 2 2 3 4 2 5 2" xfId="28042" xr:uid="{1B4576EB-9ECD-47C9-ADD2-9517B12D062F}"/>
    <cellStyle name="Nota 2 2 3 4 2 5 2 2" xfId="28043" xr:uid="{2D2EEEE6-741F-47C4-A036-97B3522C3A8F}"/>
    <cellStyle name="Nota 2 2 3 4 2 5 3" xfId="28044" xr:uid="{E3A61E5F-77B6-4783-91B7-F3C11CDC9F3A}"/>
    <cellStyle name="Nota 2 2 3 4 2 5 3 2" xfId="28045" xr:uid="{6C69D027-34B7-4DD5-877D-EE76C26AD60C}"/>
    <cellStyle name="Nota 2 2 3 4 2 5 4" xfId="28046" xr:uid="{A7AD8240-D2BE-423F-9AA6-E7FF80F71DE1}"/>
    <cellStyle name="Nota 2 2 3 4 2 6" xfId="28047" xr:uid="{DA9632DC-165A-4293-B3AF-1E6A19BAFFE5}"/>
    <cellStyle name="Nota 2 2 3 4 2 6 2" xfId="28048" xr:uid="{27AE0481-6604-48CE-B39D-9B85E9832C15}"/>
    <cellStyle name="Nota 2 2 3 4 2 7" xfId="28049" xr:uid="{780210BF-7C4F-4B66-8BB2-76954835889C}"/>
    <cellStyle name="Nota 2 2 3 4 2 8" xfId="28050" xr:uid="{B2269468-BD78-4298-9565-6C0D6AFDC19B}"/>
    <cellStyle name="Nota 2 2 3 4 3" xfId="28051" xr:uid="{96722F51-7293-4334-9BAC-0FF61F4F267F}"/>
    <cellStyle name="Nota 2 2 3 4 3 2" xfId="28052" xr:uid="{C8D60F1A-DFDB-4323-9A54-36340CB3AE93}"/>
    <cellStyle name="Nota 2 2 3 4 3 2 2" xfId="28053" xr:uid="{9B6A2C4A-D209-4058-91A4-16C5528EDDD2}"/>
    <cellStyle name="Nota 2 2 3 4 3 2 2 2" xfId="28054" xr:uid="{F978C291-0EF2-4480-92F4-9993E56C5664}"/>
    <cellStyle name="Nota 2 2 3 4 3 2 2 2 2" xfId="28055" xr:uid="{EDA86075-9BC2-48D7-ABCA-48F0D1E72870}"/>
    <cellStyle name="Nota 2 2 3 4 3 2 2 2 2 2" xfId="28056" xr:uid="{14728DCC-1FB4-4E49-9B16-ABE6EDAC4901}"/>
    <cellStyle name="Nota 2 2 3 4 3 2 2 2 3" xfId="28057" xr:uid="{0857B204-2810-492F-99B2-0D8F4FD75E40}"/>
    <cellStyle name="Nota 2 2 3 4 3 2 2 3" xfId="28058" xr:uid="{76F7536A-7AD4-4281-8EDC-21C3B1FB37DC}"/>
    <cellStyle name="Nota 2 2 3 4 3 2 2 3 2" xfId="28059" xr:uid="{D75EECD3-0458-4DE5-A46B-4BE28890D302}"/>
    <cellStyle name="Nota 2 2 3 4 3 2 2 4" xfId="28060" xr:uid="{809A5FD1-B358-4E4C-BC70-C13604D7711A}"/>
    <cellStyle name="Nota 2 2 3 4 3 2 2 4 2" xfId="28061" xr:uid="{01D178B9-E1DD-4752-94E1-62F264200F58}"/>
    <cellStyle name="Nota 2 2 3 4 3 2 2 5" xfId="28062" xr:uid="{129A2D6B-A49E-4755-959A-5094EF0C2E8C}"/>
    <cellStyle name="Nota 2 2 3 4 3 2 3" xfId="28063" xr:uid="{058DBFFE-04D3-44EA-99C0-7282BD7B40B6}"/>
    <cellStyle name="Nota 2 2 3 4 3 2 3 2" xfId="28064" xr:uid="{DCEBDD69-E91B-45A1-9973-20BAE0B4C646}"/>
    <cellStyle name="Nota 2 2 3 4 3 2 4" xfId="28065" xr:uid="{5F70C6E2-EA7E-483F-BAFB-AE9600486310}"/>
    <cellStyle name="Nota 2 2 3 4 3 2 4 2" xfId="28066" xr:uid="{13ED6776-300E-4A16-A159-1F5AC0A7D367}"/>
    <cellStyle name="Nota 2 2 3 4 3 2 5" xfId="28067" xr:uid="{130EEA5D-3E9D-4E71-BE57-BD8E56CA329E}"/>
    <cellStyle name="Nota 2 2 3 4 3 3" xfId="28068" xr:uid="{A958975A-7E6B-4703-A036-235EFA3C8B09}"/>
    <cellStyle name="Nota 2 2 3 4 3 3 2" xfId="28069" xr:uid="{ADABEFEC-5CAC-4ADE-B271-8E828E8E224E}"/>
    <cellStyle name="Nota 2 2 3 4 3 3 2 2" xfId="28070" xr:uid="{185620B7-F618-4F0E-BC39-D5852F08C485}"/>
    <cellStyle name="Nota 2 2 3 4 3 3 3" xfId="28071" xr:uid="{63492242-935A-48D9-A506-71AC8E864BAE}"/>
    <cellStyle name="Nota 2 2 3 4 3 3 3 2" xfId="28072" xr:uid="{09792F59-2406-496A-B41E-9A20F29A23AB}"/>
    <cellStyle name="Nota 2 2 3 4 3 3 4" xfId="28073" xr:uid="{2661DB85-43AC-4E1D-A854-70779C85B267}"/>
    <cellStyle name="Nota 2 2 3 4 3 4" xfId="28074" xr:uid="{68211965-B534-4227-9565-4BF188DD3DDC}"/>
    <cellStyle name="Nota 2 2 3 4 3 4 2" xfId="28075" xr:uid="{2ADA4AFE-DB1D-46AF-B9A3-4C5B09A4FC0F}"/>
    <cellStyle name="Nota 2 2 3 4 3 4 2 2" xfId="28076" xr:uid="{97CD5484-032B-4881-A217-3EAAD31C1BCD}"/>
    <cellStyle name="Nota 2 2 3 4 3 4 2 2 2" xfId="28077" xr:uid="{7EEE44D6-3CDD-4954-81EA-4D49153D5E78}"/>
    <cellStyle name="Nota 2 2 3 4 3 4 2 3" xfId="28078" xr:uid="{6770ECDB-DC4B-407A-8EB5-4848B1450EB3}"/>
    <cellStyle name="Nota 2 2 3 4 3 4 3" xfId="28079" xr:uid="{D357DC4B-226B-4655-8C06-0530CBBF9ABE}"/>
    <cellStyle name="Nota 2 2 3 4 3 4 3 2" xfId="28080" xr:uid="{57E2BC9F-3619-4169-9337-C282494B6BDD}"/>
    <cellStyle name="Nota 2 2 3 4 3 4 4" xfId="28081" xr:uid="{2829C99C-2673-479B-875B-B7DEED10382E}"/>
    <cellStyle name="Nota 2 2 3 4 3 4 4 2" xfId="28082" xr:uid="{D640B8FB-D735-4BAA-9100-01837D886F5C}"/>
    <cellStyle name="Nota 2 2 3 4 3 4 5" xfId="28083" xr:uid="{11C7AFFF-F874-4C54-8FD5-06831B55C9D0}"/>
    <cellStyle name="Nota 2 2 3 4 3 5" xfId="28084" xr:uid="{503BA579-769C-44DF-8D45-3308FA424F00}"/>
    <cellStyle name="Nota 2 2 3 4 3 5 2" xfId="28085" xr:uid="{3A4D7983-6194-4754-85D2-FC8E00CFB3E8}"/>
    <cellStyle name="Nota 2 2 3 4 3 5 2 2" xfId="28086" xr:uid="{32C3BA53-1CF1-42C6-AA43-0428591BE449}"/>
    <cellStyle name="Nota 2 2 3 4 3 5 3" xfId="28087" xr:uid="{9981EFD9-74FA-48A5-B39C-8EDF6806BCF9}"/>
    <cellStyle name="Nota 2 2 3 4 3 5 3 2" xfId="28088" xr:uid="{F687E4D7-9CED-4993-8B73-5BC04B114171}"/>
    <cellStyle name="Nota 2 2 3 4 3 5 4" xfId="28089" xr:uid="{EB2B80C5-F9FE-4BAC-98EB-F5BAD5F242E7}"/>
    <cellStyle name="Nota 2 2 3 4 3 6" xfId="28090" xr:uid="{56DC82BD-A9E2-4E36-B812-6431E2D68E6C}"/>
    <cellStyle name="Nota 2 2 3 4 3 6 2" xfId="28091" xr:uid="{BF5805D1-9E9D-491C-B1C0-06F67C291EED}"/>
    <cellStyle name="Nota 2 2 3 4 3 7" xfId="28092" xr:uid="{3D87C764-072C-47BF-8692-36071BD7831C}"/>
    <cellStyle name="Nota 2 2 3 4 3 8" xfId="28093" xr:uid="{290F3B0C-304A-4C6D-AD71-4340216F3465}"/>
    <cellStyle name="Nota 2 2 3 4 4" xfId="28094" xr:uid="{926070AC-5B27-4784-94BF-2DAC4D24AC9C}"/>
    <cellStyle name="Nota 2 2 3 4 4 2" xfId="28095" xr:uid="{44A94B52-3C68-4468-BD5E-14AD8C896F56}"/>
    <cellStyle name="Nota 2 2 3 4 4 2 2" xfId="28096" xr:uid="{882F1A68-0446-420B-8AE0-92FCFA830027}"/>
    <cellStyle name="Nota 2 2 3 4 4 2 2 2" xfId="28097" xr:uid="{98E9744D-9E87-4D9A-8C69-388CD834E02B}"/>
    <cellStyle name="Nota 2 2 3 4 4 2 2 2 2" xfId="28098" xr:uid="{26F8E777-C2E3-4D4A-B611-BF8641473A64}"/>
    <cellStyle name="Nota 2 2 3 4 4 2 2 3" xfId="28099" xr:uid="{1D0AE0EE-A257-40DC-91A4-5C642200F7EB}"/>
    <cellStyle name="Nota 2 2 3 4 4 2 3" xfId="28100" xr:uid="{DC425CE9-730B-437A-B6A0-24B2AE967039}"/>
    <cellStyle name="Nota 2 2 3 4 4 2 3 2" xfId="28101" xr:uid="{7D4905F8-8D7B-4202-A215-BE1036A2B6FF}"/>
    <cellStyle name="Nota 2 2 3 4 4 2 4" xfId="28102" xr:uid="{CE677D9D-D011-400D-804C-000D0D088E99}"/>
    <cellStyle name="Nota 2 2 3 4 4 2 4 2" xfId="28103" xr:uid="{71B18A7B-E2B5-473D-B197-F6A668C6A3CF}"/>
    <cellStyle name="Nota 2 2 3 4 4 2 5" xfId="28104" xr:uid="{E9BB3AE6-1EB2-425C-8F71-076AE77EB962}"/>
    <cellStyle name="Nota 2 2 3 4 4 3" xfId="28105" xr:uid="{2FCBD3DA-93DE-4F2D-B295-1AEDA7FC7F3C}"/>
    <cellStyle name="Nota 2 2 3 4 4 3 2" xfId="28106" xr:uid="{85B8C1CE-296F-4919-8D36-A23DAC8C4008}"/>
    <cellStyle name="Nota 2 2 3 4 4 4" xfId="28107" xr:uid="{515A1284-6C7D-426F-AF4A-4036510B95BF}"/>
    <cellStyle name="Nota 2 2 3 4 4 4 2" xfId="28108" xr:uid="{EC91A281-23E9-43F9-B730-7E5659D0D72E}"/>
    <cellStyle name="Nota 2 2 3 4 4 5" xfId="28109" xr:uid="{0DBCD075-47B5-4CBF-A0FD-51378DEB3214}"/>
    <cellStyle name="Nota 2 2 3 4 5" xfId="28110" xr:uid="{2C81CE53-0CDE-49FF-9C48-3C0D2F3F8CD3}"/>
    <cellStyle name="Nota 2 2 3 4 5 2" xfId="28111" xr:uid="{C7253D73-EA57-4F3C-86D0-22B9D8E3E549}"/>
    <cellStyle name="Nota 2 2 3 4 5 2 2" xfId="28112" xr:uid="{5D58D6D2-8B2F-46FA-8A8C-7B64988E2E6C}"/>
    <cellStyle name="Nota 2 2 3 4 5 3" xfId="28113" xr:uid="{E4BCE31F-6DAB-4847-99DB-19B7BFB3E1B3}"/>
    <cellStyle name="Nota 2 2 3 4 5 3 2" xfId="28114" xr:uid="{720D27C9-96B3-4A59-B397-44F09164E907}"/>
    <cellStyle name="Nota 2 2 3 4 5 4" xfId="28115" xr:uid="{6DDBAE42-B771-4FB7-82F2-D5810D0A620D}"/>
    <cellStyle name="Nota 2 2 3 4 6" xfId="28116" xr:uid="{F7C805C8-D2E9-496E-B6B1-A44652B3EB76}"/>
    <cellStyle name="Nota 2 2 3 4 6 2" xfId="28117" xr:uid="{C2794ED5-F303-465D-8CC3-DAB58BFBC36F}"/>
    <cellStyle name="Nota 2 2 3 4 6 2 2" xfId="28118" xr:uid="{99401237-E4F2-4C0A-A644-87A5224EEC01}"/>
    <cellStyle name="Nota 2 2 3 4 6 2 2 2" xfId="28119" xr:uid="{0B10DFBF-70A0-46C3-995A-969F20CC3FD6}"/>
    <cellStyle name="Nota 2 2 3 4 6 2 3" xfId="28120" xr:uid="{9ED6AFAD-5C00-4F22-BB6A-0526F41388B9}"/>
    <cellStyle name="Nota 2 2 3 4 6 3" xfId="28121" xr:uid="{8FB6193D-7B05-4526-A0A1-0F78D2ABB6A0}"/>
    <cellStyle name="Nota 2 2 3 4 6 3 2" xfId="28122" xr:uid="{48B99D9C-9DEB-4CFF-B125-996AE619EC68}"/>
    <cellStyle name="Nota 2 2 3 4 6 4" xfId="28123" xr:uid="{8F1B0740-4EBC-4799-9830-35845C9FC658}"/>
    <cellStyle name="Nota 2 2 3 4 6 4 2" xfId="28124" xr:uid="{DFD6524C-C7B2-4176-942B-E67D3FAC44B5}"/>
    <cellStyle name="Nota 2 2 3 4 6 5" xfId="28125" xr:uid="{78FCCE26-E8C4-453D-97F0-CAC29AD94C9B}"/>
    <cellStyle name="Nota 2 2 3 4 7" xfId="28126" xr:uid="{D58121C4-FD8F-479E-85B3-94E963A6EA7F}"/>
    <cellStyle name="Nota 2 2 3 4 7 2" xfId="28127" xr:uid="{B68FF080-6AA6-4A6B-9D16-F0D768D14779}"/>
    <cellStyle name="Nota 2 2 3 4 7 2 2" xfId="28128" xr:uid="{1B0B9232-9390-4740-9A57-9D73A248C48E}"/>
    <cellStyle name="Nota 2 2 3 4 7 3" xfId="28129" xr:uid="{1704C140-F803-48E2-BAE3-82E14EE28109}"/>
    <cellStyle name="Nota 2 2 3 4 7 3 2" xfId="28130" xr:uid="{737684BF-A53F-493E-AE74-C96B2D4EEF1F}"/>
    <cellStyle name="Nota 2 2 3 4 7 4" xfId="28131" xr:uid="{40FF71B0-97E8-482A-AD54-EA5610C48D41}"/>
    <cellStyle name="Nota 2 2 3 4 8" xfId="28132" xr:uid="{966F5A5F-410F-4490-9AA7-30BA400D1813}"/>
    <cellStyle name="Nota 2 2 3 4 8 2" xfId="28133" xr:uid="{5C1719FF-95B2-4774-AD8A-475BAF50CC80}"/>
    <cellStyle name="Nota 2 2 3 4 9" xfId="28134" xr:uid="{523E12C6-B0D9-4D25-9419-AB7B3ADF5763}"/>
    <cellStyle name="Nota 2 2 3 5" xfId="28135" xr:uid="{037FC45B-5A2F-406A-8014-961F73367E7D}"/>
    <cellStyle name="Nota 2 2 3 5 2" xfId="28136" xr:uid="{E9B9A992-561F-4714-8D2C-943180EEEF1D}"/>
    <cellStyle name="Nota 2 2 3 5 2 2" xfId="28137" xr:uid="{E7594918-639C-48F4-AC23-A7437F8135D4}"/>
    <cellStyle name="Nota 2 2 3 5 2 2 2" xfId="28138" xr:uid="{50165E46-4F13-4DEF-B958-535154AF27C7}"/>
    <cellStyle name="Nota 2 2 3 5 2 2 2 2" xfId="28139" xr:uid="{C3263825-A16C-4897-AA9A-3A7EDE7C177B}"/>
    <cellStyle name="Nota 2 2 3 5 2 2 2 2 2" xfId="28140" xr:uid="{360C6310-8DA0-4D72-8E65-864721003073}"/>
    <cellStyle name="Nota 2 2 3 5 2 2 2 3" xfId="28141" xr:uid="{484B7537-2F13-4284-9D39-CE67F1935912}"/>
    <cellStyle name="Nota 2 2 3 5 2 2 3" xfId="28142" xr:uid="{33883DDF-C609-4478-97CD-6F539256A82D}"/>
    <cellStyle name="Nota 2 2 3 5 2 2 3 2" xfId="28143" xr:uid="{AABFB80B-045C-458F-87F5-5BE2AAE2EB66}"/>
    <cellStyle name="Nota 2 2 3 5 2 2 4" xfId="28144" xr:uid="{C61EAE6E-738E-472B-8588-096A5C1C7914}"/>
    <cellStyle name="Nota 2 2 3 5 2 2 4 2" xfId="28145" xr:uid="{B35D25D1-4348-4345-8D94-BBF336B42FD2}"/>
    <cellStyle name="Nota 2 2 3 5 2 2 5" xfId="28146" xr:uid="{210A7B78-76C4-4147-ADF9-52804C6AE92C}"/>
    <cellStyle name="Nota 2 2 3 5 2 3" xfId="28147" xr:uid="{ABCA5B7F-0ED0-4E3D-BBF9-5D169261C6A1}"/>
    <cellStyle name="Nota 2 2 3 5 2 3 2" xfId="28148" xr:uid="{2C128D77-57D9-442C-92E3-475629C8F1F6}"/>
    <cellStyle name="Nota 2 2 3 5 2 4" xfId="28149" xr:uid="{0C1B3E55-C984-449F-B19E-741FCA4E7931}"/>
    <cellStyle name="Nota 2 2 3 5 2 4 2" xfId="28150" xr:uid="{CEAD3EFD-57F5-458E-884C-EE2D2AF078B9}"/>
    <cellStyle name="Nota 2 2 3 5 2 5" xfId="28151" xr:uid="{D28CECAA-7A37-472B-B0D8-A046E4E43C60}"/>
    <cellStyle name="Nota 2 2 3 5 3" xfId="28152" xr:uid="{0571297A-270A-4DE7-A5EA-F589D7D55E0B}"/>
    <cellStyle name="Nota 2 2 3 5 3 2" xfId="28153" xr:uid="{9C5E0456-AFC0-44C5-B0CA-9E056A3B241A}"/>
    <cellStyle name="Nota 2 2 3 5 3 2 2" xfId="28154" xr:uid="{2CFD6AE6-B20E-4290-8204-75383FAD33E9}"/>
    <cellStyle name="Nota 2 2 3 5 3 3" xfId="28155" xr:uid="{2FD324E2-934C-47D5-BB4D-44BF3466EDA9}"/>
    <cellStyle name="Nota 2 2 3 5 3 3 2" xfId="28156" xr:uid="{8B8C16FF-A5D5-4CA2-A52E-D919D5DBE9D9}"/>
    <cellStyle name="Nota 2 2 3 5 3 4" xfId="28157" xr:uid="{60B237FD-AD64-4094-8DD8-757AD30D6127}"/>
    <cellStyle name="Nota 2 2 3 5 4" xfId="28158" xr:uid="{88BFDB8F-40E0-4AA3-8DC0-C2C885B701AA}"/>
    <cellStyle name="Nota 2 2 3 5 4 2" xfId="28159" xr:uid="{814A8C2B-60C6-491B-BF62-6719EA77A2B9}"/>
    <cellStyle name="Nota 2 2 3 5 4 2 2" xfId="28160" xr:uid="{30B175E9-CF62-458B-A3A6-52E6C4A0C222}"/>
    <cellStyle name="Nota 2 2 3 5 4 2 2 2" xfId="28161" xr:uid="{AFCCD217-919A-4CEB-B0BB-999BF22BB04A}"/>
    <cellStyle name="Nota 2 2 3 5 4 2 3" xfId="28162" xr:uid="{C137132C-0438-4270-B40A-5F93285ABF66}"/>
    <cellStyle name="Nota 2 2 3 5 4 3" xfId="28163" xr:uid="{3567FBFA-090B-4257-A411-0CDF6AF9D546}"/>
    <cellStyle name="Nota 2 2 3 5 4 3 2" xfId="28164" xr:uid="{C862C383-F97C-4753-B70F-E464F23EFC87}"/>
    <cellStyle name="Nota 2 2 3 5 4 4" xfId="28165" xr:uid="{B4EB7E1C-D69A-4ADF-AB37-A1C5E9AD616A}"/>
    <cellStyle name="Nota 2 2 3 5 4 4 2" xfId="28166" xr:uid="{A612DC0A-E879-4DFA-935A-2A2D9D2B75EC}"/>
    <cellStyle name="Nota 2 2 3 5 4 5" xfId="28167" xr:uid="{2627EA11-1C5A-4077-80E3-2D5579AE797C}"/>
    <cellStyle name="Nota 2 2 3 5 5" xfId="28168" xr:uid="{36ADE27C-1A23-4208-8565-DCEB9903AAA0}"/>
    <cellStyle name="Nota 2 2 3 5 5 2" xfId="28169" xr:uid="{ACE1E947-54B5-499D-A431-FC5D1DE8AF04}"/>
    <cellStyle name="Nota 2 2 3 5 5 2 2" xfId="28170" xr:uid="{977B783E-4CDC-4389-ABDC-5BE64B17A3F3}"/>
    <cellStyle name="Nota 2 2 3 5 5 3" xfId="28171" xr:uid="{38ECA7CC-84F3-4E9F-8D5D-847DE73059BA}"/>
    <cellStyle name="Nota 2 2 3 5 5 3 2" xfId="28172" xr:uid="{3911348E-D899-488A-9D20-113BD77A1C5B}"/>
    <cellStyle name="Nota 2 2 3 5 5 4" xfId="28173" xr:uid="{D1D43C26-4F92-43D3-A07E-289163ED3DCF}"/>
    <cellStyle name="Nota 2 2 3 5 6" xfId="28174" xr:uid="{3697CFA7-2C96-4AD9-B627-CD64C5F69131}"/>
    <cellStyle name="Nota 2 2 3 5 6 2" xfId="28175" xr:uid="{BA91B2F7-906E-40BA-B9BE-C8DA5CD6D170}"/>
    <cellStyle name="Nota 2 2 3 5 7" xfId="28176" xr:uid="{D96D49EF-6887-424F-9C52-70F49726968C}"/>
    <cellStyle name="Nota 2 2 3 5 8" xfId="28177" xr:uid="{DBC84478-0B75-4D32-9CE4-6E7D473FE2DB}"/>
    <cellStyle name="Nota 2 2 3 6" xfId="28178" xr:uid="{155745D1-3896-4EEA-9FA8-F16AC97A473B}"/>
    <cellStyle name="Nota 2 2 3 6 2" xfId="28179" xr:uid="{5452B5E0-C131-41B3-8B93-58F437129C77}"/>
    <cellStyle name="Nota 2 2 3 6 2 2" xfId="28180" xr:uid="{BC19612A-852F-462D-BD68-A12B4244204B}"/>
    <cellStyle name="Nota 2 2 3 6 2 2 2" xfId="28181" xr:uid="{05E037CE-025C-41D2-BADA-71A63C713238}"/>
    <cellStyle name="Nota 2 2 3 6 2 2 2 2" xfId="28182" xr:uid="{C3B72FA2-3FA7-4F18-84FA-263A1073005E}"/>
    <cellStyle name="Nota 2 2 3 6 2 2 2 2 2" xfId="28183" xr:uid="{C098ACBB-6455-4735-8D61-73EFED573656}"/>
    <cellStyle name="Nota 2 2 3 6 2 2 2 3" xfId="28184" xr:uid="{F0F83F7B-11D2-4B92-96E7-7C4527FA4297}"/>
    <cellStyle name="Nota 2 2 3 6 2 2 3" xfId="28185" xr:uid="{F5B80F64-6A44-4B19-A90C-DA142E5A78E7}"/>
    <cellStyle name="Nota 2 2 3 6 2 2 3 2" xfId="28186" xr:uid="{87EE56B0-E795-483B-B9C1-928A6B8A9E47}"/>
    <cellStyle name="Nota 2 2 3 6 2 2 4" xfId="28187" xr:uid="{E8225414-8723-4FB6-A8EB-0DA0B1BA01EC}"/>
    <cellStyle name="Nota 2 2 3 6 2 2 4 2" xfId="28188" xr:uid="{A582D38B-2CBA-4191-BB28-7BEDEEE84951}"/>
    <cellStyle name="Nota 2 2 3 6 2 2 5" xfId="28189" xr:uid="{53888E8B-7052-40AF-A87D-88A2B478D607}"/>
    <cellStyle name="Nota 2 2 3 6 2 3" xfId="28190" xr:uid="{269B541E-A802-4657-81CE-164BFDB4EB7A}"/>
    <cellStyle name="Nota 2 2 3 6 2 3 2" xfId="28191" xr:uid="{0A48C823-BCC2-4606-9957-2D15906648C4}"/>
    <cellStyle name="Nota 2 2 3 6 2 4" xfId="28192" xr:uid="{0FC0C515-430B-4E1F-862E-BA041F6D2723}"/>
    <cellStyle name="Nota 2 2 3 6 2 4 2" xfId="28193" xr:uid="{9E762853-EE1C-4592-B152-4C86E8CE9B66}"/>
    <cellStyle name="Nota 2 2 3 6 2 5" xfId="28194" xr:uid="{D678D2A1-9724-4E88-97F7-7FA04544EF65}"/>
    <cellStyle name="Nota 2 2 3 6 3" xfId="28195" xr:uid="{B717F1A7-456E-4E00-B8E9-A7A290ADE85B}"/>
    <cellStyle name="Nota 2 2 3 6 3 2" xfId="28196" xr:uid="{B143C9B7-1526-4031-B4C6-6A017CF083C6}"/>
    <cellStyle name="Nota 2 2 3 6 3 2 2" xfId="28197" xr:uid="{A23197E9-DB48-487F-82D1-AD3383A61CD5}"/>
    <cellStyle name="Nota 2 2 3 6 3 3" xfId="28198" xr:uid="{501591F3-E89A-4661-BA35-10437FF21796}"/>
    <cellStyle name="Nota 2 2 3 6 3 3 2" xfId="28199" xr:uid="{67740674-AA32-426F-8FC0-5D2A13CC41C8}"/>
    <cellStyle name="Nota 2 2 3 6 3 4" xfId="28200" xr:uid="{A2E5E3C3-0C1A-4A28-B90E-7455473FD99A}"/>
    <cellStyle name="Nota 2 2 3 6 4" xfId="28201" xr:uid="{11B454CE-19DC-433F-B5EC-12D40F8C5B38}"/>
    <cellStyle name="Nota 2 2 3 6 4 2" xfId="28202" xr:uid="{CAF66DFE-0037-472F-8927-490A650BD1AD}"/>
    <cellStyle name="Nota 2 2 3 6 4 2 2" xfId="28203" xr:uid="{9DE0FB6D-9979-46B7-8D72-47FD2591928F}"/>
    <cellStyle name="Nota 2 2 3 6 4 2 2 2" xfId="28204" xr:uid="{3F56A0BE-12E4-48FA-A221-EEA359ED7C91}"/>
    <cellStyle name="Nota 2 2 3 6 4 2 3" xfId="28205" xr:uid="{AED8081F-87D5-455B-B97C-775101B23BB4}"/>
    <cellStyle name="Nota 2 2 3 6 4 3" xfId="28206" xr:uid="{B8C15BE6-287F-443F-845B-2B857036121E}"/>
    <cellStyle name="Nota 2 2 3 6 4 3 2" xfId="28207" xr:uid="{05562001-34F2-4B7B-8D8C-7AC7444C65A0}"/>
    <cellStyle name="Nota 2 2 3 6 4 4" xfId="28208" xr:uid="{62D2E811-4435-49BD-B797-7E80F8AE2007}"/>
    <cellStyle name="Nota 2 2 3 6 4 4 2" xfId="28209" xr:uid="{5C0182BA-66DB-4EB6-9A09-A4AC9EABFF74}"/>
    <cellStyle name="Nota 2 2 3 6 4 5" xfId="28210" xr:uid="{BBD85210-6A0E-4DFB-9C4A-0A09DFC4D798}"/>
    <cellStyle name="Nota 2 2 3 6 5" xfId="28211" xr:uid="{B25C5E1D-B57A-4C8E-9683-0791B1A8ED26}"/>
    <cellStyle name="Nota 2 2 3 6 5 2" xfId="28212" xr:uid="{E23E5F08-5948-4ACF-BBFA-D64C2712733E}"/>
    <cellStyle name="Nota 2 2 3 6 5 2 2" xfId="28213" xr:uid="{D48EF3D0-9831-47BD-A5DF-922976E1040F}"/>
    <cellStyle name="Nota 2 2 3 6 5 3" xfId="28214" xr:uid="{3F3A1403-7386-40DA-B614-38C54152AF86}"/>
    <cellStyle name="Nota 2 2 3 6 5 3 2" xfId="28215" xr:uid="{9A81848E-2B87-4504-9E07-E37FF8F561C3}"/>
    <cellStyle name="Nota 2 2 3 6 5 4" xfId="28216" xr:uid="{F015F355-2B3D-4F49-AB2F-FDD1712CE383}"/>
    <cellStyle name="Nota 2 2 3 6 6" xfId="28217" xr:uid="{287D1412-DEF5-414F-A225-44BF88E44427}"/>
    <cellStyle name="Nota 2 2 3 6 6 2" xfId="28218" xr:uid="{AFED8F87-A101-46AF-8A78-A1D9997D95C7}"/>
    <cellStyle name="Nota 2 2 3 6 7" xfId="28219" xr:uid="{51DD7DB9-24D5-451C-8982-8F63783B7025}"/>
    <cellStyle name="Nota 2 2 3 6 8" xfId="28220" xr:uid="{DBE44A3A-9DF2-4C9E-9ADF-BED77C10894C}"/>
    <cellStyle name="Nota 2 2 3 7" xfId="28221" xr:uid="{B2C7A226-4065-4AE1-9EE4-D61BE561CBB2}"/>
    <cellStyle name="Nota 2 2 3 7 2" xfId="28222" xr:uid="{06C31BEC-FB78-4E79-8546-36D55B44A495}"/>
    <cellStyle name="Nota 2 2 3 7 2 2" xfId="28223" xr:uid="{944B74E4-BD4A-47B3-BFD5-C3EF3A26FD3C}"/>
    <cellStyle name="Nota 2 2 3 7 2 2 2" xfId="28224" xr:uid="{E6C59E1B-AF01-4BE3-814B-F7D731F6B3CE}"/>
    <cellStyle name="Nota 2 2 3 7 2 2 2 2" xfId="28225" xr:uid="{6D984279-88F0-47EE-AD8E-CD5740A1CC0E}"/>
    <cellStyle name="Nota 2 2 3 7 2 2 2 2 2" xfId="28226" xr:uid="{F2CF2876-A961-424B-876B-D888387832C4}"/>
    <cellStyle name="Nota 2 2 3 7 2 2 2 3" xfId="28227" xr:uid="{C3A547C5-9255-4292-9D6B-DD78FD86F0AF}"/>
    <cellStyle name="Nota 2 2 3 7 2 2 3" xfId="28228" xr:uid="{4E787BED-13EC-48C0-807B-F6D9753BC58A}"/>
    <cellStyle name="Nota 2 2 3 7 2 2 3 2" xfId="28229" xr:uid="{C3D307A7-5387-4124-A555-F8D858384882}"/>
    <cellStyle name="Nota 2 2 3 7 2 2 4" xfId="28230" xr:uid="{1CA50DD1-1F46-4677-A3C5-E85F223116F6}"/>
    <cellStyle name="Nota 2 2 3 7 2 2 4 2" xfId="28231" xr:uid="{82C97586-A5E9-420A-B885-659FED38BCF9}"/>
    <cellStyle name="Nota 2 2 3 7 2 2 5" xfId="28232" xr:uid="{87822E59-865E-42CD-A789-87DA362D2DE0}"/>
    <cellStyle name="Nota 2 2 3 7 2 3" xfId="28233" xr:uid="{792B7F70-7B8F-412F-AE24-5EE50017C91B}"/>
    <cellStyle name="Nota 2 2 3 7 2 3 2" xfId="28234" xr:uid="{CDC91285-28E2-49E9-B5B4-95472578E0FD}"/>
    <cellStyle name="Nota 2 2 3 7 2 4" xfId="28235" xr:uid="{DCA87DAE-6F1E-40F1-8A86-A5C01E9471D9}"/>
    <cellStyle name="Nota 2 2 3 7 2 4 2" xfId="28236" xr:uid="{FCC51F4C-026F-476D-A7A5-D1CC583696C8}"/>
    <cellStyle name="Nota 2 2 3 7 2 5" xfId="28237" xr:uid="{7D79E220-645C-4A3A-AC0B-6BE0E36CB1F3}"/>
    <cellStyle name="Nota 2 2 3 7 3" xfId="28238" xr:uid="{7F6B4273-F0D3-4CF3-A0DD-AC6963117986}"/>
    <cellStyle name="Nota 2 2 3 7 3 2" xfId="28239" xr:uid="{0E080F5E-A092-4C52-8CE2-F0699DB5C2F7}"/>
    <cellStyle name="Nota 2 2 3 7 3 2 2" xfId="28240" xr:uid="{287F5561-DFDF-490A-AE9A-567C49B46554}"/>
    <cellStyle name="Nota 2 2 3 7 3 3" xfId="28241" xr:uid="{757B04F4-94E0-40B8-9EB8-8F7B755FED64}"/>
    <cellStyle name="Nota 2 2 3 7 3 3 2" xfId="28242" xr:uid="{3EF7021F-5351-4B39-84B8-07A1E39F88BF}"/>
    <cellStyle name="Nota 2 2 3 7 3 4" xfId="28243" xr:uid="{E1356126-FB9E-4BDD-B758-A5268D437B2C}"/>
    <cellStyle name="Nota 2 2 3 7 4" xfId="28244" xr:uid="{3B92DEE2-0838-4F7D-AE4F-1F8641AC4337}"/>
    <cellStyle name="Nota 2 2 3 7 4 2" xfId="28245" xr:uid="{E2B6542D-75B5-4059-A690-42AE14877727}"/>
    <cellStyle name="Nota 2 2 3 7 4 2 2" xfId="28246" xr:uid="{88690B4D-CB26-4BC9-A0EA-49F7AEC628BA}"/>
    <cellStyle name="Nota 2 2 3 7 4 2 2 2" xfId="28247" xr:uid="{2C911C90-3644-441D-8032-F09DFDE530A9}"/>
    <cellStyle name="Nota 2 2 3 7 4 2 3" xfId="28248" xr:uid="{5789CF9B-4059-4973-BC3A-2B3033BE86B9}"/>
    <cellStyle name="Nota 2 2 3 7 4 3" xfId="28249" xr:uid="{4AC47EAF-79A9-4D26-B791-26ECAAA82D33}"/>
    <cellStyle name="Nota 2 2 3 7 4 3 2" xfId="28250" xr:uid="{B795F159-25F4-4E4E-A961-3990520FC684}"/>
    <cellStyle name="Nota 2 2 3 7 4 4" xfId="28251" xr:uid="{9228ECC7-06EF-4A4F-BC8A-DEF50B7B4766}"/>
    <cellStyle name="Nota 2 2 3 7 4 4 2" xfId="28252" xr:uid="{7D2E01E3-254F-4B54-B609-961B9D4478C1}"/>
    <cellStyle name="Nota 2 2 3 7 4 5" xfId="28253" xr:uid="{2C47526C-EEDA-42FB-9256-9681BFB03A2D}"/>
    <cellStyle name="Nota 2 2 3 7 5" xfId="28254" xr:uid="{F61BD310-2EA7-4972-87F9-ED47A8785303}"/>
    <cellStyle name="Nota 2 2 3 7 5 2" xfId="28255" xr:uid="{E0B686F7-EAA2-4482-B5F3-9892949BC3BE}"/>
    <cellStyle name="Nota 2 2 3 7 5 2 2" xfId="28256" xr:uid="{850F0C12-4A4F-4397-9C54-C6C3FC80FA85}"/>
    <cellStyle name="Nota 2 2 3 7 5 3" xfId="28257" xr:uid="{955DDC73-C111-4FD6-8BB1-492DA5D7A17A}"/>
    <cellStyle name="Nota 2 2 3 7 5 3 2" xfId="28258" xr:uid="{1A1DB71E-44FF-4E75-91F1-1D3E4993AB5F}"/>
    <cellStyle name="Nota 2 2 3 7 5 4" xfId="28259" xr:uid="{A67EE1A2-B333-4A12-99B7-53CFC08DB068}"/>
    <cellStyle name="Nota 2 2 3 7 6" xfId="28260" xr:uid="{E54A4E16-297C-464C-9448-7474794EFC7F}"/>
    <cellStyle name="Nota 2 2 3 7 6 2" xfId="28261" xr:uid="{20ACD746-AC65-4CE5-9D71-E5ED4A0586ED}"/>
    <cellStyle name="Nota 2 2 3 7 7" xfId="28262" xr:uid="{DBB47208-1961-4C5D-B891-E726FEE537A1}"/>
    <cellStyle name="Nota 2 2 3 7 8" xfId="28263" xr:uid="{097678FE-2723-4766-9F36-EA32F9128D6E}"/>
    <cellStyle name="Nota 2 2 3 8" xfId="28264" xr:uid="{6EAD2F90-7468-4E4E-BD1F-2A144CAA28FE}"/>
    <cellStyle name="Nota 2 2 3 8 2" xfId="28265" xr:uid="{006C4953-F932-447E-A723-F97F0E03C350}"/>
    <cellStyle name="Nota 2 2 3 8 2 2" xfId="28266" xr:uid="{62371B9F-DEDF-48E3-8AB6-6516FAC53D01}"/>
    <cellStyle name="Nota 2 2 3 8 2 2 2" xfId="28267" xr:uid="{45940FF8-B0C2-4DCB-8175-6DE913A46B21}"/>
    <cellStyle name="Nota 2 2 3 8 2 2 2 2" xfId="28268" xr:uid="{6735467F-93B4-4DC7-BE2A-29EB3062FA37}"/>
    <cellStyle name="Nota 2 2 3 8 2 2 3" xfId="28269" xr:uid="{7A6C0FA9-E14B-4FC7-8C6E-43F804ADA6BE}"/>
    <cellStyle name="Nota 2 2 3 8 2 3" xfId="28270" xr:uid="{5F2FF1DB-F498-4030-BC29-390949903BF8}"/>
    <cellStyle name="Nota 2 2 3 8 2 3 2" xfId="28271" xr:uid="{D3032BB3-DEE4-4178-AAA2-8FA12C5E7916}"/>
    <cellStyle name="Nota 2 2 3 8 2 4" xfId="28272" xr:uid="{A34B77B4-4E3A-4BD7-8A2E-3EF79E2C4637}"/>
    <cellStyle name="Nota 2 2 3 8 2 4 2" xfId="28273" xr:uid="{0E420428-C116-4A12-9605-4385A7AA6F26}"/>
    <cellStyle name="Nota 2 2 3 8 2 5" xfId="28274" xr:uid="{41B70794-0718-4CAF-96D3-C8544685624E}"/>
    <cellStyle name="Nota 2 2 3 8 3" xfId="28275" xr:uid="{4312A23C-810E-4859-912E-F32B02E81660}"/>
    <cellStyle name="Nota 2 2 3 8 3 2" xfId="28276" xr:uid="{E74465C4-3172-4D3A-81AC-00101DD9A10E}"/>
    <cellStyle name="Nota 2 2 3 8 4" xfId="28277" xr:uid="{3CD6A7EB-1D4B-44F7-A1E8-2FE7570D93CC}"/>
    <cellStyle name="Nota 2 2 3 8 4 2" xfId="28278" xr:uid="{1EEBC00E-9C85-4EBE-B3CE-03F46D935FC9}"/>
    <cellStyle name="Nota 2 2 3 8 5" xfId="28279" xr:uid="{355213A6-86B2-4802-8F78-40A9A7F41CDB}"/>
    <cellStyle name="Nota 2 2 3 9" xfId="28280" xr:uid="{5062E0F4-E594-4120-B411-040BD9C0A318}"/>
    <cellStyle name="Nota 2 2 3 9 2" xfId="28281" xr:uid="{4B71B030-2DDE-403C-83A4-03F8B93AD10B}"/>
    <cellStyle name="Nota 2 2 3 9 2 2" xfId="28282" xr:uid="{B08979AA-CF6A-4AC7-8803-4CE03AD4F96B}"/>
    <cellStyle name="Nota 2 2 3 9 3" xfId="28283" xr:uid="{B0170B00-463F-4471-BFBE-3920AD60224A}"/>
    <cellStyle name="Nota 2 2 3 9 3 2" xfId="28284" xr:uid="{3EE941FC-AE98-45BB-B392-5B1228D68FCC}"/>
    <cellStyle name="Nota 2 2 3 9 4" xfId="28285" xr:uid="{CDB61AE1-C1B3-41EB-B516-FB7B9B846E29}"/>
    <cellStyle name="Nota 2 2 4" xfId="28286" xr:uid="{CAB71B72-A8D0-465B-AC95-C75F1EC75834}"/>
    <cellStyle name="Nota 2 2 4 10" xfId="28287" xr:uid="{779E1E13-668E-425C-BD83-A2D87E8BC2B6}"/>
    <cellStyle name="Nota 2 2 4 10 2" xfId="28288" xr:uid="{1A4F3201-600B-470E-82BB-3AE048CD04B3}"/>
    <cellStyle name="Nota 2 2 4 10 2 2" xfId="28289" xr:uid="{B60F46B0-5C91-4474-8D3F-0E0A2B639812}"/>
    <cellStyle name="Nota 2 2 4 10 2 2 2" xfId="28290" xr:uid="{020E706F-FAFE-4570-AF04-7D86C39C1823}"/>
    <cellStyle name="Nota 2 2 4 10 2 3" xfId="28291" xr:uid="{F7B9738E-BC65-4FBD-97B8-DBAB12599BD9}"/>
    <cellStyle name="Nota 2 2 4 10 3" xfId="28292" xr:uid="{5808D997-2181-47DB-B4C7-15CBE7BC45C4}"/>
    <cellStyle name="Nota 2 2 4 10 3 2" xfId="28293" xr:uid="{0FB782BD-F309-4909-B2CB-0EB12E5BF4F2}"/>
    <cellStyle name="Nota 2 2 4 10 4" xfId="28294" xr:uid="{FBB957CB-DA14-4F5A-9AAC-665A41B2D021}"/>
    <cellStyle name="Nota 2 2 4 10 4 2" xfId="28295" xr:uid="{2B6733CC-1873-4D96-B7B6-B9BA0C92BA5D}"/>
    <cellStyle name="Nota 2 2 4 10 5" xfId="28296" xr:uid="{E6C70EDB-8F7B-40FA-9AA6-5FA6C8FDCD11}"/>
    <cellStyle name="Nota 2 2 4 11" xfId="28297" xr:uid="{B20DD8FC-62D4-45DA-9E76-6F46C5814786}"/>
    <cellStyle name="Nota 2 2 4 11 2" xfId="28298" xr:uid="{994C4B96-DD97-4319-BE50-A91FF4333423}"/>
    <cellStyle name="Nota 2 2 4 11 2 2" xfId="28299" xr:uid="{751D4B78-66F1-471F-9B21-90B2BA23AE77}"/>
    <cellStyle name="Nota 2 2 4 11 3" xfId="28300" xr:uid="{B4506B5D-8A00-410E-9870-F3BD32FE2360}"/>
    <cellStyle name="Nota 2 2 4 11 3 2" xfId="28301" xr:uid="{BE091FC5-E425-434E-92DD-62C209408DC5}"/>
    <cellStyle name="Nota 2 2 4 11 4" xfId="28302" xr:uid="{A62C2BD0-1497-441F-BE0B-E919D9048DE2}"/>
    <cellStyle name="Nota 2 2 4 12" xfId="28303" xr:uid="{CCC8C57E-A11B-4EB5-8CAE-75E5B3A4DF89}"/>
    <cellStyle name="Nota 2 2 4 12 2" xfId="28304" xr:uid="{E7AC835A-5C71-486F-8F2B-9A2DDC03D47A}"/>
    <cellStyle name="Nota 2 2 4 13" xfId="28305" xr:uid="{F99C957A-1376-4F2F-B1F3-69E58B1453D4}"/>
    <cellStyle name="Nota 2 2 4 14" xfId="28306" xr:uid="{D4A30CF3-0DEA-4839-AB97-DBB985D38AF2}"/>
    <cellStyle name="Nota 2 2 4 2" xfId="28307" xr:uid="{46B7A088-B62E-41A8-9D71-19161923BEA1}"/>
    <cellStyle name="Nota 2 2 4 2 10" xfId="28308" xr:uid="{EE20EC34-BB1E-47CC-8954-64A6813E2F15}"/>
    <cellStyle name="Nota 2 2 4 2 10 2" xfId="28309" xr:uid="{39AC84A6-F288-4292-8D96-28CDC2AC322C}"/>
    <cellStyle name="Nota 2 2 4 2 11" xfId="28310" xr:uid="{B8921FD4-1842-4208-8EED-C45D72C05731}"/>
    <cellStyle name="Nota 2 2 4 2 12" xfId="28311" xr:uid="{9FF6A6D9-52D3-43EB-A1B7-0AB60BBFE6EC}"/>
    <cellStyle name="Nota 2 2 4 2 2" xfId="28312" xr:uid="{66AA99D4-DFFB-4DE0-A270-621977F14806}"/>
    <cellStyle name="Nota 2 2 4 2 2 10" xfId="28313" xr:uid="{BDA87772-5CBD-40C4-B310-25C3AC39EFDC}"/>
    <cellStyle name="Nota 2 2 4 2 2 2" xfId="28314" xr:uid="{63CA599C-8F00-4978-BB63-00D93BC7DAB1}"/>
    <cellStyle name="Nota 2 2 4 2 2 2 2" xfId="28315" xr:uid="{636D42AF-D319-47B2-AE80-E010D749D436}"/>
    <cellStyle name="Nota 2 2 4 2 2 2 2 2" xfId="28316" xr:uid="{08BB453B-E44F-4313-81F7-A04C7C312E2B}"/>
    <cellStyle name="Nota 2 2 4 2 2 2 2 2 2" xfId="28317" xr:uid="{95B09887-E939-452D-B376-5F2573533A05}"/>
    <cellStyle name="Nota 2 2 4 2 2 2 2 2 2 2" xfId="28318" xr:uid="{593CF8B2-912F-4E83-9910-34235F813132}"/>
    <cellStyle name="Nota 2 2 4 2 2 2 2 2 2 2 2" xfId="28319" xr:uid="{2CF91607-4341-4C01-BFDB-01C7531411D4}"/>
    <cellStyle name="Nota 2 2 4 2 2 2 2 2 2 3" xfId="28320" xr:uid="{614FD847-F2C3-4D13-B5E4-BE765A3617B8}"/>
    <cellStyle name="Nota 2 2 4 2 2 2 2 2 3" xfId="28321" xr:uid="{61E5E3E9-4156-4188-B71B-66546F1CDA9C}"/>
    <cellStyle name="Nota 2 2 4 2 2 2 2 2 3 2" xfId="28322" xr:uid="{74D16F35-9F92-44C5-BAFC-C3DF87657DE4}"/>
    <cellStyle name="Nota 2 2 4 2 2 2 2 2 4" xfId="28323" xr:uid="{1773ABEE-2C85-4DC6-BF42-B46304EF9C86}"/>
    <cellStyle name="Nota 2 2 4 2 2 2 2 2 4 2" xfId="28324" xr:uid="{74845634-C13E-44DE-9E29-157AF2DEC418}"/>
    <cellStyle name="Nota 2 2 4 2 2 2 2 2 5" xfId="28325" xr:uid="{2FC0EC80-C512-442F-9785-3FAD55685678}"/>
    <cellStyle name="Nota 2 2 4 2 2 2 2 3" xfId="28326" xr:uid="{B5FCB4D4-1DB9-45A7-A5CE-649945B98152}"/>
    <cellStyle name="Nota 2 2 4 2 2 2 2 3 2" xfId="28327" xr:uid="{D2143E4E-529B-49A3-8030-33E867CF8D66}"/>
    <cellStyle name="Nota 2 2 4 2 2 2 2 4" xfId="28328" xr:uid="{54A40B85-6AFA-4A81-9D76-C0221E719B61}"/>
    <cellStyle name="Nota 2 2 4 2 2 2 2 4 2" xfId="28329" xr:uid="{9BA3B57B-4EB4-4BE2-9927-7328F412B5D0}"/>
    <cellStyle name="Nota 2 2 4 2 2 2 2 5" xfId="28330" xr:uid="{99347A24-C981-4BAB-BB19-AFA0C4172CC0}"/>
    <cellStyle name="Nota 2 2 4 2 2 2 3" xfId="28331" xr:uid="{3D5FFE81-1737-4DD8-9CAF-273E5BD4D72E}"/>
    <cellStyle name="Nota 2 2 4 2 2 2 3 2" xfId="28332" xr:uid="{F70380D2-C97A-420E-9D1B-7368702C9B0F}"/>
    <cellStyle name="Nota 2 2 4 2 2 2 3 2 2" xfId="28333" xr:uid="{F7C77BAD-081E-410D-A9BA-E77C7BEC8EE9}"/>
    <cellStyle name="Nota 2 2 4 2 2 2 3 3" xfId="28334" xr:uid="{525B9BAB-4EE4-4809-B340-A8F921ED06D7}"/>
    <cellStyle name="Nota 2 2 4 2 2 2 3 3 2" xfId="28335" xr:uid="{8D5B3B95-9253-4795-A9EC-DBE985272644}"/>
    <cellStyle name="Nota 2 2 4 2 2 2 3 4" xfId="28336" xr:uid="{55F5E26D-476E-47BA-947E-2D6C1B445865}"/>
    <cellStyle name="Nota 2 2 4 2 2 2 4" xfId="28337" xr:uid="{BBD009C3-07EE-40C5-9D25-4822EECB5AB5}"/>
    <cellStyle name="Nota 2 2 4 2 2 2 4 2" xfId="28338" xr:uid="{6D960629-A363-4112-A9B1-80E93006AF9C}"/>
    <cellStyle name="Nota 2 2 4 2 2 2 4 2 2" xfId="28339" xr:uid="{19019DE4-CCCC-45C3-A17C-CA4D6DA1380B}"/>
    <cellStyle name="Nota 2 2 4 2 2 2 4 2 2 2" xfId="28340" xr:uid="{95AE3C5B-F4FC-431B-B28B-ABD2B5A647D0}"/>
    <cellStyle name="Nota 2 2 4 2 2 2 4 2 3" xfId="28341" xr:uid="{5ABA6DCA-ABA5-4991-BA37-A29280A4D36F}"/>
    <cellStyle name="Nota 2 2 4 2 2 2 4 3" xfId="28342" xr:uid="{04744E95-35A8-4454-9467-263A0C9B7DB4}"/>
    <cellStyle name="Nota 2 2 4 2 2 2 4 3 2" xfId="28343" xr:uid="{85699914-59C5-46B8-8149-AF9661634743}"/>
    <cellStyle name="Nota 2 2 4 2 2 2 4 4" xfId="28344" xr:uid="{3F1ACE38-82E2-42AD-8B8F-3386DCE0DF1E}"/>
    <cellStyle name="Nota 2 2 4 2 2 2 4 4 2" xfId="28345" xr:uid="{BA0CCADA-BA8D-407B-9FBD-232056F5B8EC}"/>
    <cellStyle name="Nota 2 2 4 2 2 2 4 5" xfId="28346" xr:uid="{058F1BD8-D81E-4384-9341-7606C5C4188E}"/>
    <cellStyle name="Nota 2 2 4 2 2 2 5" xfId="28347" xr:uid="{DA2AF4C3-6664-4DA4-928C-5F5A629491F7}"/>
    <cellStyle name="Nota 2 2 4 2 2 2 5 2" xfId="28348" xr:uid="{5D0092F3-A4D3-47AF-A3D2-6A5531C1E475}"/>
    <cellStyle name="Nota 2 2 4 2 2 2 5 2 2" xfId="28349" xr:uid="{356402CE-005D-4A65-83F1-73A1570CDA43}"/>
    <cellStyle name="Nota 2 2 4 2 2 2 5 3" xfId="28350" xr:uid="{D7BDFC8B-118D-4CC8-8887-AF71EB770295}"/>
    <cellStyle name="Nota 2 2 4 2 2 2 5 3 2" xfId="28351" xr:uid="{FF294E9A-E610-4BA3-91F7-18CFC2243EEB}"/>
    <cellStyle name="Nota 2 2 4 2 2 2 5 4" xfId="28352" xr:uid="{5FAFC7C0-0D3D-4892-8D83-237A47A301DC}"/>
    <cellStyle name="Nota 2 2 4 2 2 2 6" xfId="28353" xr:uid="{7A0F977F-65CF-42C6-88B5-BD9F6877F51B}"/>
    <cellStyle name="Nota 2 2 4 2 2 2 6 2" xfId="28354" xr:uid="{15AFE4FF-2DCA-4CB9-BC63-5228C926FA13}"/>
    <cellStyle name="Nota 2 2 4 2 2 2 7" xfId="28355" xr:uid="{BD569C6D-26A1-4260-9344-5F9B3836B67B}"/>
    <cellStyle name="Nota 2 2 4 2 2 2 8" xfId="28356" xr:uid="{84F980F4-9AAD-4682-82B0-562C7B8ADD59}"/>
    <cellStyle name="Nota 2 2 4 2 2 3" xfId="28357" xr:uid="{709B9DF4-6270-44DD-83C7-DF6EA835270A}"/>
    <cellStyle name="Nota 2 2 4 2 2 3 2" xfId="28358" xr:uid="{27A552BF-61C8-4B55-8AF0-3A43B5B24FFF}"/>
    <cellStyle name="Nota 2 2 4 2 2 3 2 2" xfId="28359" xr:uid="{1C60804B-06B2-47C8-9758-DCD36ACC5549}"/>
    <cellStyle name="Nota 2 2 4 2 2 3 2 2 2" xfId="28360" xr:uid="{3472DB32-E9E2-4D5B-8100-F1D7592FE52C}"/>
    <cellStyle name="Nota 2 2 4 2 2 3 2 2 2 2" xfId="28361" xr:uid="{0D8EB1D6-85A0-4301-9B32-2E7C329BC018}"/>
    <cellStyle name="Nota 2 2 4 2 2 3 2 2 2 2 2" xfId="28362" xr:uid="{F08DEEAF-7BBF-4DFF-9E48-D8908DEFD102}"/>
    <cellStyle name="Nota 2 2 4 2 2 3 2 2 2 3" xfId="28363" xr:uid="{EFCC12FA-FC5C-4331-913D-862634D60EF2}"/>
    <cellStyle name="Nota 2 2 4 2 2 3 2 2 3" xfId="28364" xr:uid="{C6E8FCFD-34BF-4F31-849C-FEEDD7BEF4A5}"/>
    <cellStyle name="Nota 2 2 4 2 2 3 2 2 3 2" xfId="28365" xr:uid="{E294DBA0-F83F-480C-9586-EB2CF1EEA3A6}"/>
    <cellStyle name="Nota 2 2 4 2 2 3 2 2 4" xfId="28366" xr:uid="{5AE74E15-1448-4DA1-9C26-441E95F0CFA6}"/>
    <cellStyle name="Nota 2 2 4 2 2 3 2 2 4 2" xfId="28367" xr:uid="{A2561FC8-7637-4359-8025-684E09EA0777}"/>
    <cellStyle name="Nota 2 2 4 2 2 3 2 2 5" xfId="28368" xr:uid="{4FC896FE-D257-46A8-B848-96A7EF69BA23}"/>
    <cellStyle name="Nota 2 2 4 2 2 3 2 3" xfId="28369" xr:uid="{D107F817-18FA-4453-A146-1FB2ED9AE160}"/>
    <cellStyle name="Nota 2 2 4 2 2 3 2 3 2" xfId="28370" xr:uid="{E7DD3923-B7AA-4465-A126-A376BC985FCE}"/>
    <cellStyle name="Nota 2 2 4 2 2 3 2 4" xfId="28371" xr:uid="{44493146-BE24-4CDE-A97C-44BBBF3B0B97}"/>
    <cellStyle name="Nota 2 2 4 2 2 3 2 4 2" xfId="28372" xr:uid="{D6DE430B-0091-43A8-8ECF-6398900D01A8}"/>
    <cellStyle name="Nota 2 2 4 2 2 3 2 5" xfId="28373" xr:uid="{BF85DE89-E767-40F0-A329-CC84451BA36B}"/>
    <cellStyle name="Nota 2 2 4 2 2 3 3" xfId="28374" xr:uid="{46B7C5DD-063B-427D-B6CC-80AE781B0EDA}"/>
    <cellStyle name="Nota 2 2 4 2 2 3 3 2" xfId="28375" xr:uid="{21FF3BC7-C474-4F9F-B318-5F9E55455211}"/>
    <cellStyle name="Nota 2 2 4 2 2 3 3 2 2" xfId="28376" xr:uid="{10A62DD6-04C5-4510-8BBC-9220436E57A1}"/>
    <cellStyle name="Nota 2 2 4 2 2 3 3 3" xfId="28377" xr:uid="{6700ED99-F0EA-4B44-B8B8-43C1D741874D}"/>
    <cellStyle name="Nota 2 2 4 2 2 3 3 3 2" xfId="28378" xr:uid="{FE926113-B73E-40EC-A4D3-6FD1CB019064}"/>
    <cellStyle name="Nota 2 2 4 2 2 3 3 4" xfId="28379" xr:uid="{CEDF70F1-4B6C-491B-8957-CC06F0B847C1}"/>
    <cellStyle name="Nota 2 2 4 2 2 3 4" xfId="28380" xr:uid="{E18D88FA-B860-4A1C-B5D9-7F757CEFCCAB}"/>
    <cellStyle name="Nota 2 2 4 2 2 3 4 2" xfId="28381" xr:uid="{7DD87AEC-F345-4B83-B90B-F9E06F41D6DA}"/>
    <cellStyle name="Nota 2 2 4 2 2 3 4 2 2" xfId="28382" xr:uid="{11CB0ECD-106F-4E5A-934B-9293A6F89DEA}"/>
    <cellStyle name="Nota 2 2 4 2 2 3 4 2 2 2" xfId="28383" xr:uid="{B2919888-AEE8-4831-96BB-8CE7E02DB62C}"/>
    <cellStyle name="Nota 2 2 4 2 2 3 4 2 3" xfId="28384" xr:uid="{050F34E7-C793-42A1-BEB6-441CDC0B5F5C}"/>
    <cellStyle name="Nota 2 2 4 2 2 3 4 3" xfId="28385" xr:uid="{CC168E3A-CFBC-4B5E-BC73-2A81A14CDC23}"/>
    <cellStyle name="Nota 2 2 4 2 2 3 4 3 2" xfId="28386" xr:uid="{4807080C-6103-48D1-9A5D-A4F45711006A}"/>
    <cellStyle name="Nota 2 2 4 2 2 3 4 4" xfId="28387" xr:uid="{610DFA44-51E3-4454-9D50-0A608072E5B5}"/>
    <cellStyle name="Nota 2 2 4 2 2 3 4 4 2" xfId="28388" xr:uid="{848949F1-EA4C-4588-B986-71B387C498A4}"/>
    <cellStyle name="Nota 2 2 4 2 2 3 4 5" xfId="28389" xr:uid="{D11BC94D-64FF-4802-8718-E936B6F1AC69}"/>
    <cellStyle name="Nota 2 2 4 2 2 3 5" xfId="28390" xr:uid="{ABB19648-CF9C-43E8-A3DB-73E6323EAEB8}"/>
    <cellStyle name="Nota 2 2 4 2 2 3 5 2" xfId="28391" xr:uid="{153C756F-876A-4BBC-96DF-B9B6157CDF43}"/>
    <cellStyle name="Nota 2 2 4 2 2 3 5 2 2" xfId="28392" xr:uid="{C9B37D25-C058-4321-8C11-C9BD14E32DBD}"/>
    <cellStyle name="Nota 2 2 4 2 2 3 5 3" xfId="28393" xr:uid="{4361FD84-E148-4D12-8F33-E43B75D28601}"/>
    <cellStyle name="Nota 2 2 4 2 2 3 5 3 2" xfId="28394" xr:uid="{42E5C3A5-E9E7-417A-B2A6-A3BEE6C659E9}"/>
    <cellStyle name="Nota 2 2 4 2 2 3 5 4" xfId="28395" xr:uid="{9C0A537A-03DA-4342-89E7-A163A5CF0211}"/>
    <cellStyle name="Nota 2 2 4 2 2 3 6" xfId="28396" xr:uid="{315F88B8-D9FD-4508-8A28-A7F6C8ADC102}"/>
    <cellStyle name="Nota 2 2 4 2 2 3 6 2" xfId="28397" xr:uid="{2F9DF627-00B0-4526-853A-EB8EC78A6C1C}"/>
    <cellStyle name="Nota 2 2 4 2 2 3 7" xfId="28398" xr:uid="{DE0C2134-EA0C-4DC8-BD55-39DD1B404AE1}"/>
    <cellStyle name="Nota 2 2 4 2 2 3 8" xfId="28399" xr:uid="{9C84CDE7-FA5A-4926-A2CF-E9F6CC0B4450}"/>
    <cellStyle name="Nota 2 2 4 2 2 4" xfId="28400" xr:uid="{98C917DD-F73A-44C4-9896-07403161144A}"/>
    <cellStyle name="Nota 2 2 4 2 2 4 2" xfId="28401" xr:uid="{828C102A-D1F7-4E95-BF05-621799CF3123}"/>
    <cellStyle name="Nota 2 2 4 2 2 4 2 2" xfId="28402" xr:uid="{49C05FEE-5D4F-4BB9-A2A9-FE42553E4BF3}"/>
    <cellStyle name="Nota 2 2 4 2 2 4 2 2 2" xfId="28403" xr:uid="{433127D8-2EFC-40E5-B595-FB36ED88FE5F}"/>
    <cellStyle name="Nota 2 2 4 2 2 4 2 2 2 2" xfId="28404" xr:uid="{C96ABB5A-7FC2-49D0-B026-640433E96A58}"/>
    <cellStyle name="Nota 2 2 4 2 2 4 2 2 3" xfId="28405" xr:uid="{1EB076A4-0C1D-4331-B8D2-E3A09E1D3C3D}"/>
    <cellStyle name="Nota 2 2 4 2 2 4 2 3" xfId="28406" xr:uid="{D08392D9-0CF2-4BDD-929F-5B95544025BF}"/>
    <cellStyle name="Nota 2 2 4 2 2 4 2 3 2" xfId="28407" xr:uid="{2AB3CC8C-D28B-407E-8282-2ECB0D7D8693}"/>
    <cellStyle name="Nota 2 2 4 2 2 4 2 4" xfId="28408" xr:uid="{299D952C-313B-4AD4-A00B-339B2601CA19}"/>
    <cellStyle name="Nota 2 2 4 2 2 4 2 4 2" xfId="28409" xr:uid="{9FB49A58-5389-4507-B531-7414A32B27F3}"/>
    <cellStyle name="Nota 2 2 4 2 2 4 2 5" xfId="28410" xr:uid="{69D277E9-E6C7-419A-8920-DDE49F5B347F}"/>
    <cellStyle name="Nota 2 2 4 2 2 4 3" xfId="28411" xr:uid="{6F8B45B5-DC75-4BCC-BF1E-45B6089EBAC1}"/>
    <cellStyle name="Nota 2 2 4 2 2 4 3 2" xfId="28412" xr:uid="{108D1746-53FF-4AA4-B31B-AAA95F63EAFD}"/>
    <cellStyle name="Nota 2 2 4 2 2 4 4" xfId="28413" xr:uid="{D0B530AA-4059-4E26-A532-DD071E37A978}"/>
    <cellStyle name="Nota 2 2 4 2 2 4 4 2" xfId="28414" xr:uid="{A5923C5C-5C38-4783-9863-28B4182FA664}"/>
    <cellStyle name="Nota 2 2 4 2 2 4 5" xfId="28415" xr:uid="{5F98C1FD-3920-4CBD-85E6-C29D399F70F9}"/>
    <cellStyle name="Nota 2 2 4 2 2 5" xfId="28416" xr:uid="{58401F36-202D-4ACD-94E7-0D740509FBFE}"/>
    <cellStyle name="Nota 2 2 4 2 2 5 2" xfId="28417" xr:uid="{734816C0-EF56-4B4D-83F6-4B2704A9149B}"/>
    <cellStyle name="Nota 2 2 4 2 2 5 2 2" xfId="28418" xr:uid="{E2CF1FC5-4B9F-44D8-98DC-C9C91FAF5873}"/>
    <cellStyle name="Nota 2 2 4 2 2 5 3" xfId="28419" xr:uid="{96FBA86D-573F-4C40-95AC-223EA340DF35}"/>
    <cellStyle name="Nota 2 2 4 2 2 5 3 2" xfId="28420" xr:uid="{A9AAD2FE-397B-438D-BBE4-A54F16F2FA4D}"/>
    <cellStyle name="Nota 2 2 4 2 2 5 4" xfId="28421" xr:uid="{86B33769-161F-4CAF-AF22-8B06B50691AC}"/>
    <cellStyle name="Nota 2 2 4 2 2 6" xfId="28422" xr:uid="{3A62873F-01BF-4D3F-93B6-C96836D1C659}"/>
    <cellStyle name="Nota 2 2 4 2 2 6 2" xfId="28423" xr:uid="{8E9445D9-36E8-4089-8243-A558A1E43810}"/>
    <cellStyle name="Nota 2 2 4 2 2 6 2 2" xfId="28424" xr:uid="{F8A12694-2848-4B22-86A9-B15D06CF4D65}"/>
    <cellStyle name="Nota 2 2 4 2 2 6 2 2 2" xfId="28425" xr:uid="{02F35437-526F-48DD-B4E2-389ED2F1CB48}"/>
    <cellStyle name="Nota 2 2 4 2 2 6 2 3" xfId="28426" xr:uid="{E39279E3-BE46-47F9-92B2-9E94ED4844CB}"/>
    <cellStyle name="Nota 2 2 4 2 2 6 3" xfId="28427" xr:uid="{F7BF005B-032A-49C7-B090-9E846E896CC1}"/>
    <cellStyle name="Nota 2 2 4 2 2 6 3 2" xfId="28428" xr:uid="{7227983F-7C34-483F-A60B-936C28C44423}"/>
    <cellStyle name="Nota 2 2 4 2 2 6 4" xfId="28429" xr:uid="{094F13D9-AB9D-4941-954D-8211D41E0A4F}"/>
    <cellStyle name="Nota 2 2 4 2 2 6 4 2" xfId="28430" xr:uid="{0F8C3E53-91E0-4C8B-A687-80C4F7160078}"/>
    <cellStyle name="Nota 2 2 4 2 2 6 5" xfId="28431" xr:uid="{3A2E088C-0231-4E9D-A237-8AB57DF9E0C0}"/>
    <cellStyle name="Nota 2 2 4 2 2 7" xfId="28432" xr:uid="{92BE5705-B259-4D54-B67C-12F810F11134}"/>
    <cellStyle name="Nota 2 2 4 2 2 7 2" xfId="28433" xr:uid="{9140872A-AEB6-4EFD-9422-1806A86553E6}"/>
    <cellStyle name="Nota 2 2 4 2 2 7 2 2" xfId="28434" xr:uid="{6BEF9887-3EE4-4C69-8EE0-DF59AC03D2B2}"/>
    <cellStyle name="Nota 2 2 4 2 2 7 3" xfId="28435" xr:uid="{9478AA0D-1E56-4BD6-BB96-7D34EB089D83}"/>
    <cellStyle name="Nota 2 2 4 2 2 7 3 2" xfId="28436" xr:uid="{1528BC04-772C-47A4-B079-367762C36203}"/>
    <cellStyle name="Nota 2 2 4 2 2 7 4" xfId="28437" xr:uid="{7EB63618-EF98-41E3-B270-326EBC841FCB}"/>
    <cellStyle name="Nota 2 2 4 2 2 8" xfId="28438" xr:uid="{9BA3AA25-27F0-46FF-B4ED-14CBE16325B2}"/>
    <cellStyle name="Nota 2 2 4 2 2 8 2" xfId="28439" xr:uid="{43FE62B8-C19D-445C-A6AC-25264AA04850}"/>
    <cellStyle name="Nota 2 2 4 2 2 9" xfId="28440" xr:uid="{5F0CAFA9-76E6-4D0B-86FC-15DB324C6A8D}"/>
    <cellStyle name="Nota 2 2 4 2 3" xfId="28441" xr:uid="{396058A7-FCD4-4A31-81CD-FCAFC17622BA}"/>
    <cellStyle name="Nota 2 2 4 2 3 2" xfId="28442" xr:uid="{9F39ED81-1E10-40C0-A53A-035CB21AE872}"/>
    <cellStyle name="Nota 2 2 4 2 3 2 2" xfId="28443" xr:uid="{01EDE223-D755-4792-9541-3F3F840CB389}"/>
    <cellStyle name="Nota 2 2 4 2 3 2 2 2" xfId="28444" xr:uid="{4E99C494-B450-4310-B9EF-6882C69CA1F5}"/>
    <cellStyle name="Nota 2 2 4 2 3 2 2 2 2" xfId="28445" xr:uid="{22A40786-FE0D-4A12-A4AA-E6BB4A94A87B}"/>
    <cellStyle name="Nota 2 2 4 2 3 2 2 2 2 2" xfId="28446" xr:uid="{CAA9EF59-3A84-469D-AC3D-E3B1678E4A42}"/>
    <cellStyle name="Nota 2 2 4 2 3 2 2 2 3" xfId="28447" xr:uid="{B8FA5B8E-D1CA-49F9-9B67-C47CE7A337DA}"/>
    <cellStyle name="Nota 2 2 4 2 3 2 2 3" xfId="28448" xr:uid="{271B614E-E5F3-4579-AC76-3E37D8A7F878}"/>
    <cellStyle name="Nota 2 2 4 2 3 2 2 3 2" xfId="28449" xr:uid="{E3E4A839-A973-4C3F-BCD7-A03756AC54B0}"/>
    <cellStyle name="Nota 2 2 4 2 3 2 2 4" xfId="28450" xr:uid="{2B1054CD-3181-444A-9A27-5640DB468C87}"/>
    <cellStyle name="Nota 2 2 4 2 3 2 2 4 2" xfId="28451" xr:uid="{84576CD7-A9EC-4A5A-8710-B83679EB0415}"/>
    <cellStyle name="Nota 2 2 4 2 3 2 2 5" xfId="28452" xr:uid="{6B195FCB-9C61-4903-A4F0-3A111D01347D}"/>
    <cellStyle name="Nota 2 2 4 2 3 2 3" xfId="28453" xr:uid="{A4296771-C8DA-47CA-8AB6-2E6FC324EDA3}"/>
    <cellStyle name="Nota 2 2 4 2 3 2 3 2" xfId="28454" xr:uid="{30AFB092-B674-4219-A916-D0BF8C075912}"/>
    <cellStyle name="Nota 2 2 4 2 3 2 4" xfId="28455" xr:uid="{2AFAF165-6D36-4ABC-A88C-40D95E2E20D7}"/>
    <cellStyle name="Nota 2 2 4 2 3 2 4 2" xfId="28456" xr:uid="{AE8EAB93-7665-43FD-B008-CBF50C50C410}"/>
    <cellStyle name="Nota 2 2 4 2 3 2 5" xfId="28457" xr:uid="{09ED6D59-276B-4706-BEF8-663DDA4F5A9D}"/>
    <cellStyle name="Nota 2 2 4 2 3 3" xfId="28458" xr:uid="{877D8023-4C6A-4789-9261-C94E3C1D9413}"/>
    <cellStyle name="Nota 2 2 4 2 3 3 2" xfId="28459" xr:uid="{6FBBEE5A-AEDD-469D-AD23-BCDF42E991A4}"/>
    <cellStyle name="Nota 2 2 4 2 3 3 2 2" xfId="28460" xr:uid="{23C9FDB0-72F7-4BD9-9F76-55073A78AA09}"/>
    <cellStyle name="Nota 2 2 4 2 3 3 3" xfId="28461" xr:uid="{890049F2-1A57-45A5-B5A8-61A2E3B3E7AD}"/>
    <cellStyle name="Nota 2 2 4 2 3 3 3 2" xfId="28462" xr:uid="{A9E39FDF-DB6F-4596-A4E6-75A6EB3B3CEB}"/>
    <cellStyle name="Nota 2 2 4 2 3 3 4" xfId="28463" xr:uid="{4ABFDAD5-3FB5-43CA-881A-262B5A17748C}"/>
    <cellStyle name="Nota 2 2 4 2 3 4" xfId="28464" xr:uid="{3B18CD6A-5CA1-4632-9178-72C14D296BC8}"/>
    <cellStyle name="Nota 2 2 4 2 3 4 2" xfId="28465" xr:uid="{CEE58F89-41C7-470D-92F3-C82A504E841A}"/>
    <cellStyle name="Nota 2 2 4 2 3 4 2 2" xfId="28466" xr:uid="{B18B20AB-C40E-46A4-AD07-CB9D8BCF93F2}"/>
    <cellStyle name="Nota 2 2 4 2 3 4 2 2 2" xfId="28467" xr:uid="{1CEB5CE0-0CF8-4CA8-BC6B-0BFFD8757136}"/>
    <cellStyle name="Nota 2 2 4 2 3 4 2 3" xfId="28468" xr:uid="{A109D92A-B4B9-4C02-BAB6-B11C29EBFA6E}"/>
    <cellStyle name="Nota 2 2 4 2 3 4 3" xfId="28469" xr:uid="{FA5F4EC7-1DED-41B5-9B10-2D5D781ACE86}"/>
    <cellStyle name="Nota 2 2 4 2 3 4 3 2" xfId="28470" xr:uid="{B04A116C-BE6C-4279-88B7-9B254DBB4ECA}"/>
    <cellStyle name="Nota 2 2 4 2 3 4 4" xfId="28471" xr:uid="{5E601C77-D885-4D22-ADBA-FD19F70E2CF4}"/>
    <cellStyle name="Nota 2 2 4 2 3 4 4 2" xfId="28472" xr:uid="{B7CA6FC9-089E-43A8-A544-CB58D30DFDEC}"/>
    <cellStyle name="Nota 2 2 4 2 3 4 5" xfId="28473" xr:uid="{24483BE3-D5C2-4A92-8385-F4C7D0FE0844}"/>
    <cellStyle name="Nota 2 2 4 2 3 5" xfId="28474" xr:uid="{E595C9ED-1285-474C-ADF1-04E589E4A487}"/>
    <cellStyle name="Nota 2 2 4 2 3 5 2" xfId="28475" xr:uid="{3C2E7C1B-F383-4B96-822B-D01A49018105}"/>
    <cellStyle name="Nota 2 2 4 2 3 5 2 2" xfId="28476" xr:uid="{4E266F24-2140-44F7-B265-E2B56923A589}"/>
    <cellStyle name="Nota 2 2 4 2 3 5 3" xfId="28477" xr:uid="{59221ACA-B1B2-4523-B45C-7FE2B8712FBB}"/>
    <cellStyle name="Nota 2 2 4 2 3 5 3 2" xfId="28478" xr:uid="{DEB77C06-28EC-4C09-8DBD-BB2BD789C6EA}"/>
    <cellStyle name="Nota 2 2 4 2 3 5 4" xfId="28479" xr:uid="{D0394DEA-4FDE-4434-8587-A7344D517D2B}"/>
    <cellStyle name="Nota 2 2 4 2 3 6" xfId="28480" xr:uid="{3F26575F-BFA5-4542-8839-B64C9FBAF265}"/>
    <cellStyle name="Nota 2 2 4 2 3 6 2" xfId="28481" xr:uid="{75228186-F04B-43E6-B3E5-13FF3571331B}"/>
    <cellStyle name="Nota 2 2 4 2 3 7" xfId="28482" xr:uid="{826F1467-8D07-4BC2-AF2E-01AF0FE0D1B6}"/>
    <cellStyle name="Nota 2 2 4 2 3 8" xfId="28483" xr:uid="{56E5577B-FF51-48F1-98C1-E757C055C81B}"/>
    <cellStyle name="Nota 2 2 4 2 4" xfId="28484" xr:uid="{EFC73BD1-2A51-4F02-A2CE-DA9E5DE54FE2}"/>
    <cellStyle name="Nota 2 2 4 2 4 2" xfId="28485" xr:uid="{8EB6FBBC-F23F-4234-A368-9727727FC64A}"/>
    <cellStyle name="Nota 2 2 4 2 4 2 2" xfId="28486" xr:uid="{1E1FE667-4365-4C99-BFCF-9ACDF61CFEB4}"/>
    <cellStyle name="Nota 2 2 4 2 4 2 2 2" xfId="28487" xr:uid="{268DB158-F0E3-43C7-9A78-954AC7E76936}"/>
    <cellStyle name="Nota 2 2 4 2 4 2 2 2 2" xfId="28488" xr:uid="{5284CDE5-41D1-4BAC-9307-04C52A929519}"/>
    <cellStyle name="Nota 2 2 4 2 4 2 2 2 2 2" xfId="28489" xr:uid="{A06C80FA-9FAE-49F0-9BA2-E0069BA204B2}"/>
    <cellStyle name="Nota 2 2 4 2 4 2 2 2 3" xfId="28490" xr:uid="{9FDF69AF-4D8A-4682-A276-5C26149A60E3}"/>
    <cellStyle name="Nota 2 2 4 2 4 2 2 3" xfId="28491" xr:uid="{963EBA3A-AC1E-4B05-8DAC-0010B5853C43}"/>
    <cellStyle name="Nota 2 2 4 2 4 2 2 3 2" xfId="28492" xr:uid="{67F47CF9-FAFE-4E39-A262-9956270EBAE2}"/>
    <cellStyle name="Nota 2 2 4 2 4 2 2 4" xfId="28493" xr:uid="{F2091F37-539A-46E0-B023-DE788E2CDCD6}"/>
    <cellStyle name="Nota 2 2 4 2 4 2 2 4 2" xfId="28494" xr:uid="{97654C4E-5B86-4D7C-BB9F-A82844FD8BCC}"/>
    <cellStyle name="Nota 2 2 4 2 4 2 2 5" xfId="28495" xr:uid="{B24F3FD2-4347-4C49-ABC9-9D709237F77F}"/>
    <cellStyle name="Nota 2 2 4 2 4 2 3" xfId="28496" xr:uid="{B6E94D29-C4A0-465F-8BB6-13A6311234E4}"/>
    <cellStyle name="Nota 2 2 4 2 4 2 3 2" xfId="28497" xr:uid="{D80228F2-0AA2-4664-9C2C-61428188B15E}"/>
    <cellStyle name="Nota 2 2 4 2 4 2 4" xfId="28498" xr:uid="{17FFF815-A5F4-45B3-9549-3862C1EF315A}"/>
    <cellStyle name="Nota 2 2 4 2 4 2 4 2" xfId="28499" xr:uid="{C4F22C4E-64FD-41FE-BBAD-812094EC49EF}"/>
    <cellStyle name="Nota 2 2 4 2 4 2 5" xfId="28500" xr:uid="{232D61FB-6E90-40B9-81CF-B456E023A737}"/>
    <cellStyle name="Nota 2 2 4 2 4 3" xfId="28501" xr:uid="{9DCEA1AA-AE9B-495C-84EB-26F2A3EB269B}"/>
    <cellStyle name="Nota 2 2 4 2 4 3 2" xfId="28502" xr:uid="{BE821E64-CAF6-4623-BA5C-E296A0868DDD}"/>
    <cellStyle name="Nota 2 2 4 2 4 3 2 2" xfId="28503" xr:uid="{5AEC5D0B-EAC9-4E7D-863B-64C60BEC950C}"/>
    <cellStyle name="Nota 2 2 4 2 4 3 3" xfId="28504" xr:uid="{B21A4951-713E-4ED1-8F0B-E9181FC03997}"/>
    <cellStyle name="Nota 2 2 4 2 4 3 3 2" xfId="28505" xr:uid="{D1844CCB-9F9A-40A4-B472-4F597F07B9B9}"/>
    <cellStyle name="Nota 2 2 4 2 4 3 4" xfId="28506" xr:uid="{DA84A82F-FE1A-4264-8E69-3143D54360D1}"/>
    <cellStyle name="Nota 2 2 4 2 4 4" xfId="28507" xr:uid="{421C1057-6535-497B-9588-449B2101D973}"/>
    <cellStyle name="Nota 2 2 4 2 4 4 2" xfId="28508" xr:uid="{41A9C89C-B6D2-4514-A69A-95F394D215EB}"/>
    <cellStyle name="Nota 2 2 4 2 4 4 2 2" xfId="28509" xr:uid="{31AA7C5E-C680-4035-95D1-2C1A68B133F8}"/>
    <cellStyle name="Nota 2 2 4 2 4 4 2 2 2" xfId="28510" xr:uid="{B390FC43-2DFF-4BD8-9CE4-D06742582F82}"/>
    <cellStyle name="Nota 2 2 4 2 4 4 2 3" xfId="28511" xr:uid="{75B142E4-88A7-4B7D-99B5-AF81F37390D5}"/>
    <cellStyle name="Nota 2 2 4 2 4 4 3" xfId="28512" xr:uid="{0320CA2A-F0C2-421D-8E06-B53ABAE1A3BB}"/>
    <cellStyle name="Nota 2 2 4 2 4 4 3 2" xfId="28513" xr:uid="{C8BEA8B2-167E-4E32-803D-7D71F9FF3795}"/>
    <cellStyle name="Nota 2 2 4 2 4 4 4" xfId="28514" xr:uid="{CAA0BB96-6FA5-481E-97F4-4A8AB3985778}"/>
    <cellStyle name="Nota 2 2 4 2 4 4 4 2" xfId="28515" xr:uid="{B665495C-7514-417C-A1FB-C439B2A6CEB7}"/>
    <cellStyle name="Nota 2 2 4 2 4 4 5" xfId="28516" xr:uid="{02A396E5-51E4-4A31-95DC-F3FFB6285E26}"/>
    <cellStyle name="Nota 2 2 4 2 4 5" xfId="28517" xr:uid="{4C475666-65E3-4424-88A2-760CD366F7C3}"/>
    <cellStyle name="Nota 2 2 4 2 4 5 2" xfId="28518" xr:uid="{C22F6D7A-F886-40BF-8EC3-810CBC4EAFEF}"/>
    <cellStyle name="Nota 2 2 4 2 4 5 2 2" xfId="28519" xr:uid="{2B829267-354C-41B2-A9E3-97A4C50A22C5}"/>
    <cellStyle name="Nota 2 2 4 2 4 5 3" xfId="28520" xr:uid="{CE3C43DD-1BA2-42F7-8EA7-E1F116D1BEB9}"/>
    <cellStyle name="Nota 2 2 4 2 4 5 3 2" xfId="28521" xr:uid="{FDF3732B-8667-42A1-AC04-2D471AD2A250}"/>
    <cellStyle name="Nota 2 2 4 2 4 5 4" xfId="28522" xr:uid="{01F2F979-8E2A-4687-ABC6-FFD2B3CF3C90}"/>
    <cellStyle name="Nota 2 2 4 2 4 6" xfId="28523" xr:uid="{F18D846D-5ADD-4178-B006-41D28922441E}"/>
    <cellStyle name="Nota 2 2 4 2 4 6 2" xfId="28524" xr:uid="{2BEDE472-1743-4EA1-A24A-62282A0588A4}"/>
    <cellStyle name="Nota 2 2 4 2 4 7" xfId="28525" xr:uid="{B4918E63-8CA4-45A6-86BB-5C090FDC081E}"/>
    <cellStyle name="Nota 2 2 4 2 4 8" xfId="28526" xr:uid="{B9E905D8-61AB-46BE-AFE4-8DE706066B74}"/>
    <cellStyle name="Nota 2 2 4 2 5" xfId="28527" xr:uid="{432D3DFF-3ABF-4E9C-9FCA-20B364D101DE}"/>
    <cellStyle name="Nota 2 2 4 2 5 2" xfId="28528" xr:uid="{9DACEA18-4437-4622-B2D4-D89A077E8DE5}"/>
    <cellStyle name="Nota 2 2 4 2 5 2 2" xfId="28529" xr:uid="{13D888EB-0FB0-46FF-A949-DE233C6E7D25}"/>
    <cellStyle name="Nota 2 2 4 2 5 2 2 2" xfId="28530" xr:uid="{1682ACB3-46E4-4C56-B32E-40A1623A20F3}"/>
    <cellStyle name="Nota 2 2 4 2 5 2 2 2 2" xfId="28531" xr:uid="{68B9D4CA-BE8C-465B-B0BD-E78A1356B212}"/>
    <cellStyle name="Nota 2 2 4 2 5 2 2 2 2 2" xfId="28532" xr:uid="{436EABE3-EC3D-4A51-8C2E-FF1EFE7035EB}"/>
    <cellStyle name="Nota 2 2 4 2 5 2 2 2 3" xfId="28533" xr:uid="{BE13730E-1181-452A-A8C7-23D96E7A9C1C}"/>
    <cellStyle name="Nota 2 2 4 2 5 2 2 3" xfId="28534" xr:uid="{EA7266AF-69B2-4CE2-AE7C-85C5D6A9E24F}"/>
    <cellStyle name="Nota 2 2 4 2 5 2 2 3 2" xfId="28535" xr:uid="{5F39BEA3-43EF-4D5D-8FD0-5A6BB6F47A62}"/>
    <cellStyle name="Nota 2 2 4 2 5 2 2 4" xfId="28536" xr:uid="{2D8759E1-B363-4BE7-9CDF-E0D088CA29C4}"/>
    <cellStyle name="Nota 2 2 4 2 5 2 2 4 2" xfId="28537" xr:uid="{163D6DDA-2109-406A-AD2D-51627C05D285}"/>
    <cellStyle name="Nota 2 2 4 2 5 2 2 5" xfId="28538" xr:uid="{3B49DC3D-E8AE-40D7-ACA7-AC873F475699}"/>
    <cellStyle name="Nota 2 2 4 2 5 2 3" xfId="28539" xr:uid="{D8949504-DFC4-4487-8025-668CD7C3C392}"/>
    <cellStyle name="Nota 2 2 4 2 5 2 3 2" xfId="28540" xr:uid="{F0D88F15-715B-4A6A-BDFC-08BA8A80FAE1}"/>
    <cellStyle name="Nota 2 2 4 2 5 2 4" xfId="28541" xr:uid="{0C46B4FF-3477-4D4C-A233-A9909F8DFF7E}"/>
    <cellStyle name="Nota 2 2 4 2 5 2 4 2" xfId="28542" xr:uid="{F69C0FE6-6666-4330-B12A-78A9E22E33E5}"/>
    <cellStyle name="Nota 2 2 4 2 5 2 5" xfId="28543" xr:uid="{849A6CAC-C9B0-4435-B02E-4C3AA2043C85}"/>
    <cellStyle name="Nota 2 2 4 2 5 3" xfId="28544" xr:uid="{4660376A-CA15-4FB2-9E9C-AAC23756DF60}"/>
    <cellStyle name="Nota 2 2 4 2 5 3 2" xfId="28545" xr:uid="{20DAAE33-BF28-48BE-BBF4-6A1FEB7DAAE2}"/>
    <cellStyle name="Nota 2 2 4 2 5 3 2 2" xfId="28546" xr:uid="{19211BD7-AE4D-4372-A299-DFC951A512F2}"/>
    <cellStyle name="Nota 2 2 4 2 5 3 3" xfId="28547" xr:uid="{532FC0C6-DEED-4393-A5E3-FAA821D62854}"/>
    <cellStyle name="Nota 2 2 4 2 5 3 3 2" xfId="28548" xr:uid="{A69C1C10-D30A-43CC-BBFA-438AC3E7D67E}"/>
    <cellStyle name="Nota 2 2 4 2 5 3 4" xfId="28549" xr:uid="{49D101BB-1319-4518-BBF9-3BD93EFCEEC7}"/>
    <cellStyle name="Nota 2 2 4 2 5 4" xfId="28550" xr:uid="{04121F87-F934-4BBB-B090-A45552C03373}"/>
    <cellStyle name="Nota 2 2 4 2 5 4 2" xfId="28551" xr:uid="{635BA1F8-D671-4B8C-BABD-5750D67D173F}"/>
    <cellStyle name="Nota 2 2 4 2 5 4 2 2" xfId="28552" xr:uid="{50B973C0-DE12-4580-AE36-B2945DDAA6E9}"/>
    <cellStyle name="Nota 2 2 4 2 5 4 2 2 2" xfId="28553" xr:uid="{E81032F2-025E-48EC-A3E1-B5A030C2DC3E}"/>
    <cellStyle name="Nota 2 2 4 2 5 4 2 3" xfId="28554" xr:uid="{6758C539-4293-458E-BBC8-F7CDDCD8661B}"/>
    <cellStyle name="Nota 2 2 4 2 5 4 3" xfId="28555" xr:uid="{3466702C-49DF-486A-85FF-51D60A52E81C}"/>
    <cellStyle name="Nota 2 2 4 2 5 4 3 2" xfId="28556" xr:uid="{9B31CFE2-DEF4-44D2-805F-A7448F81C588}"/>
    <cellStyle name="Nota 2 2 4 2 5 4 4" xfId="28557" xr:uid="{22EE0D80-DC21-4C0E-9D5B-3499071E28F4}"/>
    <cellStyle name="Nota 2 2 4 2 5 4 4 2" xfId="28558" xr:uid="{6CA36D0E-FC18-41BC-A788-878C1BFCBE03}"/>
    <cellStyle name="Nota 2 2 4 2 5 4 5" xfId="28559" xr:uid="{A17BAB03-1D88-4799-B7A1-CC598A0EE4C5}"/>
    <cellStyle name="Nota 2 2 4 2 5 5" xfId="28560" xr:uid="{E217CC14-468D-416A-9F98-BBCEF24AC48D}"/>
    <cellStyle name="Nota 2 2 4 2 5 5 2" xfId="28561" xr:uid="{69623589-7803-48F3-8C0F-F536081C6B38}"/>
    <cellStyle name="Nota 2 2 4 2 5 5 2 2" xfId="28562" xr:uid="{E704B9B4-FB5D-4BE7-829A-98A3E67A7C3A}"/>
    <cellStyle name="Nota 2 2 4 2 5 5 3" xfId="28563" xr:uid="{FD56C381-A72A-4B51-A050-4D884D26DFD1}"/>
    <cellStyle name="Nota 2 2 4 2 5 5 3 2" xfId="28564" xr:uid="{577F7172-6DCF-4248-9816-B57D4516914F}"/>
    <cellStyle name="Nota 2 2 4 2 5 5 4" xfId="28565" xr:uid="{C33B9897-3E19-441F-BF99-DA9E41353FE6}"/>
    <cellStyle name="Nota 2 2 4 2 5 6" xfId="28566" xr:uid="{344FDF4D-83F3-4A0F-B5C7-E7FEA753EC4A}"/>
    <cellStyle name="Nota 2 2 4 2 5 6 2" xfId="28567" xr:uid="{133ABA18-347A-4E10-81A8-436F58555324}"/>
    <cellStyle name="Nota 2 2 4 2 5 7" xfId="28568" xr:uid="{0831275F-CB3F-4141-B4C4-E9523C5A5351}"/>
    <cellStyle name="Nota 2 2 4 2 5 8" xfId="28569" xr:uid="{AA517A29-5224-4497-AF50-BED62D486935}"/>
    <cellStyle name="Nota 2 2 4 2 6" xfId="28570" xr:uid="{8F255112-3FD1-47D1-BCD2-6EFB550BA814}"/>
    <cellStyle name="Nota 2 2 4 2 6 2" xfId="28571" xr:uid="{FC63BE61-098E-4A26-931F-CB681319398C}"/>
    <cellStyle name="Nota 2 2 4 2 6 2 2" xfId="28572" xr:uid="{71A470CA-336B-494A-81F4-41155B72FAFE}"/>
    <cellStyle name="Nota 2 2 4 2 6 2 2 2" xfId="28573" xr:uid="{0420CAFF-C86B-4712-A42D-0861960FC504}"/>
    <cellStyle name="Nota 2 2 4 2 6 2 2 2 2" xfId="28574" xr:uid="{A1CC183D-E981-48DE-A156-B1AF15084678}"/>
    <cellStyle name="Nota 2 2 4 2 6 2 2 3" xfId="28575" xr:uid="{67C5C7C0-789A-440B-A6E1-459B2491BAEA}"/>
    <cellStyle name="Nota 2 2 4 2 6 2 3" xfId="28576" xr:uid="{484CE8F9-0C27-4563-B47B-4A94ECF5B6E2}"/>
    <cellStyle name="Nota 2 2 4 2 6 2 3 2" xfId="28577" xr:uid="{200D6997-247F-4031-8A1D-68A94B26E481}"/>
    <cellStyle name="Nota 2 2 4 2 6 2 4" xfId="28578" xr:uid="{B17BC0F3-5A9A-48DF-9FD1-7F4D4ADAEEBB}"/>
    <cellStyle name="Nota 2 2 4 2 6 2 4 2" xfId="28579" xr:uid="{76E7FCB1-60EA-42F4-8FA9-43CB16CAB9F2}"/>
    <cellStyle name="Nota 2 2 4 2 6 2 5" xfId="28580" xr:uid="{D5CF5D9F-A1F5-4874-9678-CA9714C16FF2}"/>
    <cellStyle name="Nota 2 2 4 2 6 3" xfId="28581" xr:uid="{9C61822A-062E-4579-832C-FC4754B23752}"/>
    <cellStyle name="Nota 2 2 4 2 6 3 2" xfId="28582" xr:uid="{A57341DF-6AAE-4C1E-9FF9-724137DD8334}"/>
    <cellStyle name="Nota 2 2 4 2 6 4" xfId="28583" xr:uid="{208AC21F-981B-4832-BBCC-A0366EFB53D6}"/>
    <cellStyle name="Nota 2 2 4 2 6 4 2" xfId="28584" xr:uid="{7865C1B3-EA03-4D47-A884-05E7C008728C}"/>
    <cellStyle name="Nota 2 2 4 2 6 5" xfId="28585" xr:uid="{48CA9820-2693-422D-A736-87B4A8694F58}"/>
    <cellStyle name="Nota 2 2 4 2 7" xfId="28586" xr:uid="{2D3BAFFB-B079-4950-B756-BDD49019D025}"/>
    <cellStyle name="Nota 2 2 4 2 7 2" xfId="28587" xr:uid="{90008C3A-9D45-4E92-A052-AA1166B3FC48}"/>
    <cellStyle name="Nota 2 2 4 2 7 2 2" xfId="28588" xr:uid="{26B4F0EE-1005-4D3D-9792-B825AD70D7DF}"/>
    <cellStyle name="Nota 2 2 4 2 7 3" xfId="28589" xr:uid="{69F0CDC5-2C2C-4F43-A210-0EA13192B836}"/>
    <cellStyle name="Nota 2 2 4 2 7 3 2" xfId="28590" xr:uid="{4F107D5E-0324-4343-81DE-90CED561BC68}"/>
    <cellStyle name="Nota 2 2 4 2 7 4" xfId="28591" xr:uid="{48E0CB08-2192-401C-A4B8-6B050ACE1007}"/>
    <cellStyle name="Nota 2 2 4 2 8" xfId="28592" xr:uid="{2D746301-965D-4EE4-B77D-FD6A9115C353}"/>
    <cellStyle name="Nota 2 2 4 2 8 2" xfId="28593" xr:uid="{6DA17B3B-8174-4A81-9107-BB193FF5785F}"/>
    <cellStyle name="Nota 2 2 4 2 8 2 2" xfId="28594" xr:uid="{85DA7582-FDCB-4357-B479-D57FE2489827}"/>
    <cellStyle name="Nota 2 2 4 2 8 2 2 2" xfId="28595" xr:uid="{A20496A1-AC3C-4463-B46A-8B7A310D5278}"/>
    <cellStyle name="Nota 2 2 4 2 8 2 3" xfId="28596" xr:uid="{13C3A87C-2333-4FE2-B6F8-41C7CF8385E3}"/>
    <cellStyle name="Nota 2 2 4 2 8 3" xfId="28597" xr:uid="{C3AC462B-1999-49D4-8D20-7AC695B166BC}"/>
    <cellStyle name="Nota 2 2 4 2 8 3 2" xfId="28598" xr:uid="{55AD0D96-CC6C-486F-B686-504598D16C2A}"/>
    <cellStyle name="Nota 2 2 4 2 8 4" xfId="28599" xr:uid="{0E8B304B-FB45-4EE3-9F69-B68143957F0E}"/>
    <cellStyle name="Nota 2 2 4 2 8 4 2" xfId="28600" xr:uid="{430299DF-C95A-4C71-856A-BEB3B0085F19}"/>
    <cellStyle name="Nota 2 2 4 2 8 5" xfId="28601" xr:uid="{16F06EA0-2DF3-405C-9ACB-9FCE6DACCC24}"/>
    <cellStyle name="Nota 2 2 4 2 9" xfId="28602" xr:uid="{C4BD0AE2-78F2-4318-9C89-386577A6780C}"/>
    <cellStyle name="Nota 2 2 4 2 9 2" xfId="28603" xr:uid="{8C7446B8-3B1A-4087-BA4A-8FFA32540F7F}"/>
    <cellStyle name="Nota 2 2 4 2 9 2 2" xfId="28604" xr:uid="{50BAA54E-B191-443C-8DA7-09D1B7BF759C}"/>
    <cellStyle name="Nota 2 2 4 2 9 3" xfId="28605" xr:uid="{0F87CC05-E20C-4A06-9088-69D3E315AE0F}"/>
    <cellStyle name="Nota 2 2 4 2 9 3 2" xfId="28606" xr:uid="{149945F7-2BA3-4CD3-9B47-7FB119E44EA8}"/>
    <cellStyle name="Nota 2 2 4 2 9 4" xfId="28607" xr:uid="{2823000B-1E67-4CFE-9E62-60A10CCF6FA4}"/>
    <cellStyle name="Nota 2 2 4 3" xfId="28608" xr:uid="{DD1E2FFE-CA02-4957-B634-499EFAEA5E6A}"/>
    <cellStyle name="Nota 2 2 4 3 10" xfId="28609" xr:uid="{F1BED640-CEA7-47BC-A646-B3058AF26786}"/>
    <cellStyle name="Nota 2 2 4 3 2" xfId="28610" xr:uid="{A563773A-B29A-4508-9F22-490F134A4428}"/>
    <cellStyle name="Nota 2 2 4 3 2 2" xfId="28611" xr:uid="{12E5410E-3336-46C2-B1A4-9D7C6BD62A0B}"/>
    <cellStyle name="Nota 2 2 4 3 2 2 2" xfId="28612" xr:uid="{7F787D7D-CB8F-4A62-BAD9-5D9B58E18C83}"/>
    <cellStyle name="Nota 2 2 4 3 2 2 2 2" xfId="28613" xr:uid="{C37A867E-E567-46F0-90E0-9204B5B4EF90}"/>
    <cellStyle name="Nota 2 2 4 3 2 2 2 2 2" xfId="28614" xr:uid="{AC3AEF4F-9A7E-4C0E-9228-FCC22535C7D2}"/>
    <cellStyle name="Nota 2 2 4 3 2 2 2 2 2 2" xfId="28615" xr:uid="{CFA24414-E15E-4D8C-B9E9-85AC2DEAB017}"/>
    <cellStyle name="Nota 2 2 4 3 2 2 2 2 3" xfId="28616" xr:uid="{B51EA539-A1CC-4ABC-AC56-D7B1F724E4B4}"/>
    <cellStyle name="Nota 2 2 4 3 2 2 2 3" xfId="28617" xr:uid="{5BFD8190-0445-4D1D-B51E-9DE25DD5063A}"/>
    <cellStyle name="Nota 2 2 4 3 2 2 2 3 2" xfId="28618" xr:uid="{EABC70D3-F3B0-4D8A-B91A-CF4818A520A4}"/>
    <cellStyle name="Nota 2 2 4 3 2 2 2 4" xfId="28619" xr:uid="{479A6718-186D-4330-8EB8-324D104E99A5}"/>
    <cellStyle name="Nota 2 2 4 3 2 2 2 4 2" xfId="28620" xr:uid="{9F29158E-AC44-41D9-AFA5-66282BF7491F}"/>
    <cellStyle name="Nota 2 2 4 3 2 2 2 5" xfId="28621" xr:uid="{1E6E4850-D167-4BD0-A371-CC5BFCB4E2FB}"/>
    <cellStyle name="Nota 2 2 4 3 2 2 3" xfId="28622" xr:uid="{C9854CF6-5518-4661-919A-2C7859D72D84}"/>
    <cellStyle name="Nota 2 2 4 3 2 2 3 2" xfId="28623" xr:uid="{43DF55B0-247F-4BEE-A32B-75228DB6EDBB}"/>
    <cellStyle name="Nota 2 2 4 3 2 2 4" xfId="28624" xr:uid="{2C8FAC1C-F58F-45AA-8C3B-E38A3FE11602}"/>
    <cellStyle name="Nota 2 2 4 3 2 2 4 2" xfId="28625" xr:uid="{CBB03A0D-8B25-48EE-8BB3-429C0354708A}"/>
    <cellStyle name="Nota 2 2 4 3 2 2 5" xfId="28626" xr:uid="{6D26A552-A121-41CE-A86E-24BEF12FE869}"/>
    <cellStyle name="Nota 2 2 4 3 2 3" xfId="28627" xr:uid="{40965ECB-7D38-4DF5-B2EE-3D9F15C1157F}"/>
    <cellStyle name="Nota 2 2 4 3 2 3 2" xfId="28628" xr:uid="{81ACE60E-E7FE-431C-ADC6-1EF8CA52C0FA}"/>
    <cellStyle name="Nota 2 2 4 3 2 3 2 2" xfId="28629" xr:uid="{B841E049-08E2-4E90-A608-8D3BD9AEA22C}"/>
    <cellStyle name="Nota 2 2 4 3 2 3 3" xfId="28630" xr:uid="{7FAC72FD-3CF5-4820-B167-5851B6655FD5}"/>
    <cellStyle name="Nota 2 2 4 3 2 3 3 2" xfId="28631" xr:uid="{9110C346-B524-4BFB-BD4A-D7DDAFD1E788}"/>
    <cellStyle name="Nota 2 2 4 3 2 3 4" xfId="28632" xr:uid="{81F93840-120B-47C3-9A02-7243DBCB6572}"/>
    <cellStyle name="Nota 2 2 4 3 2 4" xfId="28633" xr:uid="{3E829316-EC2B-4F8F-858F-9E3FBE6B2250}"/>
    <cellStyle name="Nota 2 2 4 3 2 4 2" xfId="28634" xr:uid="{F25577CE-C413-4771-AD60-5E4232DE3A25}"/>
    <cellStyle name="Nota 2 2 4 3 2 4 2 2" xfId="28635" xr:uid="{A66EED4A-53CF-441F-B34B-FC6C059E18FF}"/>
    <cellStyle name="Nota 2 2 4 3 2 4 2 2 2" xfId="28636" xr:uid="{841CD396-2DC3-472F-B81F-69F00A25D03A}"/>
    <cellStyle name="Nota 2 2 4 3 2 4 2 3" xfId="28637" xr:uid="{F5D878AC-9D45-4683-9F5F-1AF860E2FAB9}"/>
    <cellStyle name="Nota 2 2 4 3 2 4 3" xfId="28638" xr:uid="{6F0CD191-2555-485A-AFE5-E416F79D5ADF}"/>
    <cellStyle name="Nota 2 2 4 3 2 4 3 2" xfId="28639" xr:uid="{E2D2727E-3383-43A6-BD71-B0BD49C42B62}"/>
    <cellStyle name="Nota 2 2 4 3 2 4 4" xfId="28640" xr:uid="{6C0809DB-7C97-46B3-AF94-1843B6E39AF2}"/>
    <cellStyle name="Nota 2 2 4 3 2 4 4 2" xfId="28641" xr:uid="{3F169118-86CE-45B9-84CB-AC74682BDE59}"/>
    <cellStyle name="Nota 2 2 4 3 2 4 5" xfId="28642" xr:uid="{1015AE14-E417-47C3-8298-6F92B4ECB142}"/>
    <cellStyle name="Nota 2 2 4 3 2 5" xfId="28643" xr:uid="{346743B5-F7D2-4784-921B-949868BE949F}"/>
    <cellStyle name="Nota 2 2 4 3 2 5 2" xfId="28644" xr:uid="{937A6A7A-4951-4CE1-9BA7-2E8F58219B05}"/>
    <cellStyle name="Nota 2 2 4 3 2 5 2 2" xfId="28645" xr:uid="{CE276237-CFBF-40E6-B055-FA32762507B5}"/>
    <cellStyle name="Nota 2 2 4 3 2 5 3" xfId="28646" xr:uid="{99EDE9DE-F8AD-4131-80DF-6159D8CD7A06}"/>
    <cellStyle name="Nota 2 2 4 3 2 5 3 2" xfId="28647" xr:uid="{40D820FB-F6A1-4D99-B291-CD998EC3755E}"/>
    <cellStyle name="Nota 2 2 4 3 2 5 4" xfId="28648" xr:uid="{5BD2BA98-7D90-463C-802E-A224B3675EC8}"/>
    <cellStyle name="Nota 2 2 4 3 2 6" xfId="28649" xr:uid="{A9B4DC05-BC42-4AED-8C26-1B11CA196D92}"/>
    <cellStyle name="Nota 2 2 4 3 2 6 2" xfId="28650" xr:uid="{23DD0AF1-BB61-490D-A88A-6C384396B16F}"/>
    <cellStyle name="Nota 2 2 4 3 2 7" xfId="28651" xr:uid="{9B7BC65E-0812-4D94-9C5C-8160F4579A91}"/>
    <cellStyle name="Nota 2 2 4 3 2 8" xfId="28652" xr:uid="{BCB5F172-1DF1-47A5-A2BB-46E0EAF95303}"/>
    <cellStyle name="Nota 2 2 4 3 3" xfId="28653" xr:uid="{E3C5CA3D-DA4D-4601-8030-384FAAC5BA2D}"/>
    <cellStyle name="Nota 2 2 4 3 3 2" xfId="28654" xr:uid="{1CDA9120-F8AA-4758-B27A-78030767C1B1}"/>
    <cellStyle name="Nota 2 2 4 3 3 2 2" xfId="28655" xr:uid="{ADD879B6-4898-4FAA-83DD-714FBAD2796F}"/>
    <cellStyle name="Nota 2 2 4 3 3 2 2 2" xfId="28656" xr:uid="{9D1C2605-605A-463D-A85E-216AA6BE962E}"/>
    <cellStyle name="Nota 2 2 4 3 3 2 2 2 2" xfId="28657" xr:uid="{ECC19F8C-ECF1-4879-BA8E-FAB7A2AD26C8}"/>
    <cellStyle name="Nota 2 2 4 3 3 2 2 2 2 2" xfId="28658" xr:uid="{F34992D1-BB6C-45C2-A763-5222A35A4B26}"/>
    <cellStyle name="Nota 2 2 4 3 3 2 2 2 3" xfId="28659" xr:uid="{CA0B5120-8514-4077-B630-A97C823ACF86}"/>
    <cellStyle name="Nota 2 2 4 3 3 2 2 3" xfId="28660" xr:uid="{5B2D4E31-B24C-4A0A-8B35-1707C69475E0}"/>
    <cellStyle name="Nota 2 2 4 3 3 2 2 3 2" xfId="28661" xr:uid="{44E0F2BC-16E4-437D-AB76-1E0683C42C3B}"/>
    <cellStyle name="Nota 2 2 4 3 3 2 2 4" xfId="28662" xr:uid="{814A7943-EFEE-4495-9E9C-19B6A965E4F5}"/>
    <cellStyle name="Nota 2 2 4 3 3 2 2 4 2" xfId="28663" xr:uid="{7A073992-6B97-40D4-BDE2-C49D9AAE8ED1}"/>
    <cellStyle name="Nota 2 2 4 3 3 2 2 5" xfId="28664" xr:uid="{EA019EEB-CC04-4313-874B-E3B127207B0D}"/>
    <cellStyle name="Nota 2 2 4 3 3 2 3" xfId="28665" xr:uid="{C93D9662-21D6-4DE6-B697-671803C15D5B}"/>
    <cellStyle name="Nota 2 2 4 3 3 2 3 2" xfId="28666" xr:uid="{D22DDFE1-FE53-44FE-9982-EE494A5DB9D6}"/>
    <cellStyle name="Nota 2 2 4 3 3 2 4" xfId="28667" xr:uid="{C2F866D2-2B69-476A-9845-A339D46162D0}"/>
    <cellStyle name="Nota 2 2 4 3 3 2 4 2" xfId="28668" xr:uid="{7C261EB3-C93C-4CCC-9259-64DC8C96288D}"/>
    <cellStyle name="Nota 2 2 4 3 3 2 5" xfId="28669" xr:uid="{91955807-EC95-4503-BBA5-D14796F5840D}"/>
    <cellStyle name="Nota 2 2 4 3 3 3" xfId="28670" xr:uid="{2902B415-8024-483C-A94C-716BD399A46F}"/>
    <cellStyle name="Nota 2 2 4 3 3 3 2" xfId="28671" xr:uid="{E13CAE38-51FF-49B0-ACBA-6DDD6C344FAC}"/>
    <cellStyle name="Nota 2 2 4 3 3 3 2 2" xfId="28672" xr:uid="{A7638B02-1A03-4FA4-AEFB-104FF1CDB86C}"/>
    <cellStyle name="Nota 2 2 4 3 3 3 3" xfId="28673" xr:uid="{C1636E6D-171D-4C69-93FE-C1C9DF49D81F}"/>
    <cellStyle name="Nota 2 2 4 3 3 3 3 2" xfId="28674" xr:uid="{692E3C97-0818-4705-BD9E-198B9BBB34E2}"/>
    <cellStyle name="Nota 2 2 4 3 3 3 4" xfId="28675" xr:uid="{70212D07-5BC1-49B1-8B0E-1249EEA04C0B}"/>
    <cellStyle name="Nota 2 2 4 3 3 4" xfId="28676" xr:uid="{48FB53B9-41E9-4A99-B6AC-8AB02DC1EACD}"/>
    <cellStyle name="Nota 2 2 4 3 3 4 2" xfId="28677" xr:uid="{FA85CFA5-1D64-43E0-8DBD-DA5654AF3D35}"/>
    <cellStyle name="Nota 2 2 4 3 3 4 2 2" xfId="28678" xr:uid="{A83D5FF2-A68A-4228-B94F-217A866B4905}"/>
    <cellStyle name="Nota 2 2 4 3 3 4 2 2 2" xfId="28679" xr:uid="{5F502B34-09E7-4824-892A-6535A5833148}"/>
    <cellStyle name="Nota 2 2 4 3 3 4 2 3" xfId="28680" xr:uid="{82B5B150-D9D4-4C71-B17E-6EA9EC47C31E}"/>
    <cellStyle name="Nota 2 2 4 3 3 4 3" xfId="28681" xr:uid="{2FEF45BE-A0D2-4449-A05B-C8F5F6E5204D}"/>
    <cellStyle name="Nota 2 2 4 3 3 4 3 2" xfId="28682" xr:uid="{396C0B42-B66B-4959-A3D2-F80E67D89E17}"/>
    <cellStyle name="Nota 2 2 4 3 3 4 4" xfId="28683" xr:uid="{FDC9DD67-780D-4262-8943-20E7E79CD1E7}"/>
    <cellStyle name="Nota 2 2 4 3 3 4 4 2" xfId="28684" xr:uid="{309BCB9E-B26E-4EB0-9F5F-440792ED1453}"/>
    <cellStyle name="Nota 2 2 4 3 3 4 5" xfId="28685" xr:uid="{BFDB173A-D488-4D76-8D42-CDD04751FCE5}"/>
    <cellStyle name="Nota 2 2 4 3 3 5" xfId="28686" xr:uid="{A2AE5B0D-1ED2-4C51-A178-2DB6CFB8B6B4}"/>
    <cellStyle name="Nota 2 2 4 3 3 5 2" xfId="28687" xr:uid="{0EC92D5D-B542-49C8-BB4B-E302A7AD425E}"/>
    <cellStyle name="Nota 2 2 4 3 3 5 2 2" xfId="28688" xr:uid="{D138E498-BC5C-4FC3-8234-E30F19F934B8}"/>
    <cellStyle name="Nota 2 2 4 3 3 5 3" xfId="28689" xr:uid="{9490B46C-1715-49C9-84B5-BEBFF2202F2F}"/>
    <cellStyle name="Nota 2 2 4 3 3 5 3 2" xfId="28690" xr:uid="{3FBA8080-EDF3-45AD-B3D8-9CBF6A783985}"/>
    <cellStyle name="Nota 2 2 4 3 3 5 4" xfId="28691" xr:uid="{BDCC6B71-CFEB-48E1-86A7-8423F9D85160}"/>
    <cellStyle name="Nota 2 2 4 3 3 6" xfId="28692" xr:uid="{A5A85709-23BE-4B46-89B1-3C6A55F4AC06}"/>
    <cellStyle name="Nota 2 2 4 3 3 6 2" xfId="28693" xr:uid="{621AE446-C029-4AF6-985A-C63D4875BB18}"/>
    <cellStyle name="Nota 2 2 4 3 3 7" xfId="28694" xr:uid="{0E2FBEE4-D7C8-4FA7-ADEC-1839D002132F}"/>
    <cellStyle name="Nota 2 2 4 3 3 8" xfId="28695" xr:uid="{2E5C4984-DD16-4D33-BAD7-60E54325ABEA}"/>
    <cellStyle name="Nota 2 2 4 3 4" xfId="28696" xr:uid="{4A5233BC-7641-495D-B142-C4B85E925DD3}"/>
    <cellStyle name="Nota 2 2 4 3 4 2" xfId="28697" xr:uid="{C926D197-555E-4A43-9AAD-B2EE36FEE886}"/>
    <cellStyle name="Nota 2 2 4 3 4 2 2" xfId="28698" xr:uid="{999C13D9-B796-4B49-92ED-7A3B05BEB7C4}"/>
    <cellStyle name="Nota 2 2 4 3 4 2 2 2" xfId="28699" xr:uid="{39780CA9-64C7-4D8D-8AF5-D7F051F16B86}"/>
    <cellStyle name="Nota 2 2 4 3 4 2 2 2 2" xfId="28700" xr:uid="{79199E73-AFB6-4CEA-967C-0DA63E53C5BD}"/>
    <cellStyle name="Nota 2 2 4 3 4 2 2 3" xfId="28701" xr:uid="{96CA5A95-DF91-45E2-A266-18D12E348CC6}"/>
    <cellStyle name="Nota 2 2 4 3 4 2 3" xfId="28702" xr:uid="{28B77F36-C6D5-461E-83E5-E46DDA3595AF}"/>
    <cellStyle name="Nota 2 2 4 3 4 2 3 2" xfId="28703" xr:uid="{BB7667E7-883B-4910-A1D2-16A2E16A34A1}"/>
    <cellStyle name="Nota 2 2 4 3 4 2 4" xfId="28704" xr:uid="{57107AA7-5E37-44F9-8E24-2D03EA51E998}"/>
    <cellStyle name="Nota 2 2 4 3 4 2 4 2" xfId="28705" xr:uid="{48134B48-1821-403E-85A0-16D0A096B793}"/>
    <cellStyle name="Nota 2 2 4 3 4 2 5" xfId="28706" xr:uid="{D8F1D9D5-B873-4A76-8309-59A94F1EDDE5}"/>
    <cellStyle name="Nota 2 2 4 3 4 3" xfId="28707" xr:uid="{B9993F2B-8792-4A3F-A8DA-B8ADED1F2414}"/>
    <cellStyle name="Nota 2 2 4 3 4 3 2" xfId="28708" xr:uid="{FF0FA9E7-6DD4-4CF7-B867-E8BDD5C07728}"/>
    <cellStyle name="Nota 2 2 4 3 4 4" xfId="28709" xr:uid="{4EE52C82-6EA8-4A2A-BDB3-E1473641FCB7}"/>
    <cellStyle name="Nota 2 2 4 3 4 4 2" xfId="28710" xr:uid="{B23F18CB-47B5-4832-AE65-B05D7E4679DB}"/>
    <cellStyle name="Nota 2 2 4 3 4 5" xfId="28711" xr:uid="{F7573CD5-627B-4A1E-A990-5A25C60E24E2}"/>
    <cellStyle name="Nota 2 2 4 3 5" xfId="28712" xr:uid="{02CC8449-8105-4A6B-AE50-E317AFF228A5}"/>
    <cellStyle name="Nota 2 2 4 3 5 2" xfId="28713" xr:uid="{74299D99-1678-4E64-B871-2E1DB8A08638}"/>
    <cellStyle name="Nota 2 2 4 3 5 2 2" xfId="28714" xr:uid="{8E0E4235-78F1-4F9D-A2F1-28C6937A5F17}"/>
    <cellStyle name="Nota 2 2 4 3 5 3" xfId="28715" xr:uid="{6D9A2D74-9380-4759-970F-D94406A675E2}"/>
    <cellStyle name="Nota 2 2 4 3 5 3 2" xfId="28716" xr:uid="{7C1C7AD1-880F-4964-BEAB-E6DC5C2481C5}"/>
    <cellStyle name="Nota 2 2 4 3 5 4" xfId="28717" xr:uid="{4E8158D1-12D3-460C-9F9B-B64D2E6B2EE1}"/>
    <cellStyle name="Nota 2 2 4 3 6" xfId="28718" xr:uid="{072D33A9-1AAE-4C62-BE26-2BD0F7833F83}"/>
    <cellStyle name="Nota 2 2 4 3 6 2" xfId="28719" xr:uid="{329F0760-7D3B-4388-8A31-104EB88E7D2B}"/>
    <cellStyle name="Nota 2 2 4 3 6 2 2" xfId="28720" xr:uid="{34C20498-8EE6-476F-B743-6B3C9DD2972C}"/>
    <cellStyle name="Nota 2 2 4 3 6 2 2 2" xfId="28721" xr:uid="{209FD8C6-CDD3-4090-B1D4-A4CBD251A736}"/>
    <cellStyle name="Nota 2 2 4 3 6 2 3" xfId="28722" xr:uid="{7B95F691-8127-4F5A-9E1C-9EA4C491A3D1}"/>
    <cellStyle name="Nota 2 2 4 3 6 3" xfId="28723" xr:uid="{8BCF2925-570A-4148-B2D8-3141554AF474}"/>
    <cellStyle name="Nota 2 2 4 3 6 3 2" xfId="28724" xr:uid="{1F383148-D7D3-4389-85AE-4812A1F43845}"/>
    <cellStyle name="Nota 2 2 4 3 6 4" xfId="28725" xr:uid="{FC4C21CC-E680-4E6E-9D9A-C971E8DF6B7A}"/>
    <cellStyle name="Nota 2 2 4 3 6 4 2" xfId="28726" xr:uid="{960FA10C-1F09-46DB-8FC4-1FDD81C90340}"/>
    <cellStyle name="Nota 2 2 4 3 6 5" xfId="28727" xr:uid="{43D52FEA-3085-40F6-848A-43902A1A3159}"/>
    <cellStyle name="Nota 2 2 4 3 7" xfId="28728" xr:uid="{EB474FD2-97E6-4434-8091-15963C1D8405}"/>
    <cellStyle name="Nota 2 2 4 3 7 2" xfId="28729" xr:uid="{827421AA-1BDA-41B4-BEF0-6092B6874E4A}"/>
    <cellStyle name="Nota 2 2 4 3 7 2 2" xfId="28730" xr:uid="{082F52CB-E754-4A7B-A86E-63B9BC2A8729}"/>
    <cellStyle name="Nota 2 2 4 3 7 3" xfId="28731" xr:uid="{9ADA842C-726D-48F1-B6C0-E3CC44A4AF78}"/>
    <cellStyle name="Nota 2 2 4 3 7 3 2" xfId="28732" xr:uid="{0F20D344-30E4-4DE7-A5A3-7145AA0AD5E2}"/>
    <cellStyle name="Nota 2 2 4 3 7 4" xfId="28733" xr:uid="{C5D83A1D-76D6-42D8-8946-C2D8E7DC73A2}"/>
    <cellStyle name="Nota 2 2 4 3 8" xfId="28734" xr:uid="{8A81748A-F9C9-4F73-BF48-C485E00014BF}"/>
    <cellStyle name="Nota 2 2 4 3 8 2" xfId="28735" xr:uid="{59261EE8-4DC9-4A56-886B-077873E83586}"/>
    <cellStyle name="Nota 2 2 4 3 9" xfId="28736" xr:uid="{8FA16578-9AD9-4035-9082-149FDDF502C9}"/>
    <cellStyle name="Nota 2 2 4 4" xfId="28737" xr:uid="{3CDB9CA1-7FDF-43AA-B953-56306430237E}"/>
    <cellStyle name="Nota 2 2 4 4 10" xfId="28738" xr:uid="{4896D146-D21C-4546-B01F-0863077C0C97}"/>
    <cellStyle name="Nota 2 2 4 4 2" xfId="28739" xr:uid="{0C3BF5B2-85AF-40F5-9B6E-43CEA0D6C620}"/>
    <cellStyle name="Nota 2 2 4 4 2 2" xfId="28740" xr:uid="{1A5F6431-7880-40AE-A82A-9E001C050B6B}"/>
    <cellStyle name="Nota 2 2 4 4 2 2 2" xfId="28741" xr:uid="{0BDB0F40-80C6-4513-8FA8-183FA5860747}"/>
    <cellStyle name="Nota 2 2 4 4 2 2 2 2" xfId="28742" xr:uid="{2FAAA00C-E02D-4BD6-A29F-BE8CD08F2DA3}"/>
    <cellStyle name="Nota 2 2 4 4 2 2 2 2 2" xfId="28743" xr:uid="{53B5711A-0DE0-4051-B59E-AC32D67578DC}"/>
    <cellStyle name="Nota 2 2 4 4 2 2 2 2 2 2" xfId="28744" xr:uid="{9833D009-35E1-4E4A-B7CD-355F479ACC74}"/>
    <cellStyle name="Nota 2 2 4 4 2 2 2 2 3" xfId="28745" xr:uid="{6D1FE3B4-D72B-4973-A51E-3BB6FFDE339F}"/>
    <cellStyle name="Nota 2 2 4 4 2 2 2 3" xfId="28746" xr:uid="{1E52707B-01A6-43C1-B9ED-B09D19F104CC}"/>
    <cellStyle name="Nota 2 2 4 4 2 2 2 3 2" xfId="28747" xr:uid="{E257DBB4-6CAD-464D-A87D-D2ECCF6A45F1}"/>
    <cellStyle name="Nota 2 2 4 4 2 2 2 4" xfId="28748" xr:uid="{6F81F20A-E9BB-4D5E-ACF5-654E24AC025B}"/>
    <cellStyle name="Nota 2 2 4 4 2 2 2 4 2" xfId="28749" xr:uid="{06A5018C-F547-4109-93F1-28A544830E7A}"/>
    <cellStyle name="Nota 2 2 4 4 2 2 2 5" xfId="28750" xr:uid="{E7B998AA-A1EF-4823-8106-CEDE7866E9EF}"/>
    <cellStyle name="Nota 2 2 4 4 2 2 3" xfId="28751" xr:uid="{5A84DE6E-D3DE-429A-B56F-31B3C24F1E95}"/>
    <cellStyle name="Nota 2 2 4 4 2 2 3 2" xfId="28752" xr:uid="{FF8EAAFB-0914-48F7-B96A-82554CC90889}"/>
    <cellStyle name="Nota 2 2 4 4 2 2 4" xfId="28753" xr:uid="{F9FDC640-A169-47B9-8B7D-901B3F8488B4}"/>
    <cellStyle name="Nota 2 2 4 4 2 2 4 2" xfId="28754" xr:uid="{5A368130-DE5A-463D-9694-A708FC1B0090}"/>
    <cellStyle name="Nota 2 2 4 4 2 2 5" xfId="28755" xr:uid="{DA37E634-3C8E-4A8F-B207-8E15A2EA0FA8}"/>
    <cellStyle name="Nota 2 2 4 4 2 3" xfId="28756" xr:uid="{7A779EB8-1EED-4156-BAF9-3C2161288A78}"/>
    <cellStyle name="Nota 2 2 4 4 2 3 2" xfId="28757" xr:uid="{16BA20BB-7D65-4948-9E43-D2606675843E}"/>
    <cellStyle name="Nota 2 2 4 4 2 3 2 2" xfId="28758" xr:uid="{AC0EFF10-6986-4D5A-8092-1E95EFFB8D87}"/>
    <cellStyle name="Nota 2 2 4 4 2 3 3" xfId="28759" xr:uid="{458B7940-C35C-4970-A3EF-2A52E86A5D4E}"/>
    <cellStyle name="Nota 2 2 4 4 2 3 3 2" xfId="28760" xr:uid="{FE46BDE7-58BD-4791-B2BD-5A864CB59974}"/>
    <cellStyle name="Nota 2 2 4 4 2 3 4" xfId="28761" xr:uid="{49D40B68-7D90-4DEC-A096-B7C60DC6F25B}"/>
    <cellStyle name="Nota 2 2 4 4 2 4" xfId="28762" xr:uid="{3905C36A-C242-4B19-8205-C950FFF90F33}"/>
    <cellStyle name="Nota 2 2 4 4 2 4 2" xfId="28763" xr:uid="{50D5F0DF-7F05-418A-A4F7-083675F0BC20}"/>
    <cellStyle name="Nota 2 2 4 4 2 4 2 2" xfId="28764" xr:uid="{74099DC9-DAB7-4556-AF7F-4B16F18F9DD4}"/>
    <cellStyle name="Nota 2 2 4 4 2 4 2 2 2" xfId="28765" xr:uid="{E84D46FD-F783-4E21-8808-60B5F49032A6}"/>
    <cellStyle name="Nota 2 2 4 4 2 4 2 3" xfId="28766" xr:uid="{A2C5994D-A955-420A-B6BE-E25483AEBE54}"/>
    <cellStyle name="Nota 2 2 4 4 2 4 3" xfId="28767" xr:uid="{D21F840E-5F45-4FC4-B0ED-490379BAF4FF}"/>
    <cellStyle name="Nota 2 2 4 4 2 4 3 2" xfId="28768" xr:uid="{FD27B77A-CE0C-4548-B426-F239F485E7CD}"/>
    <cellStyle name="Nota 2 2 4 4 2 4 4" xfId="28769" xr:uid="{F924ACE6-DFF4-4F13-A509-A1AD87C82AA7}"/>
    <cellStyle name="Nota 2 2 4 4 2 4 4 2" xfId="28770" xr:uid="{84DD360E-B628-4145-9196-55FED84445F8}"/>
    <cellStyle name="Nota 2 2 4 4 2 4 5" xfId="28771" xr:uid="{B7E2AD58-A2E4-4A97-BEC0-AE75257ECA9B}"/>
    <cellStyle name="Nota 2 2 4 4 2 5" xfId="28772" xr:uid="{7EBD4A16-299A-40DD-96EC-75B50B07AD66}"/>
    <cellStyle name="Nota 2 2 4 4 2 5 2" xfId="28773" xr:uid="{B190A1DF-F5FF-4869-A9D9-B530003DCAE0}"/>
    <cellStyle name="Nota 2 2 4 4 2 5 2 2" xfId="28774" xr:uid="{2D73B79E-884B-4C6C-9F4C-3D2726E806C8}"/>
    <cellStyle name="Nota 2 2 4 4 2 5 3" xfId="28775" xr:uid="{CD79AC7E-5E72-44D9-BE5D-E3F0BAA473CB}"/>
    <cellStyle name="Nota 2 2 4 4 2 5 3 2" xfId="28776" xr:uid="{C609C968-6004-46FA-B9B9-0BFA17D64526}"/>
    <cellStyle name="Nota 2 2 4 4 2 5 4" xfId="28777" xr:uid="{2B881443-7C8A-43E1-94AA-6D15F2BB288E}"/>
    <cellStyle name="Nota 2 2 4 4 2 6" xfId="28778" xr:uid="{04C2D498-3D3B-47D0-9A01-0174CBC3CAEE}"/>
    <cellStyle name="Nota 2 2 4 4 2 6 2" xfId="28779" xr:uid="{9AFACF54-0C2A-40F1-A4CD-3ABFD7846522}"/>
    <cellStyle name="Nota 2 2 4 4 2 7" xfId="28780" xr:uid="{97FE0EB3-0052-4FAF-B3EF-725E55711DA2}"/>
    <cellStyle name="Nota 2 2 4 4 2 8" xfId="28781" xr:uid="{A21F7BA2-0A9B-4419-A706-DF009F7137C4}"/>
    <cellStyle name="Nota 2 2 4 4 3" xfId="28782" xr:uid="{3D96F728-BCFF-4E14-BA9F-EB06EE38DF74}"/>
    <cellStyle name="Nota 2 2 4 4 3 2" xfId="28783" xr:uid="{6402DCC7-3F6E-4F04-AAE6-79A5CBFC04E4}"/>
    <cellStyle name="Nota 2 2 4 4 3 2 2" xfId="28784" xr:uid="{C0FA2AEE-1EF9-4E33-AF74-3E0DBB36A279}"/>
    <cellStyle name="Nota 2 2 4 4 3 2 2 2" xfId="28785" xr:uid="{78095213-62F7-42C1-9BB5-5CE6BF7EA2FE}"/>
    <cellStyle name="Nota 2 2 4 4 3 2 2 2 2" xfId="28786" xr:uid="{2D5BB443-13C9-413A-9CAD-034C0277F1B4}"/>
    <cellStyle name="Nota 2 2 4 4 3 2 2 2 2 2" xfId="28787" xr:uid="{962649EB-A3A9-4192-85CF-D6C9B0540279}"/>
    <cellStyle name="Nota 2 2 4 4 3 2 2 2 3" xfId="28788" xr:uid="{56763B5A-3941-4088-AC7E-4F4ED2529886}"/>
    <cellStyle name="Nota 2 2 4 4 3 2 2 3" xfId="28789" xr:uid="{F89E05E0-6020-47F2-8EB4-1AEF7ED55C5B}"/>
    <cellStyle name="Nota 2 2 4 4 3 2 2 3 2" xfId="28790" xr:uid="{B4A2ED9C-704D-4E44-A6D7-6D76FE49AC24}"/>
    <cellStyle name="Nota 2 2 4 4 3 2 2 4" xfId="28791" xr:uid="{34BDDA3E-E210-4107-AB82-96F5FF2990A3}"/>
    <cellStyle name="Nota 2 2 4 4 3 2 2 4 2" xfId="28792" xr:uid="{1B2CD289-91CF-46BF-90FD-6A4A1B012EE5}"/>
    <cellStyle name="Nota 2 2 4 4 3 2 2 5" xfId="28793" xr:uid="{E03F486C-F674-4930-97C5-FE0010C7A67E}"/>
    <cellStyle name="Nota 2 2 4 4 3 2 3" xfId="28794" xr:uid="{5D9BAE21-8FC2-4736-AB56-20D54F066096}"/>
    <cellStyle name="Nota 2 2 4 4 3 2 3 2" xfId="28795" xr:uid="{143BB3AA-1A8B-41A7-B752-CA4E1DF64E3C}"/>
    <cellStyle name="Nota 2 2 4 4 3 2 4" xfId="28796" xr:uid="{5B579326-646A-4902-A093-A3BDD74645A4}"/>
    <cellStyle name="Nota 2 2 4 4 3 2 4 2" xfId="28797" xr:uid="{7AB3C720-13AA-4A88-BD7C-10E705088FA7}"/>
    <cellStyle name="Nota 2 2 4 4 3 2 5" xfId="28798" xr:uid="{C2FD10EC-F05B-496F-B248-1444275FD8CB}"/>
    <cellStyle name="Nota 2 2 4 4 3 3" xfId="28799" xr:uid="{4D386884-7E4D-4B1C-A890-7C72C9D5D1C1}"/>
    <cellStyle name="Nota 2 2 4 4 3 3 2" xfId="28800" xr:uid="{CFC4C3DE-440A-463C-BC46-4FF66D8787C7}"/>
    <cellStyle name="Nota 2 2 4 4 3 3 2 2" xfId="28801" xr:uid="{7BAAF261-32B4-4EAC-979F-76CF6C2CAEDA}"/>
    <cellStyle name="Nota 2 2 4 4 3 3 3" xfId="28802" xr:uid="{51014CB8-C996-4434-83BB-A37BE922FBD0}"/>
    <cellStyle name="Nota 2 2 4 4 3 3 3 2" xfId="28803" xr:uid="{EA1F9CE5-0BEF-4093-9957-C4F56D4B3F03}"/>
    <cellStyle name="Nota 2 2 4 4 3 3 4" xfId="28804" xr:uid="{B48ACD95-D6E1-4C7A-81FC-9727A40CC788}"/>
    <cellStyle name="Nota 2 2 4 4 3 4" xfId="28805" xr:uid="{F94087FB-0BC7-4CA5-860A-DBD5EBE230C7}"/>
    <cellStyle name="Nota 2 2 4 4 3 4 2" xfId="28806" xr:uid="{F1EAB28E-28E9-402D-A288-C1E888901C83}"/>
    <cellStyle name="Nota 2 2 4 4 3 4 2 2" xfId="28807" xr:uid="{1838A066-A393-4FCC-8A3F-3A9F851817CF}"/>
    <cellStyle name="Nota 2 2 4 4 3 4 2 2 2" xfId="28808" xr:uid="{6AAF3005-7F96-4305-8D69-6B8296DC43F9}"/>
    <cellStyle name="Nota 2 2 4 4 3 4 2 3" xfId="28809" xr:uid="{EA7869D7-3261-46D7-9643-24258A288370}"/>
    <cellStyle name="Nota 2 2 4 4 3 4 3" xfId="28810" xr:uid="{E08C979A-108E-4411-B8F7-9F7DC7AA190D}"/>
    <cellStyle name="Nota 2 2 4 4 3 4 3 2" xfId="28811" xr:uid="{DA10A57D-0D02-409B-909B-D4DFEF062E4D}"/>
    <cellStyle name="Nota 2 2 4 4 3 4 4" xfId="28812" xr:uid="{6207C97B-2352-4486-8AAC-814B65ACC75B}"/>
    <cellStyle name="Nota 2 2 4 4 3 4 4 2" xfId="28813" xr:uid="{D4C9B7EA-4BBD-4B1D-BB3C-E94666C7BFEB}"/>
    <cellStyle name="Nota 2 2 4 4 3 4 5" xfId="28814" xr:uid="{A7179311-6921-47C9-86CF-A29C2E191BB6}"/>
    <cellStyle name="Nota 2 2 4 4 3 5" xfId="28815" xr:uid="{A3C7480B-D3D6-4B36-9636-880E95FC6BFF}"/>
    <cellStyle name="Nota 2 2 4 4 3 5 2" xfId="28816" xr:uid="{5BA69020-5D03-4F91-9CC2-DFE0B4E2291F}"/>
    <cellStyle name="Nota 2 2 4 4 3 5 2 2" xfId="28817" xr:uid="{9178D23F-DF72-4698-A998-771E6058BDE6}"/>
    <cellStyle name="Nota 2 2 4 4 3 5 3" xfId="28818" xr:uid="{2F8D7E36-AF9D-4067-B8ED-F3CB4F527D84}"/>
    <cellStyle name="Nota 2 2 4 4 3 5 3 2" xfId="28819" xr:uid="{1F1C9BF6-904C-4D4E-AEBD-87DEFC906C7B}"/>
    <cellStyle name="Nota 2 2 4 4 3 5 4" xfId="28820" xr:uid="{1ABC08F9-5064-43EF-A0F7-B7C27719C867}"/>
    <cellStyle name="Nota 2 2 4 4 3 6" xfId="28821" xr:uid="{7F5E7697-84DF-48F0-8ADD-15BBC3EA27BA}"/>
    <cellStyle name="Nota 2 2 4 4 3 6 2" xfId="28822" xr:uid="{886ACE22-AF0B-4601-996D-84F27B41A337}"/>
    <cellStyle name="Nota 2 2 4 4 3 7" xfId="28823" xr:uid="{2F9D81F9-01D9-4DC6-85DD-D43A1C610020}"/>
    <cellStyle name="Nota 2 2 4 4 3 8" xfId="28824" xr:uid="{34F0B7B6-25A9-4E32-B94F-02E8799F9745}"/>
    <cellStyle name="Nota 2 2 4 4 4" xfId="28825" xr:uid="{0504547F-2727-4F8A-9377-26818489E1CB}"/>
    <cellStyle name="Nota 2 2 4 4 4 2" xfId="28826" xr:uid="{3E51E1A0-C6DE-4504-B96E-F5272CBEC579}"/>
    <cellStyle name="Nota 2 2 4 4 4 2 2" xfId="28827" xr:uid="{3A0DC3FE-893E-4720-9DDA-78525EC45490}"/>
    <cellStyle name="Nota 2 2 4 4 4 2 2 2" xfId="28828" xr:uid="{9CB48C1E-3FB6-415D-8777-C79ECA911CB5}"/>
    <cellStyle name="Nota 2 2 4 4 4 2 2 2 2" xfId="28829" xr:uid="{4F89E171-6E5F-43A5-A8D1-78BF12EF2538}"/>
    <cellStyle name="Nota 2 2 4 4 4 2 2 3" xfId="28830" xr:uid="{440C3894-596F-4C25-A139-1D3680FBFF60}"/>
    <cellStyle name="Nota 2 2 4 4 4 2 3" xfId="28831" xr:uid="{DEB238F9-D210-4A3E-BEC3-573D9D7AED45}"/>
    <cellStyle name="Nota 2 2 4 4 4 2 3 2" xfId="28832" xr:uid="{E5B70493-C528-424C-AC33-21BE0F5CD2FD}"/>
    <cellStyle name="Nota 2 2 4 4 4 2 4" xfId="28833" xr:uid="{3A471C4F-3D25-4B50-868D-F313040BFB26}"/>
    <cellStyle name="Nota 2 2 4 4 4 2 4 2" xfId="28834" xr:uid="{AE0DA8DB-E7FB-4052-98E5-F826BCA50B96}"/>
    <cellStyle name="Nota 2 2 4 4 4 2 5" xfId="28835" xr:uid="{57143BA8-5032-40EB-ABB0-26CA512FD5CA}"/>
    <cellStyle name="Nota 2 2 4 4 4 3" xfId="28836" xr:uid="{CD9035ED-666F-46E7-89FF-2527879D032A}"/>
    <cellStyle name="Nota 2 2 4 4 4 3 2" xfId="28837" xr:uid="{BA4FFCCC-26A1-4E37-A3BA-40A74B598FD1}"/>
    <cellStyle name="Nota 2 2 4 4 4 4" xfId="28838" xr:uid="{8C624B49-0B0B-474C-BC05-99E8C0871273}"/>
    <cellStyle name="Nota 2 2 4 4 4 4 2" xfId="28839" xr:uid="{299C1303-081B-4183-93F6-F7BE116797EC}"/>
    <cellStyle name="Nota 2 2 4 4 4 5" xfId="28840" xr:uid="{09723E3E-D40D-4D19-83DE-D160F934EA2B}"/>
    <cellStyle name="Nota 2 2 4 4 5" xfId="28841" xr:uid="{18B32237-C115-436D-AD28-00E10FDEB4D5}"/>
    <cellStyle name="Nota 2 2 4 4 5 2" xfId="28842" xr:uid="{E3687E3D-58C9-4494-B8FF-D4B737F7F83E}"/>
    <cellStyle name="Nota 2 2 4 4 5 2 2" xfId="28843" xr:uid="{CF89E0BC-353D-41BD-8AE3-F774D147C577}"/>
    <cellStyle name="Nota 2 2 4 4 5 3" xfId="28844" xr:uid="{38012885-8627-4715-92DB-ECF71C61ED65}"/>
    <cellStyle name="Nota 2 2 4 4 5 3 2" xfId="28845" xr:uid="{5F866D62-4D48-4B65-9AE7-773675A39818}"/>
    <cellStyle name="Nota 2 2 4 4 5 4" xfId="28846" xr:uid="{5EAA9E05-B648-4795-B1FB-34AE96E6BFA9}"/>
    <cellStyle name="Nota 2 2 4 4 6" xfId="28847" xr:uid="{2D7D7BC7-EEBC-49A8-92B0-D98C50854B3C}"/>
    <cellStyle name="Nota 2 2 4 4 6 2" xfId="28848" xr:uid="{DE7E4299-B2AF-459A-B9AE-C68D66F3ABE5}"/>
    <cellStyle name="Nota 2 2 4 4 6 2 2" xfId="28849" xr:uid="{8B9CD5D9-E332-44F8-A19C-312039E1A652}"/>
    <cellStyle name="Nota 2 2 4 4 6 2 2 2" xfId="28850" xr:uid="{0434C41C-4AB8-4514-8826-3ECC2D1FE625}"/>
    <cellStyle name="Nota 2 2 4 4 6 2 3" xfId="28851" xr:uid="{17CE1619-6E07-4356-84FA-EC60BF54ED8D}"/>
    <cellStyle name="Nota 2 2 4 4 6 3" xfId="28852" xr:uid="{532C2B5C-E5FD-4AB4-8DEF-C46EA39071A2}"/>
    <cellStyle name="Nota 2 2 4 4 6 3 2" xfId="28853" xr:uid="{5C7D0469-6783-453C-9ECC-CDA0E738E212}"/>
    <cellStyle name="Nota 2 2 4 4 6 4" xfId="28854" xr:uid="{8B9AE99E-0FAC-44E3-85BE-1EA50FAC8EA5}"/>
    <cellStyle name="Nota 2 2 4 4 6 4 2" xfId="28855" xr:uid="{064EA090-0206-481D-9A17-624DBA565394}"/>
    <cellStyle name="Nota 2 2 4 4 6 5" xfId="28856" xr:uid="{0AF7C56E-E0C0-4EF7-9C61-5D4EFF6F6DCF}"/>
    <cellStyle name="Nota 2 2 4 4 7" xfId="28857" xr:uid="{1CD70DB0-54D2-422D-90BB-5A77E3155E8F}"/>
    <cellStyle name="Nota 2 2 4 4 7 2" xfId="28858" xr:uid="{7E8AA391-9E6D-4D18-B79A-511593F094FB}"/>
    <cellStyle name="Nota 2 2 4 4 7 2 2" xfId="28859" xr:uid="{2CDB7779-8DFB-49C4-8A81-F6C33E334175}"/>
    <cellStyle name="Nota 2 2 4 4 7 3" xfId="28860" xr:uid="{ACA5518A-BF98-45CC-85CE-A73E673E8FEE}"/>
    <cellStyle name="Nota 2 2 4 4 7 3 2" xfId="28861" xr:uid="{160DDE1D-172E-4BE4-AD60-CB49D47EF4EA}"/>
    <cellStyle name="Nota 2 2 4 4 7 4" xfId="28862" xr:uid="{F5804B7B-5003-44C2-B894-5FF863B578CD}"/>
    <cellStyle name="Nota 2 2 4 4 8" xfId="28863" xr:uid="{58121223-C53C-4E6C-82C3-39370356AD7F}"/>
    <cellStyle name="Nota 2 2 4 4 8 2" xfId="28864" xr:uid="{D578E088-E17A-4093-8470-8BAE675FD820}"/>
    <cellStyle name="Nota 2 2 4 4 9" xfId="28865" xr:uid="{BB0237B5-F35D-4367-90C4-DFC31F5BBAFA}"/>
    <cellStyle name="Nota 2 2 4 5" xfId="28866" xr:uid="{D1EB9C44-1846-41DA-BFFA-A1B3B2F6AB70}"/>
    <cellStyle name="Nota 2 2 4 5 2" xfId="28867" xr:uid="{13E66C11-3CAD-44C3-9B98-1D5065483303}"/>
    <cellStyle name="Nota 2 2 4 5 2 2" xfId="28868" xr:uid="{CF1A59C0-520B-4761-976D-39B61F2B2751}"/>
    <cellStyle name="Nota 2 2 4 5 2 2 2" xfId="28869" xr:uid="{39FFB0D5-3BFE-484E-B185-0E6BED7A34A9}"/>
    <cellStyle name="Nota 2 2 4 5 2 2 2 2" xfId="28870" xr:uid="{8C648936-2FD8-4D1D-B77A-5ED99228C8A1}"/>
    <cellStyle name="Nota 2 2 4 5 2 2 2 2 2" xfId="28871" xr:uid="{FB69D9BB-3254-4983-A119-5D73634477AF}"/>
    <cellStyle name="Nota 2 2 4 5 2 2 2 3" xfId="28872" xr:uid="{6A45B113-7492-4A86-9256-72556F1326C0}"/>
    <cellStyle name="Nota 2 2 4 5 2 2 3" xfId="28873" xr:uid="{E8ABF2C2-3AB3-45C9-8AFC-F066346077EC}"/>
    <cellStyle name="Nota 2 2 4 5 2 2 3 2" xfId="28874" xr:uid="{AD2E0B51-4834-4D16-92B3-8B107C52B8EE}"/>
    <cellStyle name="Nota 2 2 4 5 2 2 4" xfId="28875" xr:uid="{D9EBD65E-67AF-4AAD-9AFC-F68E85305A6C}"/>
    <cellStyle name="Nota 2 2 4 5 2 2 4 2" xfId="28876" xr:uid="{2FB3404A-1997-450E-812E-D71049A7BBD4}"/>
    <cellStyle name="Nota 2 2 4 5 2 2 5" xfId="28877" xr:uid="{7F28F687-70B9-452E-AC9C-E7036FE46F83}"/>
    <cellStyle name="Nota 2 2 4 5 2 3" xfId="28878" xr:uid="{3EA4AB35-7AF8-41FA-B1B3-D7AFC90DB0F6}"/>
    <cellStyle name="Nota 2 2 4 5 2 3 2" xfId="28879" xr:uid="{B556B389-8D09-41B5-AD75-13A2F0032D56}"/>
    <cellStyle name="Nota 2 2 4 5 2 4" xfId="28880" xr:uid="{AFF2295F-120D-4062-A8B0-956730DA9D18}"/>
    <cellStyle name="Nota 2 2 4 5 2 4 2" xfId="28881" xr:uid="{A55A6926-4396-49CC-9406-D4F05B567D10}"/>
    <cellStyle name="Nota 2 2 4 5 2 5" xfId="28882" xr:uid="{28E81361-A0D9-4B22-AFEA-FB80CB3EA53A}"/>
    <cellStyle name="Nota 2 2 4 5 3" xfId="28883" xr:uid="{EE4C4383-3533-47E6-AFA7-D429647B13B1}"/>
    <cellStyle name="Nota 2 2 4 5 3 2" xfId="28884" xr:uid="{C9CC847C-EE5C-414B-B075-6D2BE1E6AF6D}"/>
    <cellStyle name="Nota 2 2 4 5 3 2 2" xfId="28885" xr:uid="{C60EAA88-6175-4816-B607-1086F6F490DD}"/>
    <cellStyle name="Nota 2 2 4 5 3 3" xfId="28886" xr:uid="{85E12C1B-E6D4-4C87-828B-5B5EAD001E7C}"/>
    <cellStyle name="Nota 2 2 4 5 3 3 2" xfId="28887" xr:uid="{2E0A5A05-B36A-401A-81D2-11C0726A44FA}"/>
    <cellStyle name="Nota 2 2 4 5 3 4" xfId="28888" xr:uid="{E2D536E6-8231-420D-8496-13B91AB62BD8}"/>
    <cellStyle name="Nota 2 2 4 5 4" xfId="28889" xr:uid="{F2250FE1-623A-4E23-AE7C-468E7B53F842}"/>
    <cellStyle name="Nota 2 2 4 5 4 2" xfId="28890" xr:uid="{99C3A6A4-5DB7-47FA-A9DD-C77DA136A563}"/>
    <cellStyle name="Nota 2 2 4 5 4 2 2" xfId="28891" xr:uid="{31F814B2-885C-43B4-B7C9-99D8B89EF987}"/>
    <cellStyle name="Nota 2 2 4 5 4 2 2 2" xfId="28892" xr:uid="{6081E67A-8BA9-4E2A-B365-1CF32DFB3202}"/>
    <cellStyle name="Nota 2 2 4 5 4 2 3" xfId="28893" xr:uid="{427CAAC3-6DBF-4D78-80AB-55EE9CD07EBD}"/>
    <cellStyle name="Nota 2 2 4 5 4 3" xfId="28894" xr:uid="{C5A55F1F-5B76-46E0-99EF-0CCFA4E012D0}"/>
    <cellStyle name="Nota 2 2 4 5 4 3 2" xfId="28895" xr:uid="{8485B4BF-31BB-4E23-B8EB-043CFE2FB0FC}"/>
    <cellStyle name="Nota 2 2 4 5 4 4" xfId="28896" xr:uid="{E61C9EBE-C155-4A47-B2D5-6433BA145CD1}"/>
    <cellStyle name="Nota 2 2 4 5 4 4 2" xfId="28897" xr:uid="{928D89BD-D743-4624-851F-9EDD1F5BAE34}"/>
    <cellStyle name="Nota 2 2 4 5 4 5" xfId="28898" xr:uid="{420F0225-241B-4E1D-A576-893B0E5296F2}"/>
    <cellStyle name="Nota 2 2 4 5 5" xfId="28899" xr:uid="{563A9268-8674-4FF8-9774-CE0F36513010}"/>
    <cellStyle name="Nota 2 2 4 5 5 2" xfId="28900" xr:uid="{4FBACE79-1029-482E-AD23-7F1CFA93C7CD}"/>
    <cellStyle name="Nota 2 2 4 5 5 2 2" xfId="28901" xr:uid="{D5974952-12AB-4336-A8AA-5C5D525F8196}"/>
    <cellStyle name="Nota 2 2 4 5 5 3" xfId="28902" xr:uid="{A8FEB297-062E-479B-9528-988C8800C4BD}"/>
    <cellStyle name="Nota 2 2 4 5 5 3 2" xfId="28903" xr:uid="{C8D79FF9-9AB9-4413-B4A0-061EBB5F5628}"/>
    <cellStyle name="Nota 2 2 4 5 5 4" xfId="28904" xr:uid="{AF8FC787-66C9-49F5-AD56-4226F617DDCB}"/>
    <cellStyle name="Nota 2 2 4 5 6" xfId="28905" xr:uid="{C57AC7EC-2A85-4CBD-91FD-026603B55CFD}"/>
    <cellStyle name="Nota 2 2 4 5 6 2" xfId="28906" xr:uid="{40C52A1A-6319-4688-8718-0D8B67A916A1}"/>
    <cellStyle name="Nota 2 2 4 5 7" xfId="28907" xr:uid="{B48BB946-0AA6-4918-BDD7-A8636BB5E852}"/>
    <cellStyle name="Nota 2 2 4 5 8" xfId="28908" xr:uid="{C2E5761C-49AA-4F50-BF83-16ED383F7F9F}"/>
    <cellStyle name="Nota 2 2 4 6" xfId="28909" xr:uid="{EE55AC6B-64F9-4171-9569-5469F4A49FDD}"/>
    <cellStyle name="Nota 2 2 4 6 2" xfId="28910" xr:uid="{A49A8DE1-4219-49CE-A13B-87CB2DBDD76D}"/>
    <cellStyle name="Nota 2 2 4 6 2 2" xfId="28911" xr:uid="{38785A75-5DD8-4D0F-B2AA-5897C5986BB7}"/>
    <cellStyle name="Nota 2 2 4 6 2 2 2" xfId="28912" xr:uid="{56CE2B3B-4DA8-4B58-B2C2-AF511F71127B}"/>
    <cellStyle name="Nota 2 2 4 6 2 2 2 2" xfId="28913" xr:uid="{0B69E716-CF17-49A3-A603-3DB5C9C9ECAB}"/>
    <cellStyle name="Nota 2 2 4 6 2 2 2 2 2" xfId="28914" xr:uid="{F0407A3E-C668-43E7-AA14-91B29722D82B}"/>
    <cellStyle name="Nota 2 2 4 6 2 2 2 3" xfId="28915" xr:uid="{7D87D522-F975-488C-ADA5-6C3BF535F887}"/>
    <cellStyle name="Nota 2 2 4 6 2 2 3" xfId="28916" xr:uid="{B5D5772E-9AAF-4DA6-B563-038A03322E81}"/>
    <cellStyle name="Nota 2 2 4 6 2 2 3 2" xfId="28917" xr:uid="{49FBD657-5442-4CF5-A610-DA56C04D9F38}"/>
    <cellStyle name="Nota 2 2 4 6 2 2 4" xfId="28918" xr:uid="{E86E8715-3E99-4238-8878-1DD95792D84C}"/>
    <cellStyle name="Nota 2 2 4 6 2 2 4 2" xfId="28919" xr:uid="{3D000C25-94AE-473D-93FD-58C87211512F}"/>
    <cellStyle name="Nota 2 2 4 6 2 2 5" xfId="28920" xr:uid="{9BC4D99A-5CEE-4875-A3F3-465361B3B5A8}"/>
    <cellStyle name="Nota 2 2 4 6 2 3" xfId="28921" xr:uid="{268A8DF3-70C3-4B03-80BD-5484B9D27173}"/>
    <cellStyle name="Nota 2 2 4 6 2 3 2" xfId="28922" xr:uid="{C313E894-62C6-44CD-9A1D-BC52844ED8B5}"/>
    <cellStyle name="Nota 2 2 4 6 2 4" xfId="28923" xr:uid="{EFCA2419-548E-4069-B423-C64F91640163}"/>
    <cellStyle name="Nota 2 2 4 6 2 4 2" xfId="28924" xr:uid="{A1DF0626-E6CD-4D18-BDA6-8EB8AFB7A340}"/>
    <cellStyle name="Nota 2 2 4 6 2 5" xfId="28925" xr:uid="{FCA4D15B-C7C7-4239-9DFD-377F39D55F57}"/>
    <cellStyle name="Nota 2 2 4 6 3" xfId="28926" xr:uid="{FBD2557D-A178-40C5-A79E-BB7E34F7D162}"/>
    <cellStyle name="Nota 2 2 4 6 3 2" xfId="28927" xr:uid="{B1F80AB4-870E-4028-9BCC-209F793F5F7E}"/>
    <cellStyle name="Nota 2 2 4 6 3 2 2" xfId="28928" xr:uid="{A4308863-1503-4C02-A435-ED85AB1904EA}"/>
    <cellStyle name="Nota 2 2 4 6 3 3" xfId="28929" xr:uid="{07D10BD9-4448-45A6-9FB3-E8491DA7A121}"/>
    <cellStyle name="Nota 2 2 4 6 3 3 2" xfId="28930" xr:uid="{4ACDFEF6-040C-4B55-892A-11C2B012F8DD}"/>
    <cellStyle name="Nota 2 2 4 6 3 4" xfId="28931" xr:uid="{789F7FA5-58DC-4330-B295-735822A45E43}"/>
    <cellStyle name="Nota 2 2 4 6 4" xfId="28932" xr:uid="{116CBAA1-8DA3-45DC-9E2F-8C6A02B2A743}"/>
    <cellStyle name="Nota 2 2 4 6 4 2" xfId="28933" xr:uid="{530A3A87-3776-442A-896E-7BF2549FA85E}"/>
    <cellStyle name="Nota 2 2 4 6 4 2 2" xfId="28934" xr:uid="{0EF35317-7D06-450E-8417-6EEC5B8617CF}"/>
    <cellStyle name="Nota 2 2 4 6 4 2 2 2" xfId="28935" xr:uid="{7C8C4D9C-8CD2-4DA3-B7AA-FF093AF840ED}"/>
    <cellStyle name="Nota 2 2 4 6 4 2 3" xfId="28936" xr:uid="{31420F85-6EB4-483B-B1DB-2750A4344D73}"/>
    <cellStyle name="Nota 2 2 4 6 4 3" xfId="28937" xr:uid="{4F2DCB0D-5E5A-423A-886F-BD3D8C8B262F}"/>
    <cellStyle name="Nota 2 2 4 6 4 3 2" xfId="28938" xr:uid="{27EDED60-ABC2-4314-9ACC-CDD2D6E6A9DA}"/>
    <cellStyle name="Nota 2 2 4 6 4 4" xfId="28939" xr:uid="{47B41823-F1FD-4070-9BF1-41820A553858}"/>
    <cellStyle name="Nota 2 2 4 6 4 4 2" xfId="28940" xr:uid="{AE9735C5-F87E-45A8-AE66-95141A6493B2}"/>
    <cellStyle name="Nota 2 2 4 6 4 5" xfId="28941" xr:uid="{5D008B1E-27F8-4A2E-A6EA-EFAE9E236EC2}"/>
    <cellStyle name="Nota 2 2 4 6 5" xfId="28942" xr:uid="{1F742CFF-0A07-4C7B-83C4-02F1447DB948}"/>
    <cellStyle name="Nota 2 2 4 6 5 2" xfId="28943" xr:uid="{E406F27C-62CB-440B-B55D-116EBFEA0BBF}"/>
    <cellStyle name="Nota 2 2 4 6 5 2 2" xfId="28944" xr:uid="{6CA55F65-EFE4-4812-A0E9-D84B558630F3}"/>
    <cellStyle name="Nota 2 2 4 6 5 3" xfId="28945" xr:uid="{BBB9FE7B-340E-4DC6-8EBD-A394A9441C86}"/>
    <cellStyle name="Nota 2 2 4 6 5 3 2" xfId="28946" xr:uid="{CC8198E6-AC33-4447-B6D6-05202EA42774}"/>
    <cellStyle name="Nota 2 2 4 6 5 4" xfId="28947" xr:uid="{C91166D4-4499-42D1-8536-ABF07C477179}"/>
    <cellStyle name="Nota 2 2 4 6 6" xfId="28948" xr:uid="{B1964BE7-AB56-42FE-B07D-4DA6D8A423AC}"/>
    <cellStyle name="Nota 2 2 4 6 6 2" xfId="28949" xr:uid="{9FE312E0-4DC2-41D4-97BE-0048C5918189}"/>
    <cellStyle name="Nota 2 2 4 6 7" xfId="28950" xr:uid="{D2CD6426-C3BE-4896-AC6F-908F73C701C4}"/>
    <cellStyle name="Nota 2 2 4 6 8" xfId="28951" xr:uid="{02E730ED-D021-4034-A8A7-1E3D960C6D5D}"/>
    <cellStyle name="Nota 2 2 4 7" xfId="28952" xr:uid="{C0D84C8A-5BEB-482A-9567-AAE914ABD1B1}"/>
    <cellStyle name="Nota 2 2 4 7 2" xfId="28953" xr:uid="{F650C86D-C390-4123-90C8-0C7196C0A58C}"/>
    <cellStyle name="Nota 2 2 4 7 2 2" xfId="28954" xr:uid="{339F4A8C-AA15-4E89-9129-3363157978C6}"/>
    <cellStyle name="Nota 2 2 4 7 2 2 2" xfId="28955" xr:uid="{B747F4A2-F92E-4C38-B433-BA2D9464C480}"/>
    <cellStyle name="Nota 2 2 4 7 2 2 2 2" xfId="28956" xr:uid="{0CA8232C-17CC-4DA5-A7B8-D2371F60BDA3}"/>
    <cellStyle name="Nota 2 2 4 7 2 2 2 2 2" xfId="28957" xr:uid="{32C03A05-EE5C-4E46-BF05-BCFD710775EB}"/>
    <cellStyle name="Nota 2 2 4 7 2 2 2 3" xfId="28958" xr:uid="{BDC99388-E761-48F0-8091-7F87BB1F9D41}"/>
    <cellStyle name="Nota 2 2 4 7 2 2 3" xfId="28959" xr:uid="{98E7482D-5BF4-4467-8179-511FD5BE8404}"/>
    <cellStyle name="Nota 2 2 4 7 2 2 3 2" xfId="28960" xr:uid="{D33FED8D-93B1-49BC-AED0-214E4D5063E9}"/>
    <cellStyle name="Nota 2 2 4 7 2 2 4" xfId="28961" xr:uid="{99EFFE38-E7CC-44BD-9593-45CB9EA149D2}"/>
    <cellStyle name="Nota 2 2 4 7 2 2 4 2" xfId="28962" xr:uid="{DDBAA7BB-2453-4097-887F-0B8866772B0F}"/>
    <cellStyle name="Nota 2 2 4 7 2 2 5" xfId="28963" xr:uid="{175B2BAE-110A-432B-824F-2C5AD6A587C6}"/>
    <cellStyle name="Nota 2 2 4 7 2 3" xfId="28964" xr:uid="{2B3FA87A-5670-4547-8401-8165AFD2BF78}"/>
    <cellStyle name="Nota 2 2 4 7 2 3 2" xfId="28965" xr:uid="{D14AEB2D-9056-43A9-939C-2700D8C4FB6C}"/>
    <cellStyle name="Nota 2 2 4 7 2 4" xfId="28966" xr:uid="{47B98995-3F24-425C-BF61-3EEB73E4D46F}"/>
    <cellStyle name="Nota 2 2 4 7 2 4 2" xfId="28967" xr:uid="{B4373BEF-B225-4398-B2C5-E342747A31F7}"/>
    <cellStyle name="Nota 2 2 4 7 2 5" xfId="28968" xr:uid="{400050F1-787B-4675-9157-71DF544F5069}"/>
    <cellStyle name="Nota 2 2 4 7 3" xfId="28969" xr:uid="{6916E059-259E-4D9E-9D6C-58A7016C64BA}"/>
    <cellStyle name="Nota 2 2 4 7 3 2" xfId="28970" xr:uid="{7E28DDF6-1022-42E3-9E0D-652010B3911F}"/>
    <cellStyle name="Nota 2 2 4 7 3 2 2" xfId="28971" xr:uid="{59CB0231-4DE5-49CB-9713-1B2A1FFCBF00}"/>
    <cellStyle name="Nota 2 2 4 7 3 3" xfId="28972" xr:uid="{94EB8EA8-9B8B-4A2C-83DB-F5E5B9C8074F}"/>
    <cellStyle name="Nota 2 2 4 7 3 3 2" xfId="28973" xr:uid="{0E495787-DC13-4D8B-A67A-30578060A9E6}"/>
    <cellStyle name="Nota 2 2 4 7 3 4" xfId="28974" xr:uid="{E0F00BC7-E73D-480E-9F5E-F89124E2715E}"/>
    <cellStyle name="Nota 2 2 4 7 4" xfId="28975" xr:uid="{CD9BC4C2-4C61-4178-A175-6319A21F6AF9}"/>
    <cellStyle name="Nota 2 2 4 7 4 2" xfId="28976" xr:uid="{2DD82CAA-90EE-4D88-B887-10C684D877A0}"/>
    <cellStyle name="Nota 2 2 4 7 4 2 2" xfId="28977" xr:uid="{D1D9B942-2C0C-4B6A-A8AA-D929E421968C}"/>
    <cellStyle name="Nota 2 2 4 7 4 2 2 2" xfId="28978" xr:uid="{AFF9374D-2061-45A4-8000-C6100B0C85C2}"/>
    <cellStyle name="Nota 2 2 4 7 4 2 3" xfId="28979" xr:uid="{0CA9A88B-9BE4-4416-8A7A-4CDF08996F81}"/>
    <cellStyle name="Nota 2 2 4 7 4 3" xfId="28980" xr:uid="{3601087D-169A-47C2-B232-CF958F8FC13D}"/>
    <cellStyle name="Nota 2 2 4 7 4 3 2" xfId="28981" xr:uid="{2F0FEEDF-6088-437E-A2AB-BB47E4B9B9A7}"/>
    <cellStyle name="Nota 2 2 4 7 4 4" xfId="28982" xr:uid="{1C7ACB63-83A5-4FC7-AF75-77AA98758174}"/>
    <cellStyle name="Nota 2 2 4 7 4 4 2" xfId="28983" xr:uid="{4264E21B-F7D9-436D-B098-DF59D576D532}"/>
    <cellStyle name="Nota 2 2 4 7 4 5" xfId="28984" xr:uid="{A3EBAD1C-4645-4E74-9AB8-BA6888E670C2}"/>
    <cellStyle name="Nota 2 2 4 7 5" xfId="28985" xr:uid="{EE3D033D-2F4C-40ED-8C80-E9B1ADDBF13D}"/>
    <cellStyle name="Nota 2 2 4 7 5 2" xfId="28986" xr:uid="{3362BFE3-212E-4A1C-AB22-410D473543A3}"/>
    <cellStyle name="Nota 2 2 4 7 5 2 2" xfId="28987" xr:uid="{392120C9-FA09-40C7-8013-78EC201A85A7}"/>
    <cellStyle name="Nota 2 2 4 7 5 3" xfId="28988" xr:uid="{6A669650-167B-457C-BB9E-AA4770FD3922}"/>
    <cellStyle name="Nota 2 2 4 7 5 3 2" xfId="28989" xr:uid="{DC59E5F5-CF61-45D1-9394-150621525FCB}"/>
    <cellStyle name="Nota 2 2 4 7 5 4" xfId="28990" xr:uid="{F99EAEB0-3534-4B1D-A120-3712CD34C976}"/>
    <cellStyle name="Nota 2 2 4 7 6" xfId="28991" xr:uid="{478D1D82-5D7E-44D3-92E5-6C087D22B0E5}"/>
    <cellStyle name="Nota 2 2 4 7 6 2" xfId="28992" xr:uid="{5394FE5E-CFC2-4B9A-AA75-8E2601D5F13C}"/>
    <cellStyle name="Nota 2 2 4 7 7" xfId="28993" xr:uid="{33887796-805F-48BA-9C13-A5B1F3D9E6F6}"/>
    <cellStyle name="Nota 2 2 4 7 8" xfId="28994" xr:uid="{9A91E254-FC15-4922-B430-8095164414F3}"/>
    <cellStyle name="Nota 2 2 4 8" xfId="28995" xr:uid="{D27ADBDB-1D86-4A74-911D-3B21F5079949}"/>
    <cellStyle name="Nota 2 2 4 8 2" xfId="28996" xr:uid="{83186678-B5AA-4E54-8008-B78430112724}"/>
    <cellStyle name="Nota 2 2 4 8 2 2" xfId="28997" xr:uid="{8344CC74-1607-4242-8A22-2E14470B13A6}"/>
    <cellStyle name="Nota 2 2 4 8 2 2 2" xfId="28998" xr:uid="{C854615A-4DB3-4B97-BD9A-4B7B5F277848}"/>
    <cellStyle name="Nota 2 2 4 8 2 2 2 2" xfId="28999" xr:uid="{ADCD0904-B5E5-40A8-B079-DAC7D73E5F65}"/>
    <cellStyle name="Nota 2 2 4 8 2 2 3" xfId="29000" xr:uid="{53278CEE-CBF2-4FA0-A066-6442479E3A21}"/>
    <cellStyle name="Nota 2 2 4 8 2 3" xfId="29001" xr:uid="{D39A89EB-51CC-48CE-A54A-99B2EC7C6BB3}"/>
    <cellStyle name="Nota 2 2 4 8 2 3 2" xfId="29002" xr:uid="{89FDDB49-81E0-40D9-9641-52153845B9A6}"/>
    <cellStyle name="Nota 2 2 4 8 2 4" xfId="29003" xr:uid="{2C1F9311-4551-41D7-90B4-CA4DE68747FB}"/>
    <cellStyle name="Nota 2 2 4 8 2 4 2" xfId="29004" xr:uid="{569B75B4-0650-484A-80C8-72B9AF1E4045}"/>
    <cellStyle name="Nota 2 2 4 8 2 5" xfId="29005" xr:uid="{9E87A01C-EE89-433E-9B88-D214AAEB2932}"/>
    <cellStyle name="Nota 2 2 4 8 3" xfId="29006" xr:uid="{A2E68998-04A3-4477-B9EB-3E9AFD320725}"/>
    <cellStyle name="Nota 2 2 4 8 3 2" xfId="29007" xr:uid="{FA2EF2EB-F069-442D-91CA-F5694CF83610}"/>
    <cellStyle name="Nota 2 2 4 8 4" xfId="29008" xr:uid="{21D44474-E05E-4A71-A1F9-604168812042}"/>
    <cellStyle name="Nota 2 2 4 8 4 2" xfId="29009" xr:uid="{C36EC12B-8D17-49CD-8455-2C49EBE3C1CC}"/>
    <cellStyle name="Nota 2 2 4 8 5" xfId="29010" xr:uid="{6C64C9B4-7A7B-4993-B9ED-EAA51F7AF0F5}"/>
    <cellStyle name="Nota 2 2 4 9" xfId="29011" xr:uid="{9DB17E2A-C12D-4459-A9A1-D5511CBF9895}"/>
    <cellStyle name="Nota 2 2 4 9 2" xfId="29012" xr:uid="{24C4A494-16CB-4452-9D24-9D98E277965E}"/>
    <cellStyle name="Nota 2 2 4 9 2 2" xfId="29013" xr:uid="{C8A69AF3-2E20-4A77-9919-81406BBF187A}"/>
    <cellStyle name="Nota 2 2 4 9 3" xfId="29014" xr:uid="{124FFF42-A5DF-490B-B51B-65B64B337697}"/>
    <cellStyle name="Nota 2 2 4 9 3 2" xfId="29015" xr:uid="{0FBD4347-4792-4DA9-B85C-012738C7C520}"/>
    <cellStyle name="Nota 2 2 4 9 4" xfId="29016" xr:uid="{4FC2DECE-15DF-4C2E-8DA4-C581ECCB3F40}"/>
    <cellStyle name="Nota 2 2 5" xfId="29017" xr:uid="{DAFB8C31-B2A5-4E1D-B4AD-B9F9BE6F259E}"/>
    <cellStyle name="Nota 2 2 5 10" xfId="29018" xr:uid="{8F52D487-9547-42C9-8D84-EFD8BCDA87B4}"/>
    <cellStyle name="Nota 2 2 5 10 2" xfId="29019" xr:uid="{C649A36C-E3AD-4E15-9DCD-0BB083258AB8}"/>
    <cellStyle name="Nota 2 2 5 11" xfId="29020" xr:uid="{5AE422A2-831C-4024-9542-16C50AD8B7A9}"/>
    <cellStyle name="Nota 2 2 5 12" xfId="29021" xr:uid="{83E13D7D-0CA8-4BC4-9DE5-6FA8D09C4B2A}"/>
    <cellStyle name="Nota 2 2 5 2" xfId="29022" xr:uid="{4AA4FB00-BABA-4B3E-9BC2-A9FD00369180}"/>
    <cellStyle name="Nota 2 2 5 2 10" xfId="29023" xr:uid="{777189C0-AB91-4EB4-A5E0-07573E6C5146}"/>
    <cellStyle name="Nota 2 2 5 2 2" xfId="29024" xr:uid="{CB652EE5-09DA-448F-A636-C7D16AB8AC15}"/>
    <cellStyle name="Nota 2 2 5 2 2 2" xfId="29025" xr:uid="{BF650A62-2772-42AE-94DF-D62817ACB253}"/>
    <cellStyle name="Nota 2 2 5 2 2 2 2" xfId="29026" xr:uid="{A38831E0-6962-4741-B36B-16F4922B3914}"/>
    <cellStyle name="Nota 2 2 5 2 2 2 2 2" xfId="29027" xr:uid="{07EDA88D-93C3-4ED2-A0A5-2D795FD74432}"/>
    <cellStyle name="Nota 2 2 5 2 2 2 2 2 2" xfId="29028" xr:uid="{458F0009-B054-408C-B2DD-C97EEBAFDD56}"/>
    <cellStyle name="Nota 2 2 5 2 2 2 2 2 2 2" xfId="29029" xr:uid="{753F19EA-365C-480F-971C-3A9E264AECE3}"/>
    <cellStyle name="Nota 2 2 5 2 2 2 2 2 3" xfId="29030" xr:uid="{FF385B1E-10F7-4733-87B9-B362A35FAB5C}"/>
    <cellStyle name="Nota 2 2 5 2 2 2 2 3" xfId="29031" xr:uid="{14346484-F563-486E-8491-53F3E99B2E5F}"/>
    <cellStyle name="Nota 2 2 5 2 2 2 2 3 2" xfId="29032" xr:uid="{AF0617B8-07B8-4F2D-8215-791B1C895BC2}"/>
    <cellStyle name="Nota 2 2 5 2 2 2 2 4" xfId="29033" xr:uid="{BCF6A2AC-8D6D-4DFA-94CC-5AAB00B7AC39}"/>
    <cellStyle name="Nota 2 2 5 2 2 2 2 4 2" xfId="29034" xr:uid="{39B86978-DAAE-49A2-A20D-510BE187B509}"/>
    <cellStyle name="Nota 2 2 5 2 2 2 2 5" xfId="29035" xr:uid="{320DA8DD-1013-47CC-8A38-C6645775FA8B}"/>
    <cellStyle name="Nota 2 2 5 2 2 2 3" xfId="29036" xr:uid="{C6BFA12A-4D00-47A6-B6B3-EF23739573D5}"/>
    <cellStyle name="Nota 2 2 5 2 2 2 3 2" xfId="29037" xr:uid="{6B9F561F-7595-4F60-B146-613A7D0CAE3D}"/>
    <cellStyle name="Nota 2 2 5 2 2 2 4" xfId="29038" xr:uid="{EDBF1954-5F02-451E-ADD0-6661D2F4BAF7}"/>
    <cellStyle name="Nota 2 2 5 2 2 2 4 2" xfId="29039" xr:uid="{03AA8036-D42D-40A9-B09C-D03CC42DBCE6}"/>
    <cellStyle name="Nota 2 2 5 2 2 2 5" xfId="29040" xr:uid="{A1499715-4B0D-4B2E-95D2-7A5B5845E081}"/>
    <cellStyle name="Nota 2 2 5 2 2 3" xfId="29041" xr:uid="{33197151-3623-4028-A4C9-6C0DCA0CFCCD}"/>
    <cellStyle name="Nota 2 2 5 2 2 3 2" xfId="29042" xr:uid="{FE488E4E-82BF-414E-B5D3-6AFFCAAF5FB3}"/>
    <cellStyle name="Nota 2 2 5 2 2 3 2 2" xfId="29043" xr:uid="{40629DE1-AD19-4796-A28E-87829B1EDFF3}"/>
    <cellStyle name="Nota 2 2 5 2 2 3 3" xfId="29044" xr:uid="{6737C0FC-6FCA-44FF-A698-2A7B9E8DB238}"/>
    <cellStyle name="Nota 2 2 5 2 2 3 3 2" xfId="29045" xr:uid="{309D3090-59AA-4F13-AD9B-E10A3E283D84}"/>
    <cellStyle name="Nota 2 2 5 2 2 3 4" xfId="29046" xr:uid="{BD493AB0-1DEF-4C1C-A4E5-B3631FAFA0B6}"/>
    <cellStyle name="Nota 2 2 5 2 2 4" xfId="29047" xr:uid="{C9046862-F527-4C74-8B8A-E778A1E15C67}"/>
    <cellStyle name="Nota 2 2 5 2 2 4 2" xfId="29048" xr:uid="{A71DAD33-F517-4C9C-8578-AA70F8DCAC30}"/>
    <cellStyle name="Nota 2 2 5 2 2 4 2 2" xfId="29049" xr:uid="{9C334ED1-1F25-4671-B3B3-36716D9F9203}"/>
    <cellStyle name="Nota 2 2 5 2 2 4 2 2 2" xfId="29050" xr:uid="{229E261F-6DB8-4139-800C-AA2E9A65BED9}"/>
    <cellStyle name="Nota 2 2 5 2 2 4 2 3" xfId="29051" xr:uid="{CD76CFE5-05D2-43A4-BDEF-93907D220346}"/>
    <cellStyle name="Nota 2 2 5 2 2 4 3" xfId="29052" xr:uid="{0B9952CA-238A-4F7F-B423-B5E3A8FFCAD6}"/>
    <cellStyle name="Nota 2 2 5 2 2 4 3 2" xfId="29053" xr:uid="{9BEE9CDC-5A92-431A-A26A-192C923065DD}"/>
    <cellStyle name="Nota 2 2 5 2 2 4 4" xfId="29054" xr:uid="{AA95A95C-1D87-4EF7-AA64-AFF6585DDE1D}"/>
    <cellStyle name="Nota 2 2 5 2 2 4 4 2" xfId="29055" xr:uid="{C2F8E124-9F28-41BE-8D7E-A3AD0226F1C7}"/>
    <cellStyle name="Nota 2 2 5 2 2 4 5" xfId="29056" xr:uid="{5897B43A-9883-482C-8059-6919A7299463}"/>
    <cellStyle name="Nota 2 2 5 2 2 5" xfId="29057" xr:uid="{FE62225C-FF6A-401E-BDE1-E5720EA07C44}"/>
    <cellStyle name="Nota 2 2 5 2 2 5 2" xfId="29058" xr:uid="{686F7F97-1327-44ED-9EE1-1338E0BC9719}"/>
    <cellStyle name="Nota 2 2 5 2 2 5 2 2" xfId="29059" xr:uid="{E0C0487F-E5FE-4276-8D70-5016A4EE9C8B}"/>
    <cellStyle name="Nota 2 2 5 2 2 5 3" xfId="29060" xr:uid="{50857CFA-AF9B-4F11-8792-25F3244B49DF}"/>
    <cellStyle name="Nota 2 2 5 2 2 5 3 2" xfId="29061" xr:uid="{9F8BEE92-663D-48F5-8F3C-26C020710C1B}"/>
    <cellStyle name="Nota 2 2 5 2 2 5 4" xfId="29062" xr:uid="{AFC45763-BECA-43E7-AE68-1A2F125FA170}"/>
    <cellStyle name="Nota 2 2 5 2 2 6" xfId="29063" xr:uid="{3EF86D97-3DF4-442F-A213-E413B3F13F9C}"/>
    <cellStyle name="Nota 2 2 5 2 2 6 2" xfId="29064" xr:uid="{218A6ED5-D95B-4E0D-8205-4E7D857AB504}"/>
    <cellStyle name="Nota 2 2 5 2 2 7" xfId="29065" xr:uid="{0FEE3623-CCEE-4CF8-B202-9445BF9AD2C5}"/>
    <cellStyle name="Nota 2 2 5 2 2 8" xfId="29066" xr:uid="{94D5969F-BD9B-4458-882C-BB5750488A56}"/>
    <cellStyle name="Nota 2 2 5 2 3" xfId="29067" xr:uid="{BBD988F8-D044-45FE-B34F-5863B09FEEB0}"/>
    <cellStyle name="Nota 2 2 5 2 3 2" xfId="29068" xr:uid="{F27300AE-AC0F-41FC-A8D7-EF6110590959}"/>
    <cellStyle name="Nota 2 2 5 2 3 2 2" xfId="29069" xr:uid="{0ADDD182-37BB-406A-9AA6-71EE423DF928}"/>
    <cellStyle name="Nota 2 2 5 2 3 2 2 2" xfId="29070" xr:uid="{2E028487-CC13-4CEE-BD03-E783C511CC84}"/>
    <cellStyle name="Nota 2 2 5 2 3 2 2 2 2" xfId="29071" xr:uid="{96E42B7C-6FB7-45BF-A6C9-CD0D8C266373}"/>
    <cellStyle name="Nota 2 2 5 2 3 2 2 2 2 2" xfId="29072" xr:uid="{8B9E826C-43DE-4CC1-A47C-BD3405F56ED2}"/>
    <cellStyle name="Nota 2 2 5 2 3 2 2 2 3" xfId="29073" xr:uid="{98188341-BDB2-40C9-BBF7-71B357AD324E}"/>
    <cellStyle name="Nota 2 2 5 2 3 2 2 3" xfId="29074" xr:uid="{DCED1543-65FC-4ECC-B082-FFEB3A1774F3}"/>
    <cellStyle name="Nota 2 2 5 2 3 2 2 3 2" xfId="29075" xr:uid="{16D82085-234A-4F02-B268-943F465F1B51}"/>
    <cellStyle name="Nota 2 2 5 2 3 2 2 4" xfId="29076" xr:uid="{4CC6ADCE-CF33-468A-8D87-D3D35993F647}"/>
    <cellStyle name="Nota 2 2 5 2 3 2 2 4 2" xfId="29077" xr:uid="{0ECF395C-A2C1-4D35-9F33-176C5DABACB6}"/>
    <cellStyle name="Nota 2 2 5 2 3 2 2 5" xfId="29078" xr:uid="{16C34ABB-888B-4E87-AF42-290D1194EED5}"/>
    <cellStyle name="Nota 2 2 5 2 3 2 3" xfId="29079" xr:uid="{223DCBDB-B38D-44D9-A386-7A04FE1E6FD5}"/>
    <cellStyle name="Nota 2 2 5 2 3 2 3 2" xfId="29080" xr:uid="{AB1182C7-3EFF-476A-95AE-4C148CBCB423}"/>
    <cellStyle name="Nota 2 2 5 2 3 2 4" xfId="29081" xr:uid="{2676926C-2166-472F-8CB9-D785BF81D488}"/>
    <cellStyle name="Nota 2 2 5 2 3 2 4 2" xfId="29082" xr:uid="{4CC7D0E8-093C-4F40-B57D-DE3319B6F012}"/>
    <cellStyle name="Nota 2 2 5 2 3 2 5" xfId="29083" xr:uid="{218BB4C3-3AD8-457D-B2E1-D87361EBBF71}"/>
    <cellStyle name="Nota 2 2 5 2 3 3" xfId="29084" xr:uid="{958EADD0-911D-431A-B1FE-702CBFFD3D73}"/>
    <cellStyle name="Nota 2 2 5 2 3 3 2" xfId="29085" xr:uid="{B0AA3B70-63AD-4D9A-811B-1E5EF3F6400F}"/>
    <cellStyle name="Nota 2 2 5 2 3 3 2 2" xfId="29086" xr:uid="{F5093A16-5E3B-49D7-9D7C-538CCF91E0E3}"/>
    <cellStyle name="Nota 2 2 5 2 3 3 3" xfId="29087" xr:uid="{3200F2C4-C384-48F9-8685-6CB49CA77907}"/>
    <cellStyle name="Nota 2 2 5 2 3 3 3 2" xfId="29088" xr:uid="{817240A6-B40A-469C-8EE4-2938CEE00727}"/>
    <cellStyle name="Nota 2 2 5 2 3 3 4" xfId="29089" xr:uid="{2212160F-53CD-4FE1-B4A1-B0E9B80371D8}"/>
    <cellStyle name="Nota 2 2 5 2 3 4" xfId="29090" xr:uid="{C62FFECB-FC42-4059-80AE-29BD7122B03A}"/>
    <cellStyle name="Nota 2 2 5 2 3 4 2" xfId="29091" xr:uid="{72335123-4591-473E-BE41-07A09586038C}"/>
    <cellStyle name="Nota 2 2 5 2 3 4 2 2" xfId="29092" xr:uid="{BC6DA2E2-C124-48E5-8134-8D03F531B9F9}"/>
    <cellStyle name="Nota 2 2 5 2 3 4 2 2 2" xfId="29093" xr:uid="{9E9CC67E-D349-4EEE-A34A-7E1F318BBB43}"/>
    <cellStyle name="Nota 2 2 5 2 3 4 2 3" xfId="29094" xr:uid="{C36D1B1E-9F58-46E4-A9FE-EFA4689532AC}"/>
    <cellStyle name="Nota 2 2 5 2 3 4 3" xfId="29095" xr:uid="{5F3A6467-9CF3-452B-BA93-DCB00A8A6E88}"/>
    <cellStyle name="Nota 2 2 5 2 3 4 3 2" xfId="29096" xr:uid="{BE50286D-3A34-4AA3-834C-72178E9F65C2}"/>
    <cellStyle name="Nota 2 2 5 2 3 4 4" xfId="29097" xr:uid="{CA5C3E31-3640-4852-A4A2-DD1486FDC0D9}"/>
    <cellStyle name="Nota 2 2 5 2 3 4 4 2" xfId="29098" xr:uid="{93F66964-C31F-46C6-9FF6-6153E811A9A7}"/>
    <cellStyle name="Nota 2 2 5 2 3 4 5" xfId="29099" xr:uid="{16F4B2DF-145E-4CBA-A8BA-45291CC48825}"/>
    <cellStyle name="Nota 2 2 5 2 3 5" xfId="29100" xr:uid="{7F5A57A4-AD74-4127-A662-16C71D9792BE}"/>
    <cellStyle name="Nota 2 2 5 2 3 5 2" xfId="29101" xr:uid="{E2430686-BE55-428D-8999-D0E8AEE581DA}"/>
    <cellStyle name="Nota 2 2 5 2 3 5 2 2" xfId="29102" xr:uid="{6FD4FF83-5489-4262-9399-E6D5140456C8}"/>
    <cellStyle name="Nota 2 2 5 2 3 5 3" xfId="29103" xr:uid="{4AD4F34B-751A-43B6-8D5C-03EE06B17E88}"/>
    <cellStyle name="Nota 2 2 5 2 3 5 3 2" xfId="29104" xr:uid="{EFDBCD7C-C40D-4363-A9B8-EC3F1DE5ED93}"/>
    <cellStyle name="Nota 2 2 5 2 3 5 4" xfId="29105" xr:uid="{759D5936-3905-45A5-8ECF-69B4BC34E24E}"/>
    <cellStyle name="Nota 2 2 5 2 3 6" xfId="29106" xr:uid="{0AE06C93-C744-4AB0-A0F5-6F559DE09DD6}"/>
    <cellStyle name="Nota 2 2 5 2 3 6 2" xfId="29107" xr:uid="{90DA5BEF-4241-4149-BD20-921D52951E51}"/>
    <cellStyle name="Nota 2 2 5 2 3 7" xfId="29108" xr:uid="{C80D3B4A-33B2-4017-B96B-B5B1A626C535}"/>
    <cellStyle name="Nota 2 2 5 2 3 8" xfId="29109" xr:uid="{0938835C-4326-4A74-80B1-64F8C1BDB444}"/>
    <cellStyle name="Nota 2 2 5 2 4" xfId="29110" xr:uid="{423FBEF7-FC75-40CF-B5C3-87038A80AA10}"/>
    <cellStyle name="Nota 2 2 5 2 4 2" xfId="29111" xr:uid="{BA935D53-DD6E-434F-B5CE-D87113220C59}"/>
    <cellStyle name="Nota 2 2 5 2 4 2 2" xfId="29112" xr:uid="{BDE3C91D-8384-4FD2-A110-7E0BF3EFB52D}"/>
    <cellStyle name="Nota 2 2 5 2 4 2 2 2" xfId="29113" xr:uid="{6CA04EB7-5636-4114-976F-0A3E6176B671}"/>
    <cellStyle name="Nota 2 2 5 2 4 2 2 2 2" xfId="29114" xr:uid="{558F52A2-0D81-4C77-B30D-CCC128392BAC}"/>
    <cellStyle name="Nota 2 2 5 2 4 2 2 3" xfId="29115" xr:uid="{B4D3C9DA-13CF-4880-9055-C2FB2B1C495E}"/>
    <cellStyle name="Nota 2 2 5 2 4 2 3" xfId="29116" xr:uid="{1B885317-6D55-4B5A-B1F3-0A2FBBE4EBE2}"/>
    <cellStyle name="Nota 2 2 5 2 4 2 3 2" xfId="29117" xr:uid="{1FFA0030-FFF5-4DBA-AB9D-49A423C90A27}"/>
    <cellStyle name="Nota 2 2 5 2 4 2 4" xfId="29118" xr:uid="{2CDE8201-CF9F-4728-A155-258202B2D9B5}"/>
    <cellStyle name="Nota 2 2 5 2 4 2 4 2" xfId="29119" xr:uid="{85E7C6CC-9408-4072-9DCA-3D9ECFFC295C}"/>
    <cellStyle name="Nota 2 2 5 2 4 2 5" xfId="29120" xr:uid="{99300C14-78EC-4C90-94EF-807360C8EDD0}"/>
    <cellStyle name="Nota 2 2 5 2 4 3" xfId="29121" xr:uid="{1AD2F096-0987-412A-9115-088D2E58941C}"/>
    <cellStyle name="Nota 2 2 5 2 4 3 2" xfId="29122" xr:uid="{04CAAAEE-40A6-47B3-AD60-E5AC665CFFC4}"/>
    <cellStyle name="Nota 2 2 5 2 4 4" xfId="29123" xr:uid="{7FD02ABF-F2B3-408C-8585-4325AEEC3914}"/>
    <cellStyle name="Nota 2 2 5 2 4 4 2" xfId="29124" xr:uid="{7604D0F9-05FC-4655-90F7-85D622779D41}"/>
    <cellStyle name="Nota 2 2 5 2 4 5" xfId="29125" xr:uid="{25184A0A-0881-453E-8ED2-7E2B13FF62B9}"/>
    <cellStyle name="Nota 2 2 5 2 5" xfId="29126" xr:uid="{5BCF8624-EB52-4F4A-B4EC-9C5FFAB2B341}"/>
    <cellStyle name="Nota 2 2 5 2 5 2" xfId="29127" xr:uid="{A96E9401-9E1D-4BCB-A6A6-84917E991055}"/>
    <cellStyle name="Nota 2 2 5 2 5 2 2" xfId="29128" xr:uid="{4D453F9C-84EC-463C-B1FB-B11BF75DA16C}"/>
    <cellStyle name="Nota 2 2 5 2 5 3" xfId="29129" xr:uid="{E7DB78FA-65EF-460E-8389-AE864B6AFC98}"/>
    <cellStyle name="Nota 2 2 5 2 5 3 2" xfId="29130" xr:uid="{74E0C7FD-08E4-4B9C-AC5A-5C57633321C9}"/>
    <cellStyle name="Nota 2 2 5 2 5 4" xfId="29131" xr:uid="{9938AB64-F3ED-4555-9EA3-8A7254FF22B3}"/>
    <cellStyle name="Nota 2 2 5 2 6" xfId="29132" xr:uid="{FAD10C9A-A2A3-4777-B43B-8D4362BDE2B3}"/>
    <cellStyle name="Nota 2 2 5 2 6 2" xfId="29133" xr:uid="{B96B5626-76A4-44BD-9E4D-F9CD2EE75B39}"/>
    <cellStyle name="Nota 2 2 5 2 6 2 2" xfId="29134" xr:uid="{05F18E4F-AF33-4BF2-9515-EC60E5608081}"/>
    <cellStyle name="Nota 2 2 5 2 6 2 2 2" xfId="29135" xr:uid="{4B982DE2-50AB-41EA-A614-35BC7663A0B1}"/>
    <cellStyle name="Nota 2 2 5 2 6 2 3" xfId="29136" xr:uid="{38C45DEA-5285-4459-99E8-3099115DBF68}"/>
    <cellStyle name="Nota 2 2 5 2 6 3" xfId="29137" xr:uid="{4263B9B1-B19E-4922-83C3-AB80D4DB831C}"/>
    <cellStyle name="Nota 2 2 5 2 6 3 2" xfId="29138" xr:uid="{D2BB525C-E1E2-4311-8DF9-CF8EE0DE9E8D}"/>
    <cellStyle name="Nota 2 2 5 2 6 4" xfId="29139" xr:uid="{5F25E023-BFC2-4510-A28F-708364B8CF93}"/>
    <cellStyle name="Nota 2 2 5 2 6 4 2" xfId="29140" xr:uid="{9CCA6B65-37F5-43CB-8377-702515F6086F}"/>
    <cellStyle name="Nota 2 2 5 2 6 5" xfId="29141" xr:uid="{C1CE7605-E13A-474C-8D7D-BB20DB5A34F5}"/>
    <cellStyle name="Nota 2 2 5 2 7" xfId="29142" xr:uid="{2C1C355F-9F46-4CCF-8B3B-F116E6F79633}"/>
    <cellStyle name="Nota 2 2 5 2 7 2" xfId="29143" xr:uid="{5579F285-2AC6-45BD-862F-825A44D13163}"/>
    <cellStyle name="Nota 2 2 5 2 7 2 2" xfId="29144" xr:uid="{198E85D1-4B88-4344-B230-3CAE874CB1C9}"/>
    <cellStyle name="Nota 2 2 5 2 7 3" xfId="29145" xr:uid="{91D6DE2E-4134-4ED6-9318-E43518A8298E}"/>
    <cellStyle name="Nota 2 2 5 2 7 3 2" xfId="29146" xr:uid="{FD6E824D-EEEF-4EED-ACFC-097FA661ABD1}"/>
    <cellStyle name="Nota 2 2 5 2 7 4" xfId="29147" xr:uid="{59DE0327-8D2D-4D9E-9067-4884D7637A10}"/>
    <cellStyle name="Nota 2 2 5 2 8" xfId="29148" xr:uid="{6F8EFE4E-1775-488E-B6C2-2DCFEBB9331F}"/>
    <cellStyle name="Nota 2 2 5 2 8 2" xfId="29149" xr:uid="{3CFD5877-7517-4F8F-8CD2-EC89CC38B500}"/>
    <cellStyle name="Nota 2 2 5 2 9" xfId="29150" xr:uid="{0392A4ED-C7C2-4150-9407-388052AA1B17}"/>
    <cellStyle name="Nota 2 2 5 3" xfId="29151" xr:uid="{022CDE10-0CFB-48DE-A15D-D5BA84A0268B}"/>
    <cellStyle name="Nota 2 2 5 3 2" xfId="29152" xr:uid="{B6DE62DE-870E-44DD-83C4-F3ACB36BB2A7}"/>
    <cellStyle name="Nota 2 2 5 3 2 2" xfId="29153" xr:uid="{2F46F2AD-ACC6-463A-9703-5690A8908C06}"/>
    <cellStyle name="Nota 2 2 5 3 2 2 2" xfId="29154" xr:uid="{7897AD70-3238-4EBD-A2C9-4102DB18247C}"/>
    <cellStyle name="Nota 2 2 5 3 2 2 2 2" xfId="29155" xr:uid="{8CFA4D41-8C84-413E-9322-EED7C6712A82}"/>
    <cellStyle name="Nota 2 2 5 3 2 2 2 2 2" xfId="29156" xr:uid="{467BED7A-A9BE-4A14-9259-DCA02AB4DE49}"/>
    <cellStyle name="Nota 2 2 5 3 2 2 2 3" xfId="29157" xr:uid="{A2FAD249-445B-48F3-A3C3-D14AB89565DB}"/>
    <cellStyle name="Nota 2 2 5 3 2 2 3" xfId="29158" xr:uid="{13998B11-931E-419E-801B-639D7FD576E7}"/>
    <cellStyle name="Nota 2 2 5 3 2 2 3 2" xfId="29159" xr:uid="{C26410C3-4AEC-425B-BF1F-4319CC7D8128}"/>
    <cellStyle name="Nota 2 2 5 3 2 2 4" xfId="29160" xr:uid="{64493F3C-27C4-4A57-AF5A-60D4792E004F}"/>
    <cellStyle name="Nota 2 2 5 3 2 2 4 2" xfId="29161" xr:uid="{DA32F65C-666E-4A72-9B4B-15A17FC04589}"/>
    <cellStyle name="Nota 2 2 5 3 2 2 5" xfId="29162" xr:uid="{93441F0D-9D4B-48A0-8B6B-FA737DF13959}"/>
    <cellStyle name="Nota 2 2 5 3 2 3" xfId="29163" xr:uid="{D7BE1717-6FC0-41E8-8890-13AABD9D85BE}"/>
    <cellStyle name="Nota 2 2 5 3 2 3 2" xfId="29164" xr:uid="{83B383E1-37B8-40E4-AD3A-2CFC19D42AD9}"/>
    <cellStyle name="Nota 2 2 5 3 2 4" xfId="29165" xr:uid="{B712E620-F373-417D-AEBF-840F34AB3F52}"/>
    <cellStyle name="Nota 2 2 5 3 2 4 2" xfId="29166" xr:uid="{8C4A5B27-ACD3-489F-B642-F4F2DEE59D7A}"/>
    <cellStyle name="Nota 2 2 5 3 2 5" xfId="29167" xr:uid="{7C54B6BE-56EC-4180-A239-A93242D7479B}"/>
    <cellStyle name="Nota 2 2 5 3 3" xfId="29168" xr:uid="{4E7A4F6B-8AC0-47AB-A16A-19B804C5BF09}"/>
    <cellStyle name="Nota 2 2 5 3 3 2" xfId="29169" xr:uid="{A56328F8-5179-4A1E-B2C8-3721BA8D30BF}"/>
    <cellStyle name="Nota 2 2 5 3 3 2 2" xfId="29170" xr:uid="{3854E429-684E-4D85-BA32-DB8F29227DC6}"/>
    <cellStyle name="Nota 2 2 5 3 3 3" xfId="29171" xr:uid="{F9C21DCB-0AC2-46F1-B471-34F4A4387835}"/>
    <cellStyle name="Nota 2 2 5 3 3 3 2" xfId="29172" xr:uid="{1778995D-D224-4151-9352-88A92BEB33BF}"/>
    <cellStyle name="Nota 2 2 5 3 3 4" xfId="29173" xr:uid="{C975E772-EC3B-4A45-80C5-623269C266F7}"/>
    <cellStyle name="Nota 2 2 5 3 4" xfId="29174" xr:uid="{A61BF4F9-E0F7-4E0B-B970-D5BCFA4E3193}"/>
    <cellStyle name="Nota 2 2 5 3 4 2" xfId="29175" xr:uid="{B22A6D10-5861-40F0-98B3-E80F6C94E5BC}"/>
    <cellStyle name="Nota 2 2 5 3 4 2 2" xfId="29176" xr:uid="{9FB8DA55-66E8-46AB-8B95-865C6E362057}"/>
    <cellStyle name="Nota 2 2 5 3 4 2 2 2" xfId="29177" xr:uid="{200B4005-4378-411E-8907-B203B4712E58}"/>
    <cellStyle name="Nota 2 2 5 3 4 2 3" xfId="29178" xr:uid="{25359072-E4B1-443B-B933-C7E2603B4A83}"/>
    <cellStyle name="Nota 2 2 5 3 4 3" xfId="29179" xr:uid="{5B61F405-158A-405C-9CCE-6D2B95C9C250}"/>
    <cellStyle name="Nota 2 2 5 3 4 3 2" xfId="29180" xr:uid="{3181E387-FB33-4604-BF54-145A16BFB0F5}"/>
    <cellStyle name="Nota 2 2 5 3 4 4" xfId="29181" xr:uid="{D90DFC32-3EBC-45ED-B1D8-7C5129F2993C}"/>
    <cellStyle name="Nota 2 2 5 3 4 4 2" xfId="29182" xr:uid="{15930F81-07B9-4BDA-BEEC-B25ACE71604B}"/>
    <cellStyle name="Nota 2 2 5 3 4 5" xfId="29183" xr:uid="{A0147E5B-CD01-432F-82C6-E0B77216840D}"/>
    <cellStyle name="Nota 2 2 5 3 5" xfId="29184" xr:uid="{BFBAFF7C-F986-4E37-9924-2A926C9620E6}"/>
    <cellStyle name="Nota 2 2 5 3 5 2" xfId="29185" xr:uid="{1E6D0504-497D-4B91-B771-2B9D59F458E4}"/>
    <cellStyle name="Nota 2 2 5 3 5 2 2" xfId="29186" xr:uid="{92E422CC-6735-4120-9903-522CAA96B2E7}"/>
    <cellStyle name="Nota 2 2 5 3 5 3" xfId="29187" xr:uid="{08C670DD-9309-498B-9A35-2EBF9BC0FCF5}"/>
    <cellStyle name="Nota 2 2 5 3 5 3 2" xfId="29188" xr:uid="{B358150B-4B72-4BB2-923F-DE1C177FCFE8}"/>
    <cellStyle name="Nota 2 2 5 3 5 4" xfId="29189" xr:uid="{AF58381A-7BD3-4542-8754-1E6EAD3AA302}"/>
    <cellStyle name="Nota 2 2 5 3 6" xfId="29190" xr:uid="{1E0C376A-8B25-4965-9109-ECD8B3B695C2}"/>
    <cellStyle name="Nota 2 2 5 3 6 2" xfId="29191" xr:uid="{00A9AD8A-E99F-4C19-98E9-CB4A25DA8335}"/>
    <cellStyle name="Nota 2 2 5 3 7" xfId="29192" xr:uid="{FA6B9ECE-0BC1-4DB9-9CCA-D8CA09B8D2BC}"/>
    <cellStyle name="Nota 2 2 5 3 8" xfId="29193" xr:uid="{F23E61FB-A7F9-4EF9-A3BF-E1A4A066176F}"/>
    <cellStyle name="Nota 2 2 5 4" xfId="29194" xr:uid="{7F4AE267-6BA6-4510-AE0C-353512552A23}"/>
    <cellStyle name="Nota 2 2 5 4 2" xfId="29195" xr:uid="{D90B7BA3-9FC1-4C8F-8479-C35F9B55DD4B}"/>
    <cellStyle name="Nota 2 2 5 4 2 2" xfId="29196" xr:uid="{8E166FF6-B9EA-44E7-A8D6-D8F7010C072D}"/>
    <cellStyle name="Nota 2 2 5 4 2 2 2" xfId="29197" xr:uid="{2B3CC9FD-895F-454B-BC4A-71DD1D652634}"/>
    <cellStyle name="Nota 2 2 5 4 2 2 2 2" xfId="29198" xr:uid="{B41793E5-6070-4FD5-BDD5-0599F47C047E}"/>
    <cellStyle name="Nota 2 2 5 4 2 2 2 2 2" xfId="29199" xr:uid="{1EC78A52-C681-41E0-82C5-22F2775611F8}"/>
    <cellStyle name="Nota 2 2 5 4 2 2 2 3" xfId="29200" xr:uid="{1BFA0667-7260-4E21-82F3-58355376B289}"/>
    <cellStyle name="Nota 2 2 5 4 2 2 3" xfId="29201" xr:uid="{72FB220F-C1EA-44B8-943F-F6A54672BD23}"/>
    <cellStyle name="Nota 2 2 5 4 2 2 3 2" xfId="29202" xr:uid="{C5A102D3-7CE1-4486-AFE0-40B36AD45B08}"/>
    <cellStyle name="Nota 2 2 5 4 2 2 4" xfId="29203" xr:uid="{7FC4ACB9-3738-485D-8897-DB55D976FE1F}"/>
    <cellStyle name="Nota 2 2 5 4 2 2 4 2" xfId="29204" xr:uid="{59DD023B-1082-42B0-BD47-1502D834D2F4}"/>
    <cellStyle name="Nota 2 2 5 4 2 2 5" xfId="29205" xr:uid="{16473621-2EFE-4421-BD92-9F5E4736FB2B}"/>
    <cellStyle name="Nota 2 2 5 4 2 3" xfId="29206" xr:uid="{9BB12F0D-7983-4CD5-8C56-0E5A065D415A}"/>
    <cellStyle name="Nota 2 2 5 4 2 3 2" xfId="29207" xr:uid="{5F2C4582-6770-4861-8A19-F3B897A5BBF0}"/>
    <cellStyle name="Nota 2 2 5 4 2 4" xfId="29208" xr:uid="{68963CA6-C018-44BA-A91C-7EF589A01309}"/>
    <cellStyle name="Nota 2 2 5 4 2 4 2" xfId="29209" xr:uid="{9AE7035A-191B-4BA7-B9C3-3CCBF76EC3B2}"/>
    <cellStyle name="Nota 2 2 5 4 2 5" xfId="29210" xr:uid="{C5C0F299-4334-4EAF-845C-364B6CD0C2C2}"/>
    <cellStyle name="Nota 2 2 5 4 3" xfId="29211" xr:uid="{2A47E536-D2F8-470B-9C29-B8A2F0F285D7}"/>
    <cellStyle name="Nota 2 2 5 4 3 2" xfId="29212" xr:uid="{42EBA9DF-BA3A-41D9-A85D-061C4F7073AA}"/>
    <cellStyle name="Nota 2 2 5 4 3 2 2" xfId="29213" xr:uid="{25D6F309-5555-4ABF-96B4-A36A10016656}"/>
    <cellStyle name="Nota 2 2 5 4 3 3" xfId="29214" xr:uid="{D26867CD-D552-43AF-BDAA-C3FE44A7C532}"/>
    <cellStyle name="Nota 2 2 5 4 3 3 2" xfId="29215" xr:uid="{63044E40-CADD-4E3A-9EA5-91CE702527F7}"/>
    <cellStyle name="Nota 2 2 5 4 3 4" xfId="29216" xr:uid="{A4C56FF8-6B51-4507-915C-CE2486B9493F}"/>
    <cellStyle name="Nota 2 2 5 4 4" xfId="29217" xr:uid="{C5EB9E64-4BC8-4AE7-8F83-542A9E63C731}"/>
    <cellStyle name="Nota 2 2 5 4 4 2" xfId="29218" xr:uid="{DB9F2C68-E71B-4CE7-946E-BFF5B50D7C97}"/>
    <cellStyle name="Nota 2 2 5 4 4 2 2" xfId="29219" xr:uid="{B4CBF7A0-A391-446F-81E3-D6687D22FF03}"/>
    <cellStyle name="Nota 2 2 5 4 4 2 2 2" xfId="29220" xr:uid="{876AEAE2-130D-45A5-92A3-990D181D5913}"/>
    <cellStyle name="Nota 2 2 5 4 4 2 3" xfId="29221" xr:uid="{CDDDF531-FF3D-4691-8677-307AD81623BE}"/>
    <cellStyle name="Nota 2 2 5 4 4 3" xfId="29222" xr:uid="{8D398A3D-DC96-4DCF-A469-E2D031382660}"/>
    <cellStyle name="Nota 2 2 5 4 4 3 2" xfId="29223" xr:uid="{DE0624A7-310B-41FB-9C52-52888B4E3403}"/>
    <cellStyle name="Nota 2 2 5 4 4 4" xfId="29224" xr:uid="{8A0295B2-4BBD-4CF3-AF5D-6F8A6F46C539}"/>
    <cellStyle name="Nota 2 2 5 4 4 4 2" xfId="29225" xr:uid="{1FF1BB3D-2073-4CC9-9B7A-2D1416090A30}"/>
    <cellStyle name="Nota 2 2 5 4 4 5" xfId="29226" xr:uid="{B445B2CC-1F88-4BE5-907D-AE19DB3EAB0B}"/>
    <cellStyle name="Nota 2 2 5 4 5" xfId="29227" xr:uid="{EDE96C24-4762-44DB-BAD5-A2FFFD56A60F}"/>
    <cellStyle name="Nota 2 2 5 4 5 2" xfId="29228" xr:uid="{112ADC7D-BF1A-469F-AF3A-3A9942C8C973}"/>
    <cellStyle name="Nota 2 2 5 4 5 2 2" xfId="29229" xr:uid="{B694DE4C-63CF-43B7-93A1-B6AD5C1B0455}"/>
    <cellStyle name="Nota 2 2 5 4 5 3" xfId="29230" xr:uid="{64BD318B-4E60-40A7-B462-FB90830255EC}"/>
    <cellStyle name="Nota 2 2 5 4 5 3 2" xfId="29231" xr:uid="{97E40DD6-9753-4B4A-8E41-BBBDC2AD48E6}"/>
    <cellStyle name="Nota 2 2 5 4 5 4" xfId="29232" xr:uid="{EB1B280B-2527-4F1F-9FA6-A57752F1D261}"/>
    <cellStyle name="Nota 2 2 5 4 6" xfId="29233" xr:uid="{CBC13265-EDF7-4227-90BB-4857720B45FF}"/>
    <cellStyle name="Nota 2 2 5 4 6 2" xfId="29234" xr:uid="{E4FAAA46-4883-4477-863E-712E57D87AE9}"/>
    <cellStyle name="Nota 2 2 5 4 7" xfId="29235" xr:uid="{8547593A-BF51-430E-BC01-79321E1BD40E}"/>
    <cellStyle name="Nota 2 2 5 4 8" xfId="29236" xr:uid="{1C624AA6-23AE-4554-978A-38DF0948E67D}"/>
    <cellStyle name="Nota 2 2 5 5" xfId="29237" xr:uid="{D99290A1-4BA8-404A-B778-64D67783BB89}"/>
    <cellStyle name="Nota 2 2 5 5 2" xfId="29238" xr:uid="{8B564FEE-028D-4205-9A29-8079FE8F61A9}"/>
    <cellStyle name="Nota 2 2 5 5 2 2" xfId="29239" xr:uid="{366868AC-5986-4418-9D5B-49F60E771604}"/>
    <cellStyle name="Nota 2 2 5 5 2 2 2" xfId="29240" xr:uid="{176D0CA0-7C3F-4A6B-9329-E2489DB7ECED}"/>
    <cellStyle name="Nota 2 2 5 5 2 2 2 2" xfId="29241" xr:uid="{B3ADC858-CD54-42B6-AB6B-343A62A4E591}"/>
    <cellStyle name="Nota 2 2 5 5 2 2 2 2 2" xfId="29242" xr:uid="{72F6049F-8558-4829-B4D7-FBEECA056167}"/>
    <cellStyle name="Nota 2 2 5 5 2 2 2 3" xfId="29243" xr:uid="{3FBC09BD-50D5-49B8-8C21-88DDDAE28F20}"/>
    <cellStyle name="Nota 2 2 5 5 2 2 3" xfId="29244" xr:uid="{3B55DDF1-DFFF-41DD-AC4F-1EBA67A93E44}"/>
    <cellStyle name="Nota 2 2 5 5 2 2 3 2" xfId="29245" xr:uid="{55E941A1-41F5-4798-B013-ECB0555AA3FB}"/>
    <cellStyle name="Nota 2 2 5 5 2 2 4" xfId="29246" xr:uid="{79AECD10-15FB-4F02-BA54-7BD838DE9A5A}"/>
    <cellStyle name="Nota 2 2 5 5 2 2 4 2" xfId="29247" xr:uid="{3D61FEAF-7A3A-4749-80D2-4D76E735EC66}"/>
    <cellStyle name="Nota 2 2 5 5 2 2 5" xfId="29248" xr:uid="{6ED9F5F3-D93D-401E-A89A-D7281F0CA1F2}"/>
    <cellStyle name="Nota 2 2 5 5 2 3" xfId="29249" xr:uid="{86CF54D8-A62F-4594-91E1-AF022B421F27}"/>
    <cellStyle name="Nota 2 2 5 5 2 3 2" xfId="29250" xr:uid="{C1ED550F-2CC3-4EE6-A8AF-7869AF1E7B9B}"/>
    <cellStyle name="Nota 2 2 5 5 2 4" xfId="29251" xr:uid="{3FE0004F-1582-4F0A-A6EE-C9936F6AA069}"/>
    <cellStyle name="Nota 2 2 5 5 2 4 2" xfId="29252" xr:uid="{8A3401C7-6C5A-4C69-AD64-35FEF98F8D1D}"/>
    <cellStyle name="Nota 2 2 5 5 2 5" xfId="29253" xr:uid="{8AF441B1-4D2B-4AEF-BE3B-55304DFD94D5}"/>
    <cellStyle name="Nota 2 2 5 5 3" xfId="29254" xr:uid="{864D791F-F421-4BA5-A4DA-AA9721F5A545}"/>
    <cellStyle name="Nota 2 2 5 5 3 2" xfId="29255" xr:uid="{D3FC338F-016A-4CED-A194-A85DE99CCE46}"/>
    <cellStyle name="Nota 2 2 5 5 3 2 2" xfId="29256" xr:uid="{055F7EF8-89C0-4845-8C99-125DAB73AAA9}"/>
    <cellStyle name="Nota 2 2 5 5 3 3" xfId="29257" xr:uid="{1C5D18B6-64A4-4305-B8B4-6996731F4893}"/>
    <cellStyle name="Nota 2 2 5 5 3 3 2" xfId="29258" xr:uid="{7ED3293B-5690-4159-B366-0B9DEB27DBCB}"/>
    <cellStyle name="Nota 2 2 5 5 3 4" xfId="29259" xr:uid="{9A7A7552-CEA3-4B5E-8C0B-C9D3ACD6A9AD}"/>
    <cellStyle name="Nota 2 2 5 5 4" xfId="29260" xr:uid="{A6D3E72A-6C61-4331-8677-7538977F6422}"/>
    <cellStyle name="Nota 2 2 5 5 4 2" xfId="29261" xr:uid="{FDD59164-61C2-468B-9042-AC458890CCFB}"/>
    <cellStyle name="Nota 2 2 5 5 4 2 2" xfId="29262" xr:uid="{8CBDC704-E1CA-45D5-B2A8-FB3786D4B42B}"/>
    <cellStyle name="Nota 2 2 5 5 4 2 2 2" xfId="29263" xr:uid="{CD2C860D-CD9A-4ADF-8738-A4803471CDCF}"/>
    <cellStyle name="Nota 2 2 5 5 4 2 3" xfId="29264" xr:uid="{1C71E503-AE48-4352-8285-2A41B9A10C3A}"/>
    <cellStyle name="Nota 2 2 5 5 4 3" xfId="29265" xr:uid="{EED31290-05DC-420F-9C6B-10971E8A0BFF}"/>
    <cellStyle name="Nota 2 2 5 5 4 3 2" xfId="29266" xr:uid="{878B7F10-1833-4B18-A69C-9D2187A94F24}"/>
    <cellStyle name="Nota 2 2 5 5 4 4" xfId="29267" xr:uid="{B52C7467-8A11-4056-963C-528DB5CE8F5A}"/>
    <cellStyle name="Nota 2 2 5 5 4 4 2" xfId="29268" xr:uid="{0D0FC429-DA62-42F4-87C2-4C16AA6A9E01}"/>
    <cellStyle name="Nota 2 2 5 5 4 5" xfId="29269" xr:uid="{35415528-7EB8-476E-875A-E032FDC45C14}"/>
    <cellStyle name="Nota 2 2 5 5 5" xfId="29270" xr:uid="{83892784-D6BF-471E-80F5-EBCE9365988D}"/>
    <cellStyle name="Nota 2 2 5 5 5 2" xfId="29271" xr:uid="{7F673294-1390-4291-859A-FED26AF23C0C}"/>
    <cellStyle name="Nota 2 2 5 5 5 2 2" xfId="29272" xr:uid="{34240C64-EFBA-487A-B192-6F78FEDEA073}"/>
    <cellStyle name="Nota 2 2 5 5 5 3" xfId="29273" xr:uid="{987F3618-965E-431C-8033-DE1DE25F5E1D}"/>
    <cellStyle name="Nota 2 2 5 5 5 3 2" xfId="29274" xr:uid="{5D36EAC2-26EF-4D99-976F-A47AE7AD0C74}"/>
    <cellStyle name="Nota 2 2 5 5 5 4" xfId="29275" xr:uid="{66151DA1-C670-4C87-97C6-BC8E1C53D061}"/>
    <cellStyle name="Nota 2 2 5 5 6" xfId="29276" xr:uid="{DB4693D0-0CE0-4E04-8D05-329F108A3885}"/>
    <cellStyle name="Nota 2 2 5 5 6 2" xfId="29277" xr:uid="{A7304BBF-211D-4B81-A127-455710BE87B4}"/>
    <cellStyle name="Nota 2 2 5 5 7" xfId="29278" xr:uid="{BFEBB6C9-E4F2-435C-ACD8-9D61F571C45F}"/>
    <cellStyle name="Nota 2 2 5 5 8" xfId="29279" xr:uid="{93D61636-4E28-4CD9-8355-49DE7B025E13}"/>
    <cellStyle name="Nota 2 2 5 6" xfId="29280" xr:uid="{86EB2370-83A3-403F-8ADC-8E78B9564DA5}"/>
    <cellStyle name="Nota 2 2 5 6 2" xfId="29281" xr:uid="{52C488A5-5ECB-44BF-AB41-5146AC006AC1}"/>
    <cellStyle name="Nota 2 2 5 6 2 2" xfId="29282" xr:uid="{0331368C-4124-4011-872B-5FE8C89E1CDE}"/>
    <cellStyle name="Nota 2 2 5 6 2 2 2" xfId="29283" xr:uid="{6DD61C58-B365-4CA1-A052-E7A47D3DAD64}"/>
    <cellStyle name="Nota 2 2 5 6 2 2 2 2" xfId="29284" xr:uid="{65831A79-D725-44F7-B23C-83B2CE9AA377}"/>
    <cellStyle name="Nota 2 2 5 6 2 2 3" xfId="29285" xr:uid="{A191BDF9-4487-451E-A764-8189D3B821AF}"/>
    <cellStyle name="Nota 2 2 5 6 2 3" xfId="29286" xr:uid="{8BD24757-6953-4EA9-BE69-FC99DA39D11E}"/>
    <cellStyle name="Nota 2 2 5 6 2 3 2" xfId="29287" xr:uid="{74D32384-A590-449B-A107-DFD3AAD5E3C1}"/>
    <cellStyle name="Nota 2 2 5 6 2 4" xfId="29288" xr:uid="{DC55091D-9F5B-4549-ADC9-DF48C2D64BE9}"/>
    <cellStyle name="Nota 2 2 5 6 2 4 2" xfId="29289" xr:uid="{FC6768D4-1CD3-4F05-9C56-788F81F7599C}"/>
    <cellStyle name="Nota 2 2 5 6 2 5" xfId="29290" xr:uid="{871F6415-301C-4B61-89CC-7B874D79E28F}"/>
    <cellStyle name="Nota 2 2 5 6 3" xfId="29291" xr:uid="{299C3CD1-6E96-402F-A3AB-80414D41922E}"/>
    <cellStyle name="Nota 2 2 5 6 3 2" xfId="29292" xr:uid="{348C88B4-98B1-48A6-84E8-7133B1614DEC}"/>
    <cellStyle name="Nota 2 2 5 6 4" xfId="29293" xr:uid="{78DF6BDF-2AA5-4B91-9098-ED0BE3C2A6CD}"/>
    <cellStyle name="Nota 2 2 5 6 4 2" xfId="29294" xr:uid="{5E928B74-5FFF-41D7-8BE4-6875CDCFE8B0}"/>
    <cellStyle name="Nota 2 2 5 6 5" xfId="29295" xr:uid="{FE71B78B-15CE-4A80-BA2F-3B1C9A44282C}"/>
    <cellStyle name="Nota 2 2 5 7" xfId="29296" xr:uid="{F62E0851-1EC1-429E-A2DC-67455DD3CA5F}"/>
    <cellStyle name="Nota 2 2 5 7 2" xfId="29297" xr:uid="{3A4648EC-8D61-467D-A672-9A85B1ED6D6D}"/>
    <cellStyle name="Nota 2 2 5 7 2 2" xfId="29298" xr:uid="{28007842-CBE2-443B-B9D2-86A047969B46}"/>
    <cellStyle name="Nota 2 2 5 7 3" xfId="29299" xr:uid="{0C8C756B-5E15-47E1-9CAC-3451195F49BB}"/>
    <cellStyle name="Nota 2 2 5 7 3 2" xfId="29300" xr:uid="{B70CF637-C015-442D-815C-82FB4965ACBC}"/>
    <cellStyle name="Nota 2 2 5 7 4" xfId="29301" xr:uid="{58C79E4A-6E0E-47A2-BF27-61977C3785FB}"/>
    <cellStyle name="Nota 2 2 5 8" xfId="29302" xr:uid="{B71B86EB-9C1C-4750-ACBA-8F65F563002D}"/>
    <cellStyle name="Nota 2 2 5 8 2" xfId="29303" xr:uid="{4DFCF04F-999F-476B-A2AB-48B8DD559E04}"/>
    <cellStyle name="Nota 2 2 5 8 2 2" xfId="29304" xr:uid="{21F74310-67B5-4AEB-9651-7D8284C4E4CA}"/>
    <cellStyle name="Nota 2 2 5 8 2 2 2" xfId="29305" xr:uid="{2B446C0D-FEFE-41B3-9240-CD937C279931}"/>
    <cellStyle name="Nota 2 2 5 8 2 3" xfId="29306" xr:uid="{49FFD2B3-78DE-482A-956B-3C2EB0F989DF}"/>
    <cellStyle name="Nota 2 2 5 8 3" xfId="29307" xr:uid="{60908C9F-34D5-4E66-9D5D-720896AC31CB}"/>
    <cellStyle name="Nota 2 2 5 8 3 2" xfId="29308" xr:uid="{BC3E07C1-AD4E-4C59-B03A-FCC3A82BCFAF}"/>
    <cellStyle name="Nota 2 2 5 8 4" xfId="29309" xr:uid="{6D50A2AE-C704-4E90-9EEE-7A3143D25E1B}"/>
    <cellStyle name="Nota 2 2 5 8 4 2" xfId="29310" xr:uid="{C855A485-203D-4A9D-A4A3-D3072FAF12C4}"/>
    <cellStyle name="Nota 2 2 5 8 5" xfId="29311" xr:uid="{0DBC22E4-7BD8-4C27-AEF3-9430ACE8F4F2}"/>
    <cellStyle name="Nota 2 2 5 9" xfId="29312" xr:uid="{91CFC3EF-19FD-41DD-AAD0-5A719E52551E}"/>
    <cellStyle name="Nota 2 2 5 9 2" xfId="29313" xr:uid="{282A4D64-D424-4B57-AB03-0B9AFF0EF8CB}"/>
    <cellStyle name="Nota 2 2 5 9 2 2" xfId="29314" xr:uid="{FF3029C2-3FAB-4A11-971B-DE589BD310A0}"/>
    <cellStyle name="Nota 2 2 5 9 3" xfId="29315" xr:uid="{2F29A343-90A6-4380-8A5C-9F626A8FE79F}"/>
    <cellStyle name="Nota 2 2 5 9 3 2" xfId="29316" xr:uid="{0EB0C71B-F3A7-44DC-A77E-36D6A3529AD4}"/>
    <cellStyle name="Nota 2 2 5 9 4" xfId="29317" xr:uid="{37A45609-0FF3-4338-9CF3-96C0FFA5542E}"/>
    <cellStyle name="Nota 2 2 6" xfId="29318" xr:uid="{4D23E9B5-99CF-42E6-81A2-65554F59E152}"/>
    <cellStyle name="Nota 2 2 6 10" xfId="29319" xr:uid="{EA510117-141D-4D46-819B-10D6E826B32C}"/>
    <cellStyle name="Nota 2 2 6 10 2" xfId="29320" xr:uid="{4CEC86E8-8F9E-49ED-A847-F8C6BAD4F6AC}"/>
    <cellStyle name="Nota 2 2 6 11" xfId="29321" xr:uid="{0DE8C7CA-B2D1-457B-BEB1-2F08469CD899}"/>
    <cellStyle name="Nota 2 2 6 12" xfId="29322" xr:uid="{8B824F33-8A61-4F2B-8E27-C1451778AED0}"/>
    <cellStyle name="Nota 2 2 6 2" xfId="29323" xr:uid="{E32D8AFA-87A7-4811-94E8-A825DB59F1AA}"/>
    <cellStyle name="Nota 2 2 6 2 10" xfId="29324" xr:uid="{DEF5080D-FAFD-45CC-BB37-9FF9D43BD823}"/>
    <cellStyle name="Nota 2 2 6 2 2" xfId="29325" xr:uid="{6B7B1E66-2308-4779-8CBF-48AA8D634339}"/>
    <cellStyle name="Nota 2 2 6 2 2 2" xfId="29326" xr:uid="{6B7FDED0-6671-4970-8FA4-1826052501C7}"/>
    <cellStyle name="Nota 2 2 6 2 2 2 2" xfId="29327" xr:uid="{B1E5C623-4557-48C2-8D2A-88EF5FDA0028}"/>
    <cellStyle name="Nota 2 2 6 2 2 2 2 2" xfId="29328" xr:uid="{CC835E6B-18C4-4598-9CC0-61358F89045A}"/>
    <cellStyle name="Nota 2 2 6 2 2 2 2 2 2" xfId="29329" xr:uid="{3A5FEC81-550A-4529-92FD-2C7524044CAB}"/>
    <cellStyle name="Nota 2 2 6 2 2 2 2 2 2 2" xfId="29330" xr:uid="{0AE8D344-4688-4786-B6A1-D56AB44350C8}"/>
    <cellStyle name="Nota 2 2 6 2 2 2 2 2 3" xfId="29331" xr:uid="{D40B9871-F5CE-4D0E-A2E2-72DAF4879A7E}"/>
    <cellStyle name="Nota 2 2 6 2 2 2 2 3" xfId="29332" xr:uid="{3E2AD42C-D8BF-4F10-B9BC-4DE9AE8EADA5}"/>
    <cellStyle name="Nota 2 2 6 2 2 2 2 3 2" xfId="29333" xr:uid="{D81263A2-FFBD-4CEC-B7AA-596B56177B1C}"/>
    <cellStyle name="Nota 2 2 6 2 2 2 2 4" xfId="29334" xr:uid="{E4773954-DD77-49AD-AAC2-49D0A5C1A0F3}"/>
    <cellStyle name="Nota 2 2 6 2 2 2 2 4 2" xfId="29335" xr:uid="{1295CE92-35E0-415C-B68B-C6D224335461}"/>
    <cellStyle name="Nota 2 2 6 2 2 2 2 5" xfId="29336" xr:uid="{339D4B0F-8723-42B6-A4D7-ABF4F84635E1}"/>
    <cellStyle name="Nota 2 2 6 2 2 2 3" xfId="29337" xr:uid="{C39160C7-016F-484E-A532-0321B8F07F6E}"/>
    <cellStyle name="Nota 2 2 6 2 2 2 3 2" xfId="29338" xr:uid="{EC1EF4D7-B5A2-40C2-920D-752A96EC7627}"/>
    <cellStyle name="Nota 2 2 6 2 2 2 4" xfId="29339" xr:uid="{BB4BD0F7-D87F-4029-9885-23D05E567D4C}"/>
    <cellStyle name="Nota 2 2 6 2 2 2 4 2" xfId="29340" xr:uid="{D13EC8E4-E39A-4874-A7DC-94E79E060AD3}"/>
    <cellStyle name="Nota 2 2 6 2 2 2 5" xfId="29341" xr:uid="{3F77E9C3-B5E1-4F56-AF83-693B916DED20}"/>
    <cellStyle name="Nota 2 2 6 2 2 3" xfId="29342" xr:uid="{FA8BD3E0-167D-4E90-8EA9-509FDEB10E92}"/>
    <cellStyle name="Nota 2 2 6 2 2 3 2" xfId="29343" xr:uid="{7FB7A872-DFD8-4394-95BC-C0DB96F38A32}"/>
    <cellStyle name="Nota 2 2 6 2 2 3 2 2" xfId="29344" xr:uid="{7EC311C6-906D-44EC-B9F3-9421B91C48B5}"/>
    <cellStyle name="Nota 2 2 6 2 2 3 3" xfId="29345" xr:uid="{A6FEF173-F7A6-4A2A-AB0D-52F739FDD7BE}"/>
    <cellStyle name="Nota 2 2 6 2 2 3 3 2" xfId="29346" xr:uid="{29F15523-4BC1-4F3C-986E-3326C71E3EC6}"/>
    <cellStyle name="Nota 2 2 6 2 2 3 4" xfId="29347" xr:uid="{4C843C8D-4A0F-4B26-9523-6161EEEA39C3}"/>
    <cellStyle name="Nota 2 2 6 2 2 4" xfId="29348" xr:uid="{C0884997-9377-4169-A532-F01D88C302DB}"/>
    <cellStyle name="Nota 2 2 6 2 2 4 2" xfId="29349" xr:uid="{52E555A9-8BB2-4C17-B1A1-30BBAAD85510}"/>
    <cellStyle name="Nota 2 2 6 2 2 4 2 2" xfId="29350" xr:uid="{A78B75BD-EFAE-47E7-91D3-AFD3D352624A}"/>
    <cellStyle name="Nota 2 2 6 2 2 4 2 2 2" xfId="29351" xr:uid="{71E6BECE-F3D0-43EC-9095-FBD08CCE3C06}"/>
    <cellStyle name="Nota 2 2 6 2 2 4 2 3" xfId="29352" xr:uid="{A3CF0775-856F-4782-87D5-08FF64D61CFA}"/>
    <cellStyle name="Nota 2 2 6 2 2 4 3" xfId="29353" xr:uid="{63A74523-6925-4792-986F-7245614E262A}"/>
    <cellStyle name="Nota 2 2 6 2 2 4 3 2" xfId="29354" xr:uid="{242D1756-FFEF-4528-9944-56C476B32DAA}"/>
    <cellStyle name="Nota 2 2 6 2 2 4 4" xfId="29355" xr:uid="{C331CAB1-E9FB-459B-9ADF-ECC5057EABBD}"/>
    <cellStyle name="Nota 2 2 6 2 2 4 4 2" xfId="29356" xr:uid="{5DC1EF6C-3B94-4A82-AA40-79AB703A0FB1}"/>
    <cellStyle name="Nota 2 2 6 2 2 4 5" xfId="29357" xr:uid="{DFCF53F9-6DB4-487A-B4CA-FADC04D54C0A}"/>
    <cellStyle name="Nota 2 2 6 2 2 5" xfId="29358" xr:uid="{15CF579C-1357-4C1F-BC8C-470532496795}"/>
    <cellStyle name="Nota 2 2 6 2 2 5 2" xfId="29359" xr:uid="{D2E4DDAF-B67F-4FDA-B597-551C115EE16F}"/>
    <cellStyle name="Nota 2 2 6 2 2 5 2 2" xfId="29360" xr:uid="{31CF00A6-36F4-4577-ADB9-D684CB492D8E}"/>
    <cellStyle name="Nota 2 2 6 2 2 5 3" xfId="29361" xr:uid="{682D3EDF-555C-4E28-9E99-D8988638DA53}"/>
    <cellStyle name="Nota 2 2 6 2 2 5 3 2" xfId="29362" xr:uid="{A0FB3577-A5C1-4DC2-B631-F5042C098AFF}"/>
    <cellStyle name="Nota 2 2 6 2 2 5 4" xfId="29363" xr:uid="{D9A340B9-DFA5-4515-AD2A-C0FD48B42597}"/>
    <cellStyle name="Nota 2 2 6 2 2 6" xfId="29364" xr:uid="{91F0D13D-2ED0-440C-BE58-D4244C89FA3F}"/>
    <cellStyle name="Nota 2 2 6 2 2 6 2" xfId="29365" xr:uid="{7005D53B-D4A6-4FF1-A328-7D364A58124C}"/>
    <cellStyle name="Nota 2 2 6 2 2 7" xfId="29366" xr:uid="{DC8D37F4-6EAD-49B5-859A-44458A750F55}"/>
    <cellStyle name="Nota 2 2 6 2 2 8" xfId="29367" xr:uid="{38CC63C9-282D-4BFF-97E3-3C5E7203D531}"/>
    <cellStyle name="Nota 2 2 6 2 3" xfId="29368" xr:uid="{1589EBF8-D442-4170-901E-E1F506B16E7B}"/>
    <cellStyle name="Nota 2 2 6 2 3 2" xfId="29369" xr:uid="{3CF0D73D-6875-4812-BD0E-76BD5C2F2042}"/>
    <cellStyle name="Nota 2 2 6 2 3 2 2" xfId="29370" xr:uid="{B50FAFEC-B650-463D-BA91-78C44DFAF32E}"/>
    <cellStyle name="Nota 2 2 6 2 3 2 2 2" xfId="29371" xr:uid="{A9864E4D-2259-4D32-80EC-300CCAB92253}"/>
    <cellStyle name="Nota 2 2 6 2 3 2 2 2 2" xfId="29372" xr:uid="{3C8E66B9-0A8C-44B6-BD14-0727ACF2DA2A}"/>
    <cellStyle name="Nota 2 2 6 2 3 2 2 2 2 2" xfId="29373" xr:uid="{9BC36F9C-76D4-415B-ADE1-74F9F2F09452}"/>
    <cellStyle name="Nota 2 2 6 2 3 2 2 2 3" xfId="29374" xr:uid="{310A9440-493C-417A-83D3-BDE28E9C3C80}"/>
    <cellStyle name="Nota 2 2 6 2 3 2 2 3" xfId="29375" xr:uid="{0EAFBF27-6E49-46CF-A55B-BE65C0684A1F}"/>
    <cellStyle name="Nota 2 2 6 2 3 2 2 3 2" xfId="29376" xr:uid="{BB481CF2-BDAD-42F5-8900-899AE8D5B253}"/>
    <cellStyle name="Nota 2 2 6 2 3 2 2 4" xfId="29377" xr:uid="{D0DE5046-C999-4604-BA78-95F0C1295A9A}"/>
    <cellStyle name="Nota 2 2 6 2 3 2 2 4 2" xfId="29378" xr:uid="{C871A6F4-F448-4F7C-AFF2-D8D4377F885E}"/>
    <cellStyle name="Nota 2 2 6 2 3 2 2 5" xfId="29379" xr:uid="{4390D1B5-021E-4067-91F7-9BC55BD24D46}"/>
    <cellStyle name="Nota 2 2 6 2 3 2 3" xfId="29380" xr:uid="{19471D1C-C32F-4510-8A03-8C9DA417F72B}"/>
    <cellStyle name="Nota 2 2 6 2 3 2 3 2" xfId="29381" xr:uid="{0229DE89-5765-4710-9B03-664BB1134782}"/>
    <cellStyle name="Nota 2 2 6 2 3 2 4" xfId="29382" xr:uid="{FA87C965-6A77-40BF-A336-94EE4070C45A}"/>
    <cellStyle name="Nota 2 2 6 2 3 2 4 2" xfId="29383" xr:uid="{D27498CB-2512-42CB-AE0F-C5D00B7194B2}"/>
    <cellStyle name="Nota 2 2 6 2 3 2 5" xfId="29384" xr:uid="{BC82C884-2FB9-4B68-A392-6FE9209A61A1}"/>
    <cellStyle name="Nota 2 2 6 2 3 3" xfId="29385" xr:uid="{87FCAAC8-3330-4250-B57B-26A360C47031}"/>
    <cellStyle name="Nota 2 2 6 2 3 3 2" xfId="29386" xr:uid="{9DB78F3C-EF66-49DF-89D1-F8E9BF9D8443}"/>
    <cellStyle name="Nota 2 2 6 2 3 3 2 2" xfId="29387" xr:uid="{0466C585-FE05-4275-86E9-30E618F36533}"/>
    <cellStyle name="Nota 2 2 6 2 3 3 3" xfId="29388" xr:uid="{7E5AB2DF-EB0C-4066-8B6F-DDC0B4F33546}"/>
    <cellStyle name="Nota 2 2 6 2 3 3 3 2" xfId="29389" xr:uid="{B3CCAB41-2E50-4DDD-80DE-5FCA8F953CF3}"/>
    <cellStyle name="Nota 2 2 6 2 3 3 4" xfId="29390" xr:uid="{50C46D36-D613-4BB9-844F-0DD9734E488F}"/>
    <cellStyle name="Nota 2 2 6 2 3 4" xfId="29391" xr:uid="{3F6D92FE-7E8E-4CD3-A268-33068B94799A}"/>
    <cellStyle name="Nota 2 2 6 2 3 4 2" xfId="29392" xr:uid="{858196D9-5034-4CE9-8AFF-86233A400696}"/>
    <cellStyle name="Nota 2 2 6 2 3 4 2 2" xfId="29393" xr:uid="{C254672C-13E0-4AAE-8247-04428425C110}"/>
    <cellStyle name="Nota 2 2 6 2 3 4 2 2 2" xfId="29394" xr:uid="{F26BA0D2-88CA-4341-ABAC-ABFA1411F131}"/>
    <cellStyle name="Nota 2 2 6 2 3 4 2 3" xfId="29395" xr:uid="{48E28EBD-BA39-46B9-8112-4289DA365FF2}"/>
    <cellStyle name="Nota 2 2 6 2 3 4 3" xfId="29396" xr:uid="{A5C8FC9A-B3AB-47AF-819C-6FC9B4FAFA6E}"/>
    <cellStyle name="Nota 2 2 6 2 3 4 3 2" xfId="29397" xr:uid="{52A34DBD-5E91-42B0-886C-FE220739581D}"/>
    <cellStyle name="Nota 2 2 6 2 3 4 4" xfId="29398" xr:uid="{3419F364-D1E7-4D3E-8A3B-25A13CF95C47}"/>
    <cellStyle name="Nota 2 2 6 2 3 4 4 2" xfId="29399" xr:uid="{889A5EB4-12B0-4DB5-8A5C-D9BB5DD2E177}"/>
    <cellStyle name="Nota 2 2 6 2 3 4 5" xfId="29400" xr:uid="{C46AB696-CC12-460F-8061-F61A5875631C}"/>
    <cellStyle name="Nota 2 2 6 2 3 5" xfId="29401" xr:uid="{DC60A235-4DBB-478D-818E-16057553E519}"/>
    <cellStyle name="Nota 2 2 6 2 3 5 2" xfId="29402" xr:uid="{8DD49981-A281-4B8E-9CA3-E3FF3883F8DC}"/>
    <cellStyle name="Nota 2 2 6 2 3 5 2 2" xfId="29403" xr:uid="{1E323AFC-1837-45D5-BFCE-5049EF6F66CE}"/>
    <cellStyle name="Nota 2 2 6 2 3 5 3" xfId="29404" xr:uid="{8FA051B8-4AAB-468D-81E3-A3515BF27C19}"/>
    <cellStyle name="Nota 2 2 6 2 3 5 3 2" xfId="29405" xr:uid="{E4D550DF-0423-4286-B753-DF8AC78A19B2}"/>
    <cellStyle name="Nota 2 2 6 2 3 5 4" xfId="29406" xr:uid="{48A61E49-1458-485C-9D84-E8BD64FB3CD3}"/>
    <cellStyle name="Nota 2 2 6 2 3 6" xfId="29407" xr:uid="{EA9E3D63-E3F4-42F2-A3BA-E5A13AF722B2}"/>
    <cellStyle name="Nota 2 2 6 2 3 6 2" xfId="29408" xr:uid="{C33C4BBA-E8C0-4E49-ABF0-1F8B90FF4FE9}"/>
    <cellStyle name="Nota 2 2 6 2 3 7" xfId="29409" xr:uid="{9F8B3FEA-EC7A-493E-B4CE-4C1E32210A4C}"/>
    <cellStyle name="Nota 2 2 6 2 3 8" xfId="29410" xr:uid="{DBB8120D-F871-4856-A41D-AD253A179EC0}"/>
    <cellStyle name="Nota 2 2 6 2 4" xfId="29411" xr:uid="{78117107-1840-4D9A-9BED-2D38E26CDB20}"/>
    <cellStyle name="Nota 2 2 6 2 4 2" xfId="29412" xr:uid="{F274B37D-C758-4DEF-9642-B79038EA6E32}"/>
    <cellStyle name="Nota 2 2 6 2 4 2 2" xfId="29413" xr:uid="{5DECE687-4424-472F-9C80-D79F20A2FCA5}"/>
    <cellStyle name="Nota 2 2 6 2 4 2 2 2" xfId="29414" xr:uid="{B6E03D96-4F94-4DBF-9D09-EF7EC3D0CE64}"/>
    <cellStyle name="Nota 2 2 6 2 4 2 2 2 2" xfId="29415" xr:uid="{6E7DB57A-D09D-4351-B617-4CFD2A82E1EC}"/>
    <cellStyle name="Nota 2 2 6 2 4 2 2 3" xfId="29416" xr:uid="{FE1FA9D1-1F8F-4257-BD83-D9DA621660E0}"/>
    <cellStyle name="Nota 2 2 6 2 4 2 3" xfId="29417" xr:uid="{E52EE409-7452-417B-9460-0A8A943967EC}"/>
    <cellStyle name="Nota 2 2 6 2 4 2 3 2" xfId="29418" xr:uid="{E409D207-19FD-4012-BF3C-A063D03AEBC3}"/>
    <cellStyle name="Nota 2 2 6 2 4 2 4" xfId="29419" xr:uid="{A4CF994D-D6ED-4019-9484-C6ABF0C310ED}"/>
    <cellStyle name="Nota 2 2 6 2 4 2 4 2" xfId="29420" xr:uid="{0D3711AC-AC9B-40DB-B37B-3696A3CAF584}"/>
    <cellStyle name="Nota 2 2 6 2 4 2 5" xfId="29421" xr:uid="{44CB4C6A-DFD1-4274-866E-754EFF2C389C}"/>
    <cellStyle name="Nota 2 2 6 2 4 3" xfId="29422" xr:uid="{43E02BB7-69BF-446F-A109-7570131910EC}"/>
    <cellStyle name="Nota 2 2 6 2 4 3 2" xfId="29423" xr:uid="{B9D60AB6-D5F0-40A3-9C81-0C28A0990484}"/>
    <cellStyle name="Nota 2 2 6 2 4 4" xfId="29424" xr:uid="{FEF3CB97-81FC-4656-8E04-E13F6B0772D1}"/>
    <cellStyle name="Nota 2 2 6 2 4 4 2" xfId="29425" xr:uid="{09B9398D-BB2D-4FFC-BF7D-0073DFF1C493}"/>
    <cellStyle name="Nota 2 2 6 2 4 5" xfId="29426" xr:uid="{9A73A406-AB20-4FAE-90AE-67B277D0C49C}"/>
    <cellStyle name="Nota 2 2 6 2 5" xfId="29427" xr:uid="{5487E2A8-BEDE-4F60-88FB-E712229FDA0A}"/>
    <cellStyle name="Nota 2 2 6 2 5 2" xfId="29428" xr:uid="{F28D7855-70F8-4DD6-8C95-AB965470B9B3}"/>
    <cellStyle name="Nota 2 2 6 2 5 2 2" xfId="29429" xr:uid="{CC9721EA-302E-4912-9625-FE00428E5220}"/>
    <cellStyle name="Nota 2 2 6 2 5 3" xfId="29430" xr:uid="{782B6576-7136-40A3-9419-1CEBCADC858D}"/>
    <cellStyle name="Nota 2 2 6 2 5 3 2" xfId="29431" xr:uid="{49521178-C4F6-496B-8ED3-0530650A1E4D}"/>
    <cellStyle name="Nota 2 2 6 2 5 4" xfId="29432" xr:uid="{624B44DD-B176-4322-9BC2-B1D1A4A95ACB}"/>
    <cellStyle name="Nota 2 2 6 2 6" xfId="29433" xr:uid="{6F7A082A-F922-40E6-A04C-46AD6C271A8C}"/>
    <cellStyle name="Nota 2 2 6 2 6 2" xfId="29434" xr:uid="{C550E05E-3666-41C8-B427-608EA9D28B7E}"/>
    <cellStyle name="Nota 2 2 6 2 6 2 2" xfId="29435" xr:uid="{6B6D7580-F5F9-4BF6-A036-DAE8B35600A3}"/>
    <cellStyle name="Nota 2 2 6 2 6 2 2 2" xfId="29436" xr:uid="{9E847709-A02B-4B4B-99A3-BE8223C3C946}"/>
    <cellStyle name="Nota 2 2 6 2 6 2 3" xfId="29437" xr:uid="{5872C8CF-79F0-453B-B1DC-BD1AEEFAB05F}"/>
    <cellStyle name="Nota 2 2 6 2 6 3" xfId="29438" xr:uid="{524A7B43-BBEE-4F92-B415-BB2FDBEB42E1}"/>
    <cellStyle name="Nota 2 2 6 2 6 3 2" xfId="29439" xr:uid="{A411F4E4-D085-4662-AA11-CBF868330238}"/>
    <cellStyle name="Nota 2 2 6 2 6 4" xfId="29440" xr:uid="{F80C2C15-75DA-4FBA-9FA2-847E3B89D86F}"/>
    <cellStyle name="Nota 2 2 6 2 6 4 2" xfId="29441" xr:uid="{143FFC03-AC75-45DC-A896-DC5FDB8EFC96}"/>
    <cellStyle name="Nota 2 2 6 2 6 5" xfId="29442" xr:uid="{B80FC1AF-303D-4C30-97C9-455C72736C1D}"/>
    <cellStyle name="Nota 2 2 6 2 7" xfId="29443" xr:uid="{F548B8A2-4A59-4A49-AB89-2F3E2A8C34B1}"/>
    <cellStyle name="Nota 2 2 6 2 7 2" xfId="29444" xr:uid="{00D9DB78-0F7D-4342-AE09-75C149EA006E}"/>
    <cellStyle name="Nota 2 2 6 2 7 2 2" xfId="29445" xr:uid="{1A34EDF3-3423-453E-A4FD-6D34069EF312}"/>
    <cellStyle name="Nota 2 2 6 2 7 3" xfId="29446" xr:uid="{0167D11B-C5A0-46F5-9CBB-70E84751E8B2}"/>
    <cellStyle name="Nota 2 2 6 2 7 3 2" xfId="29447" xr:uid="{D1D49357-3126-4FE6-835B-3C29DE998F87}"/>
    <cellStyle name="Nota 2 2 6 2 7 4" xfId="29448" xr:uid="{9FB1B38E-F946-4E0F-9A45-34739FBC5204}"/>
    <cellStyle name="Nota 2 2 6 2 8" xfId="29449" xr:uid="{9B3BE4C8-BEA9-4E42-BE1A-7190D97FB769}"/>
    <cellStyle name="Nota 2 2 6 2 8 2" xfId="29450" xr:uid="{FBBFDB6B-11B6-4471-903E-5837E4C71D8F}"/>
    <cellStyle name="Nota 2 2 6 2 9" xfId="29451" xr:uid="{3E470A5C-6851-4440-8F6E-EDB7F7034CFA}"/>
    <cellStyle name="Nota 2 2 6 3" xfId="29452" xr:uid="{E6D4EA03-617E-4D90-AADC-1694875D7402}"/>
    <cellStyle name="Nota 2 2 6 3 2" xfId="29453" xr:uid="{ADC61B2E-B7EC-4FBC-8169-7A95D33A5A1E}"/>
    <cellStyle name="Nota 2 2 6 3 2 2" xfId="29454" xr:uid="{4AF292C7-6238-4EAD-85C4-40E6D2D753D8}"/>
    <cellStyle name="Nota 2 2 6 3 2 2 2" xfId="29455" xr:uid="{EAC56BFD-35A2-43EC-A0D2-012CF2C1E539}"/>
    <cellStyle name="Nota 2 2 6 3 2 2 2 2" xfId="29456" xr:uid="{641AAF49-4B27-4F4B-BE73-10333DDFF4BC}"/>
    <cellStyle name="Nota 2 2 6 3 2 2 2 2 2" xfId="29457" xr:uid="{BC841EAE-B576-4A8A-8E0C-36E87AEFA77D}"/>
    <cellStyle name="Nota 2 2 6 3 2 2 2 3" xfId="29458" xr:uid="{C40A8539-1B2A-4BA6-B888-F3BB6DCC5717}"/>
    <cellStyle name="Nota 2 2 6 3 2 2 3" xfId="29459" xr:uid="{9429B887-693D-47FB-9C8B-B48691E5B58F}"/>
    <cellStyle name="Nota 2 2 6 3 2 2 3 2" xfId="29460" xr:uid="{141D3B70-52E6-4D04-8687-C5A5CD94DC3C}"/>
    <cellStyle name="Nota 2 2 6 3 2 2 4" xfId="29461" xr:uid="{E4B4C490-3E57-4C1B-BE6E-0F75B00516B3}"/>
    <cellStyle name="Nota 2 2 6 3 2 2 4 2" xfId="29462" xr:uid="{C4268A91-8E6F-4569-8EC7-0F40CDA387CD}"/>
    <cellStyle name="Nota 2 2 6 3 2 2 5" xfId="29463" xr:uid="{1E9D9D25-AC37-4C72-B45C-DB29B6D7E964}"/>
    <cellStyle name="Nota 2 2 6 3 2 3" xfId="29464" xr:uid="{092543D8-02D6-488D-8893-6671DF42215A}"/>
    <cellStyle name="Nota 2 2 6 3 2 3 2" xfId="29465" xr:uid="{A009F266-792D-4671-9A45-B47D50589099}"/>
    <cellStyle name="Nota 2 2 6 3 2 4" xfId="29466" xr:uid="{76D583AB-3CF0-48BA-BA10-F26002EE820F}"/>
    <cellStyle name="Nota 2 2 6 3 2 4 2" xfId="29467" xr:uid="{AF384316-69B0-4ED7-8458-BB885D75FB71}"/>
    <cellStyle name="Nota 2 2 6 3 2 5" xfId="29468" xr:uid="{437D58DF-80AB-470C-B44C-A508C68AEF2E}"/>
    <cellStyle name="Nota 2 2 6 3 3" xfId="29469" xr:uid="{A4E6B9E0-3195-48A2-BBD3-881BB6F33390}"/>
    <cellStyle name="Nota 2 2 6 3 3 2" xfId="29470" xr:uid="{316EAE23-3A69-42E7-AD6C-519CAC19BDCF}"/>
    <cellStyle name="Nota 2 2 6 3 3 2 2" xfId="29471" xr:uid="{F2AA479B-6BCE-46CE-B3C9-10E7A2334343}"/>
    <cellStyle name="Nota 2 2 6 3 3 3" xfId="29472" xr:uid="{1E5D54D4-999A-42EC-8436-4CCA3ABA33E6}"/>
    <cellStyle name="Nota 2 2 6 3 3 3 2" xfId="29473" xr:uid="{DBD3BF17-BB20-49CF-97FF-19DF4666CC7D}"/>
    <cellStyle name="Nota 2 2 6 3 3 4" xfId="29474" xr:uid="{520A31CC-ED18-494F-851F-15DD434371E0}"/>
    <cellStyle name="Nota 2 2 6 3 4" xfId="29475" xr:uid="{7578D9D6-81BF-4DCA-B637-754F8EAF79CC}"/>
    <cellStyle name="Nota 2 2 6 3 4 2" xfId="29476" xr:uid="{68C7EF02-71B7-4BEB-9E35-03E9C1E16871}"/>
    <cellStyle name="Nota 2 2 6 3 4 2 2" xfId="29477" xr:uid="{9FD22D82-445C-4FF5-921F-6B12E32450BA}"/>
    <cellStyle name="Nota 2 2 6 3 4 2 2 2" xfId="29478" xr:uid="{2A86751D-C1D1-4591-9DA5-CDDDD850A83D}"/>
    <cellStyle name="Nota 2 2 6 3 4 2 3" xfId="29479" xr:uid="{0966F0D0-5D6B-4164-BA4B-6A2A01A79D7C}"/>
    <cellStyle name="Nota 2 2 6 3 4 3" xfId="29480" xr:uid="{BB8FF12E-7E0C-4F7F-B182-8218AEE64F31}"/>
    <cellStyle name="Nota 2 2 6 3 4 3 2" xfId="29481" xr:uid="{FFE87DD5-F3EC-4DA7-B3E5-F08198E7950A}"/>
    <cellStyle name="Nota 2 2 6 3 4 4" xfId="29482" xr:uid="{94D2067A-D94B-46E3-B050-4610B2A1FCAD}"/>
    <cellStyle name="Nota 2 2 6 3 4 4 2" xfId="29483" xr:uid="{3410F195-7A28-4815-A6DA-203B0B2F3392}"/>
    <cellStyle name="Nota 2 2 6 3 4 5" xfId="29484" xr:uid="{5633EE9A-86C2-418C-A498-9D356BF0B92E}"/>
    <cellStyle name="Nota 2 2 6 3 5" xfId="29485" xr:uid="{FAD22A61-5913-4EA8-ABCF-29DC4D0363F3}"/>
    <cellStyle name="Nota 2 2 6 3 5 2" xfId="29486" xr:uid="{49877393-91B6-45B1-8437-D0FCE8F8F60C}"/>
    <cellStyle name="Nota 2 2 6 3 5 2 2" xfId="29487" xr:uid="{A17D5DD7-F5B6-4F5B-BA1B-339E493D1AA7}"/>
    <cellStyle name="Nota 2 2 6 3 5 3" xfId="29488" xr:uid="{56532AAC-9F62-4EFC-90B8-7B045B610F96}"/>
    <cellStyle name="Nota 2 2 6 3 5 3 2" xfId="29489" xr:uid="{0FC5885A-6282-470E-96AF-AC37AD1276CC}"/>
    <cellStyle name="Nota 2 2 6 3 5 4" xfId="29490" xr:uid="{C571C491-4A3B-4C19-9744-88C95153969B}"/>
    <cellStyle name="Nota 2 2 6 3 6" xfId="29491" xr:uid="{DF662DC3-98B6-43E9-A78E-9DE1C721DF2C}"/>
    <cellStyle name="Nota 2 2 6 3 6 2" xfId="29492" xr:uid="{7679BC18-EA0D-435B-A358-A9C4EE09F100}"/>
    <cellStyle name="Nota 2 2 6 3 7" xfId="29493" xr:uid="{D58F2ECE-5943-4A30-95CC-56271A65E39D}"/>
    <cellStyle name="Nota 2 2 6 3 8" xfId="29494" xr:uid="{637972FB-F1CC-4EFC-8CA0-0CAAC7782D0F}"/>
    <cellStyle name="Nota 2 2 6 4" xfId="29495" xr:uid="{5EFEA08E-750F-44C3-9347-D82ADF1C70A8}"/>
    <cellStyle name="Nota 2 2 6 4 2" xfId="29496" xr:uid="{2EAF58D8-0D8C-43E7-B6E9-FB74D00A5344}"/>
    <cellStyle name="Nota 2 2 6 4 2 2" xfId="29497" xr:uid="{1ABF11E5-7C17-4C31-870B-867C5F66862C}"/>
    <cellStyle name="Nota 2 2 6 4 2 2 2" xfId="29498" xr:uid="{7FB00B03-A94D-418F-9140-33F30C535FEE}"/>
    <cellStyle name="Nota 2 2 6 4 2 2 2 2" xfId="29499" xr:uid="{83E5ECBF-B357-48A0-ABA2-93139D728297}"/>
    <cellStyle name="Nota 2 2 6 4 2 2 2 2 2" xfId="29500" xr:uid="{7DFD02B9-A302-49F7-B1C9-88B8E17910BD}"/>
    <cellStyle name="Nota 2 2 6 4 2 2 2 3" xfId="29501" xr:uid="{74491513-6A80-4221-8C94-4AA309B3D4D5}"/>
    <cellStyle name="Nota 2 2 6 4 2 2 3" xfId="29502" xr:uid="{8A5EF3E0-DEFA-4033-A1D3-48DF24E491DA}"/>
    <cellStyle name="Nota 2 2 6 4 2 2 3 2" xfId="29503" xr:uid="{79B1F4BA-FF7D-43C0-879E-11A5221368B0}"/>
    <cellStyle name="Nota 2 2 6 4 2 2 4" xfId="29504" xr:uid="{7B207B58-7AF3-4B6B-9D22-2AF77A6E67CF}"/>
    <cellStyle name="Nota 2 2 6 4 2 2 4 2" xfId="29505" xr:uid="{7937B510-AF77-4FCE-831C-0DCD7A4730C1}"/>
    <cellStyle name="Nota 2 2 6 4 2 2 5" xfId="29506" xr:uid="{FBA05918-2214-401B-BE13-7D7D6024A170}"/>
    <cellStyle name="Nota 2 2 6 4 2 3" xfId="29507" xr:uid="{EA71004A-1861-4510-966E-D43513259C0D}"/>
    <cellStyle name="Nota 2 2 6 4 2 3 2" xfId="29508" xr:uid="{2C7A4079-9AA3-45A4-A808-D62ACCA0890A}"/>
    <cellStyle name="Nota 2 2 6 4 2 4" xfId="29509" xr:uid="{1A5F4405-8E84-43B0-93D7-BBC9002CF1D5}"/>
    <cellStyle name="Nota 2 2 6 4 2 4 2" xfId="29510" xr:uid="{4DBF54BE-C8FB-407A-A28B-0E4CE8F2783B}"/>
    <cellStyle name="Nota 2 2 6 4 2 5" xfId="29511" xr:uid="{A74417C6-C44B-4BF6-BC1B-AFF147A7F8BE}"/>
    <cellStyle name="Nota 2 2 6 4 3" xfId="29512" xr:uid="{A6AC2CED-9B6E-4409-A96C-1FE60A299043}"/>
    <cellStyle name="Nota 2 2 6 4 3 2" xfId="29513" xr:uid="{A96FC76F-1B61-44EB-8DBD-5FB4ECFF1AA2}"/>
    <cellStyle name="Nota 2 2 6 4 3 2 2" xfId="29514" xr:uid="{EE54CB8B-87D6-4876-A7A7-5C546E23EED1}"/>
    <cellStyle name="Nota 2 2 6 4 3 3" xfId="29515" xr:uid="{976FD6A8-5628-4CED-A678-19A1C11611D8}"/>
    <cellStyle name="Nota 2 2 6 4 3 3 2" xfId="29516" xr:uid="{DC76986D-9CA3-402E-9F13-289CBA2E9BA2}"/>
    <cellStyle name="Nota 2 2 6 4 3 4" xfId="29517" xr:uid="{1304CD2C-56D7-446C-80C2-15EFA7EF8E5F}"/>
    <cellStyle name="Nota 2 2 6 4 4" xfId="29518" xr:uid="{8760A6DB-1FE1-4456-8673-FEA6C8BB21AA}"/>
    <cellStyle name="Nota 2 2 6 4 4 2" xfId="29519" xr:uid="{DE36CFB4-AD46-49F2-924F-1C9D529AB6EF}"/>
    <cellStyle name="Nota 2 2 6 4 4 2 2" xfId="29520" xr:uid="{FFF821A8-52B1-4511-A33D-790C4E031670}"/>
    <cellStyle name="Nota 2 2 6 4 4 2 2 2" xfId="29521" xr:uid="{E8F17589-789E-4AFB-B91B-841C3954E655}"/>
    <cellStyle name="Nota 2 2 6 4 4 2 3" xfId="29522" xr:uid="{58F3DD15-D236-410E-ABB2-77D2EAFB851E}"/>
    <cellStyle name="Nota 2 2 6 4 4 3" xfId="29523" xr:uid="{90822D3D-1573-4D3D-A239-06DDA83C987E}"/>
    <cellStyle name="Nota 2 2 6 4 4 3 2" xfId="29524" xr:uid="{54DE38FC-786F-4478-B9EE-2C9F1B8D895E}"/>
    <cellStyle name="Nota 2 2 6 4 4 4" xfId="29525" xr:uid="{8C296817-B416-4B49-8AAB-FAB25E7EBBC7}"/>
    <cellStyle name="Nota 2 2 6 4 4 4 2" xfId="29526" xr:uid="{83589066-426C-44DA-941F-9888475ED417}"/>
    <cellStyle name="Nota 2 2 6 4 4 5" xfId="29527" xr:uid="{8FB72CBD-E0CF-4A6A-819D-64495573797B}"/>
    <cellStyle name="Nota 2 2 6 4 5" xfId="29528" xr:uid="{5A777F76-394B-4B9C-9560-3991CFD8E168}"/>
    <cellStyle name="Nota 2 2 6 4 5 2" xfId="29529" xr:uid="{3EEF2989-7093-411C-86E1-B23A26273BF6}"/>
    <cellStyle name="Nota 2 2 6 4 5 2 2" xfId="29530" xr:uid="{971E560E-5B79-4F98-8AE2-55DFA91B1709}"/>
    <cellStyle name="Nota 2 2 6 4 5 3" xfId="29531" xr:uid="{6CD45447-9DF0-43A9-8FDE-1EFC27C43650}"/>
    <cellStyle name="Nota 2 2 6 4 5 3 2" xfId="29532" xr:uid="{CC2AB03C-2FC6-486E-B3A5-84C6C17E92A8}"/>
    <cellStyle name="Nota 2 2 6 4 5 4" xfId="29533" xr:uid="{CD22B0E8-64A7-49FD-9442-5122FFAAD831}"/>
    <cellStyle name="Nota 2 2 6 4 6" xfId="29534" xr:uid="{4D13047B-8EE2-4A09-A466-8456C70698DB}"/>
    <cellStyle name="Nota 2 2 6 4 6 2" xfId="29535" xr:uid="{661A160B-80CD-4C6B-998C-F98C4042DD12}"/>
    <cellStyle name="Nota 2 2 6 4 7" xfId="29536" xr:uid="{F3A5D92C-A4D0-4FF1-8007-D6D4C43639A2}"/>
    <cellStyle name="Nota 2 2 6 4 8" xfId="29537" xr:uid="{EA8AB8CC-55F7-4FA0-AF04-F3EDCACEB73C}"/>
    <cellStyle name="Nota 2 2 6 5" xfId="29538" xr:uid="{188C85CD-D235-4241-A430-FE18DA6B252E}"/>
    <cellStyle name="Nota 2 2 6 5 2" xfId="29539" xr:uid="{4D875C04-871F-4E13-8BCA-0DA9E537F23C}"/>
    <cellStyle name="Nota 2 2 6 5 2 2" xfId="29540" xr:uid="{F1313590-F3BA-472C-B1B8-1377F0853EFF}"/>
    <cellStyle name="Nota 2 2 6 5 2 2 2" xfId="29541" xr:uid="{7884EE2D-D8F5-4D29-8553-7B6DB332F4B7}"/>
    <cellStyle name="Nota 2 2 6 5 2 2 2 2" xfId="29542" xr:uid="{1FB96A85-0FA2-4C93-A66F-DEE19BE6A585}"/>
    <cellStyle name="Nota 2 2 6 5 2 2 2 2 2" xfId="29543" xr:uid="{74DE10AC-8D9F-4CA2-8A53-152C0F5E2F74}"/>
    <cellStyle name="Nota 2 2 6 5 2 2 2 3" xfId="29544" xr:uid="{023BB11A-72D8-4446-A270-7FC4C83C965F}"/>
    <cellStyle name="Nota 2 2 6 5 2 2 3" xfId="29545" xr:uid="{ACEB93C3-EA10-4F8C-AFF1-AEADE4D0C1C4}"/>
    <cellStyle name="Nota 2 2 6 5 2 2 3 2" xfId="29546" xr:uid="{08001B2B-1735-46C0-886A-03ABC0EB7A63}"/>
    <cellStyle name="Nota 2 2 6 5 2 2 4" xfId="29547" xr:uid="{30A808C4-3ED1-4A1B-B184-DABF3C00929D}"/>
    <cellStyle name="Nota 2 2 6 5 2 2 4 2" xfId="29548" xr:uid="{7B413AA7-A6BE-442F-8002-E3CE15BECA6D}"/>
    <cellStyle name="Nota 2 2 6 5 2 2 5" xfId="29549" xr:uid="{1471E8F4-DE95-4354-8C10-17927109EE3D}"/>
    <cellStyle name="Nota 2 2 6 5 2 3" xfId="29550" xr:uid="{BEC3A279-0467-45D0-B765-63BE0A720C80}"/>
    <cellStyle name="Nota 2 2 6 5 2 3 2" xfId="29551" xr:uid="{032DA3CE-8846-4CA5-9473-775FCE46459A}"/>
    <cellStyle name="Nota 2 2 6 5 2 4" xfId="29552" xr:uid="{B54AD832-EC0E-4000-930A-E83DBCC262BF}"/>
    <cellStyle name="Nota 2 2 6 5 2 4 2" xfId="29553" xr:uid="{445CB365-63D2-4B21-9414-978DEC3B2B1F}"/>
    <cellStyle name="Nota 2 2 6 5 2 5" xfId="29554" xr:uid="{8EDBA6F8-2191-43E5-A5EA-1DC825BFF7B5}"/>
    <cellStyle name="Nota 2 2 6 5 3" xfId="29555" xr:uid="{1D558A64-BBD5-4D81-B948-5FB84038FBC3}"/>
    <cellStyle name="Nota 2 2 6 5 3 2" xfId="29556" xr:uid="{362A6FD1-CC27-4D6A-BB88-74910DEEF221}"/>
    <cellStyle name="Nota 2 2 6 5 3 2 2" xfId="29557" xr:uid="{031D528B-8972-4D56-963E-2A1FE44E3F26}"/>
    <cellStyle name="Nota 2 2 6 5 3 3" xfId="29558" xr:uid="{C650FB6E-3485-48DC-9D3F-B3DEBB017E55}"/>
    <cellStyle name="Nota 2 2 6 5 3 3 2" xfId="29559" xr:uid="{EF698F06-38A5-4892-BFF5-6FDC3AA40A88}"/>
    <cellStyle name="Nota 2 2 6 5 3 4" xfId="29560" xr:uid="{40B00459-F920-4BA1-AA09-FBE3ECB70D96}"/>
    <cellStyle name="Nota 2 2 6 5 4" xfId="29561" xr:uid="{EC213099-5F44-4977-BFD0-769F0ECA724C}"/>
    <cellStyle name="Nota 2 2 6 5 4 2" xfId="29562" xr:uid="{58315AFA-DC1F-4F68-8280-92D40D368AEB}"/>
    <cellStyle name="Nota 2 2 6 5 4 2 2" xfId="29563" xr:uid="{2493A12C-E545-4A76-9A38-1A1A3A2B5A19}"/>
    <cellStyle name="Nota 2 2 6 5 4 2 2 2" xfId="29564" xr:uid="{E80D6722-FD48-4C3B-BF41-54F867B3F753}"/>
    <cellStyle name="Nota 2 2 6 5 4 2 3" xfId="29565" xr:uid="{EFA203AF-BB6F-465F-8D24-50F9BB39F923}"/>
    <cellStyle name="Nota 2 2 6 5 4 3" xfId="29566" xr:uid="{DBC66CD0-EAB1-4793-90AE-546171E8FC12}"/>
    <cellStyle name="Nota 2 2 6 5 4 3 2" xfId="29567" xr:uid="{FBA90905-CD28-4A40-BC0A-455BF1DA4D73}"/>
    <cellStyle name="Nota 2 2 6 5 4 4" xfId="29568" xr:uid="{4F6B8107-68E6-4496-BE50-8955CFA07D9B}"/>
    <cellStyle name="Nota 2 2 6 5 4 4 2" xfId="29569" xr:uid="{22C4C457-A65B-41D1-9C42-02855A1441A2}"/>
    <cellStyle name="Nota 2 2 6 5 4 5" xfId="29570" xr:uid="{4131E49D-ED44-483B-B74D-9C0EA729C366}"/>
    <cellStyle name="Nota 2 2 6 5 5" xfId="29571" xr:uid="{79194175-847A-4285-9BFD-F3634B70231D}"/>
    <cellStyle name="Nota 2 2 6 5 5 2" xfId="29572" xr:uid="{074F5F3A-5DD8-4DE1-BEDA-87B2B70A282E}"/>
    <cellStyle name="Nota 2 2 6 5 5 2 2" xfId="29573" xr:uid="{2BBBC578-843D-4441-A46A-0012E1234767}"/>
    <cellStyle name="Nota 2 2 6 5 5 3" xfId="29574" xr:uid="{9EE313FF-C7DF-4139-8F38-7A3EB72AF976}"/>
    <cellStyle name="Nota 2 2 6 5 5 3 2" xfId="29575" xr:uid="{B965DB37-5557-4565-9B96-7B16C6196FAA}"/>
    <cellStyle name="Nota 2 2 6 5 5 4" xfId="29576" xr:uid="{5B342F63-A4FF-47E4-B5E0-6A261AB2F6E7}"/>
    <cellStyle name="Nota 2 2 6 5 6" xfId="29577" xr:uid="{61265E15-6314-45A8-B5DF-1C32595CDB72}"/>
    <cellStyle name="Nota 2 2 6 5 6 2" xfId="29578" xr:uid="{4F698520-6201-4B50-9512-604179C94475}"/>
    <cellStyle name="Nota 2 2 6 5 7" xfId="29579" xr:uid="{E355F993-7B35-4DA3-B128-6BA9A55A1D82}"/>
    <cellStyle name="Nota 2 2 6 5 8" xfId="29580" xr:uid="{FF9C9B09-6AF6-40FA-8FDE-C056753D767A}"/>
    <cellStyle name="Nota 2 2 6 6" xfId="29581" xr:uid="{A3656206-F921-4376-B26C-F15066A5CB9C}"/>
    <cellStyle name="Nota 2 2 6 6 2" xfId="29582" xr:uid="{E0BC410D-640D-4F5D-932E-D6D6D3BEE7CF}"/>
    <cellStyle name="Nota 2 2 6 6 2 2" xfId="29583" xr:uid="{ABB6F583-8662-4F73-9236-9EF62ED30DD3}"/>
    <cellStyle name="Nota 2 2 6 6 2 2 2" xfId="29584" xr:uid="{0BFBE5E8-B879-48ED-A129-157B83B5BE58}"/>
    <cellStyle name="Nota 2 2 6 6 2 2 2 2" xfId="29585" xr:uid="{FA215583-9707-4C33-BB26-E8D83DF64EF9}"/>
    <cellStyle name="Nota 2 2 6 6 2 2 3" xfId="29586" xr:uid="{BD5A5005-B968-400E-9D3C-4100C43D9785}"/>
    <cellStyle name="Nota 2 2 6 6 2 3" xfId="29587" xr:uid="{070E166F-6083-4266-9E77-DC42EC944E2A}"/>
    <cellStyle name="Nota 2 2 6 6 2 3 2" xfId="29588" xr:uid="{D29846F8-FFB6-4CB9-94BB-4B1A7A1738BB}"/>
    <cellStyle name="Nota 2 2 6 6 2 4" xfId="29589" xr:uid="{AE1735E4-F03D-45D0-A9C9-198C5645AC21}"/>
    <cellStyle name="Nota 2 2 6 6 2 4 2" xfId="29590" xr:uid="{895C9F1A-EEE3-439C-9119-F6ADCBD28EB7}"/>
    <cellStyle name="Nota 2 2 6 6 2 5" xfId="29591" xr:uid="{454429B9-133B-4C9E-B2D4-E5F0C9357087}"/>
    <cellStyle name="Nota 2 2 6 6 3" xfId="29592" xr:uid="{CCF31B27-A387-480C-AFF2-AFD0B63C92A0}"/>
    <cellStyle name="Nota 2 2 6 6 3 2" xfId="29593" xr:uid="{636D2E11-F4F5-47AF-BD9C-5FB55F7A4095}"/>
    <cellStyle name="Nota 2 2 6 6 4" xfId="29594" xr:uid="{A19EC065-543C-4190-A7B6-BA2C8FA3EB6C}"/>
    <cellStyle name="Nota 2 2 6 6 4 2" xfId="29595" xr:uid="{9E11DE61-6411-45E5-8434-1AB38CB9C7AB}"/>
    <cellStyle name="Nota 2 2 6 6 5" xfId="29596" xr:uid="{2F924B31-D9C0-484D-8B0C-61C9FB121D43}"/>
    <cellStyle name="Nota 2 2 6 7" xfId="29597" xr:uid="{1EF851AB-50EE-438A-8155-C5A07B071548}"/>
    <cellStyle name="Nota 2 2 6 7 2" xfId="29598" xr:uid="{B8496A5C-11DE-435A-ADB4-40C487957794}"/>
    <cellStyle name="Nota 2 2 6 7 2 2" xfId="29599" xr:uid="{230B30F3-47CD-4F1C-811C-4BD8E57233EA}"/>
    <cellStyle name="Nota 2 2 6 7 3" xfId="29600" xr:uid="{9E8FA129-6974-41D8-8A6E-224AC340F193}"/>
    <cellStyle name="Nota 2 2 6 7 3 2" xfId="29601" xr:uid="{720F9137-26DB-4E49-9830-05C38BD285B7}"/>
    <cellStyle name="Nota 2 2 6 7 4" xfId="29602" xr:uid="{23B4E055-8D5B-49A0-A626-C90263B0658E}"/>
    <cellStyle name="Nota 2 2 6 8" xfId="29603" xr:uid="{F3215A18-D834-4BC4-8353-90273F5123C1}"/>
    <cellStyle name="Nota 2 2 6 8 2" xfId="29604" xr:uid="{8BE4C416-3EBF-4493-A127-37ADC219B664}"/>
    <cellStyle name="Nota 2 2 6 8 2 2" xfId="29605" xr:uid="{2EE9E5F3-D452-40C1-A902-D2560B6BD5B2}"/>
    <cellStyle name="Nota 2 2 6 8 2 2 2" xfId="29606" xr:uid="{203A8753-3863-4CBB-BDAC-5A46EC46CA79}"/>
    <cellStyle name="Nota 2 2 6 8 2 3" xfId="29607" xr:uid="{B0015572-4FD7-4F1A-AE06-B14348080B8E}"/>
    <cellStyle name="Nota 2 2 6 8 3" xfId="29608" xr:uid="{08B16745-E429-4BF3-96B5-AA74F396A570}"/>
    <cellStyle name="Nota 2 2 6 8 3 2" xfId="29609" xr:uid="{EA17846D-96AD-43D4-BF9E-6F279362067E}"/>
    <cellStyle name="Nota 2 2 6 8 4" xfId="29610" xr:uid="{68082AC2-A089-4270-83F5-8148871811BE}"/>
    <cellStyle name="Nota 2 2 6 8 4 2" xfId="29611" xr:uid="{A0ED909B-9029-48B2-9C88-F6BAAFE1E7E2}"/>
    <cellStyle name="Nota 2 2 6 8 5" xfId="29612" xr:uid="{C464FA18-07C7-4818-B3CE-CF4B685E63EA}"/>
    <cellStyle name="Nota 2 2 6 9" xfId="29613" xr:uid="{35617F1C-A6E2-4F40-9192-A02892231078}"/>
    <cellStyle name="Nota 2 2 6 9 2" xfId="29614" xr:uid="{15773B93-C373-44B9-9B93-A764B6666585}"/>
    <cellStyle name="Nota 2 2 6 9 2 2" xfId="29615" xr:uid="{443F7968-7AEE-4D83-B9BA-99B42DD02D84}"/>
    <cellStyle name="Nota 2 2 6 9 3" xfId="29616" xr:uid="{1871289D-A06C-4B67-9001-BE3EB7FFB796}"/>
    <cellStyle name="Nota 2 2 6 9 3 2" xfId="29617" xr:uid="{F8BA29DA-5A26-43EE-A7FB-E15871281B67}"/>
    <cellStyle name="Nota 2 2 6 9 4" xfId="29618" xr:uid="{3E859939-F988-472C-BB51-924239D4136F}"/>
    <cellStyle name="Nota 2 2 7" xfId="29619" xr:uid="{D83475C5-CBE6-45F0-8703-7D9E8D4FF795}"/>
    <cellStyle name="Nota 2 2 7 10" xfId="29620" xr:uid="{F107F9A6-4474-476F-BE94-327B744E483C}"/>
    <cellStyle name="Nota 2 2 7 2" xfId="29621" xr:uid="{99150CD9-1086-4EAE-8EC2-3D45F719E564}"/>
    <cellStyle name="Nota 2 2 7 2 2" xfId="29622" xr:uid="{744B2184-FCF1-49CB-8DC4-DE4300EA5578}"/>
    <cellStyle name="Nota 2 2 7 2 2 2" xfId="29623" xr:uid="{DC64AFDA-45AF-48FA-90FC-D474CBD73B18}"/>
    <cellStyle name="Nota 2 2 7 2 2 2 2" xfId="29624" xr:uid="{2AC99D18-F496-4BCF-8BCA-2045F5DC71FF}"/>
    <cellStyle name="Nota 2 2 7 2 2 2 2 2" xfId="29625" xr:uid="{9C80641F-8190-4B39-AFF8-D78027A860FA}"/>
    <cellStyle name="Nota 2 2 7 2 2 2 2 2 2" xfId="29626" xr:uid="{55F2E873-FF6D-4B54-947A-56B6B07725DD}"/>
    <cellStyle name="Nota 2 2 7 2 2 2 2 3" xfId="29627" xr:uid="{4705AF53-A5BE-4D14-9329-8033E4E15F58}"/>
    <cellStyle name="Nota 2 2 7 2 2 2 3" xfId="29628" xr:uid="{ED71BD40-CA6F-4167-B678-5039E339197D}"/>
    <cellStyle name="Nota 2 2 7 2 2 2 3 2" xfId="29629" xr:uid="{25D75B87-B415-47AA-8E3C-712854D92BED}"/>
    <cellStyle name="Nota 2 2 7 2 2 2 4" xfId="29630" xr:uid="{139528A7-AE87-4478-9313-CADD5B16C87C}"/>
    <cellStyle name="Nota 2 2 7 2 2 2 4 2" xfId="29631" xr:uid="{5CC4AFC6-C573-40B8-8CE7-3BC2D1C34563}"/>
    <cellStyle name="Nota 2 2 7 2 2 2 5" xfId="29632" xr:uid="{30590F37-4B40-41D1-A32D-131055E6F46E}"/>
    <cellStyle name="Nota 2 2 7 2 2 3" xfId="29633" xr:uid="{82A9686D-BECC-4048-B33C-D194D49093F8}"/>
    <cellStyle name="Nota 2 2 7 2 2 3 2" xfId="29634" xr:uid="{EEEDCC19-147A-4640-9F12-4392D9557EC2}"/>
    <cellStyle name="Nota 2 2 7 2 2 4" xfId="29635" xr:uid="{BC0198DC-6F4B-4198-8CD8-F2ABC281A6FA}"/>
    <cellStyle name="Nota 2 2 7 2 2 4 2" xfId="29636" xr:uid="{ED78F518-C73C-4ACC-8F97-19F81ADB8CF3}"/>
    <cellStyle name="Nota 2 2 7 2 2 5" xfId="29637" xr:uid="{65ECB345-5905-4703-ABC2-E25583B54AA5}"/>
    <cellStyle name="Nota 2 2 7 2 3" xfId="29638" xr:uid="{9410B400-C202-48F9-81BA-BFF1CEDEEED7}"/>
    <cellStyle name="Nota 2 2 7 2 3 2" xfId="29639" xr:uid="{CB78A7F4-895D-443D-A6B6-4F5D700662B0}"/>
    <cellStyle name="Nota 2 2 7 2 3 2 2" xfId="29640" xr:uid="{710D11E6-0A0C-49B7-8EDD-F8B51DB9AE41}"/>
    <cellStyle name="Nota 2 2 7 2 3 3" xfId="29641" xr:uid="{FCC05CE0-2A8B-4CC0-B4C8-1D39FF6E76A8}"/>
    <cellStyle name="Nota 2 2 7 2 3 3 2" xfId="29642" xr:uid="{2EE31FC8-F4B7-42DF-8B6B-53E931CA5FAA}"/>
    <cellStyle name="Nota 2 2 7 2 3 4" xfId="29643" xr:uid="{B3B51D21-9395-485E-9F3D-257762FFD422}"/>
    <cellStyle name="Nota 2 2 7 2 4" xfId="29644" xr:uid="{249EFD61-55C6-4BF6-B7D2-2DBA1F5C339D}"/>
    <cellStyle name="Nota 2 2 7 2 4 2" xfId="29645" xr:uid="{752EABDA-9EB2-47AF-A13B-97A91B2AF7BC}"/>
    <cellStyle name="Nota 2 2 7 2 4 2 2" xfId="29646" xr:uid="{BB4DE790-8DA9-45F0-81FE-A20D5E59701B}"/>
    <cellStyle name="Nota 2 2 7 2 4 2 2 2" xfId="29647" xr:uid="{0ECCA20D-05F6-440F-954D-F8E67314C97C}"/>
    <cellStyle name="Nota 2 2 7 2 4 2 3" xfId="29648" xr:uid="{16162CAF-AC89-42FB-9192-90D358A28104}"/>
    <cellStyle name="Nota 2 2 7 2 4 3" xfId="29649" xr:uid="{E501B09F-27F4-493A-82F9-EE37848F25EA}"/>
    <cellStyle name="Nota 2 2 7 2 4 3 2" xfId="29650" xr:uid="{66678E48-D278-4AEF-BB03-F67EF19A6B2B}"/>
    <cellStyle name="Nota 2 2 7 2 4 4" xfId="29651" xr:uid="{E188D170-BC7D-40FC-A4F8-C96ED20E4222}"/>
    <cellStyle name="Nota 2 2 7 2 4 4 2" xfId="29652" xr:uid="{8885A95B-48A3-4A7A-85C0-B5717849BFD8}"/>
    <cellStyle name="Nota 2 2 7 2 4 5" xfId="29653" xr:uid="{1A4809E5-AE5B-43EB-BF54-B7FFB4112D2B}"/>
    <cellStyle name="Nota 2 2 7 2 5" xfId="29654" xr:uid="{F5099B50-F337-4A31-861F-6ED5F40F9C61}"/>
    <cellStyle name="Nota 2 2 7 2 5 2" xfId="29655" xr:uid="{5C694B79-AD35-49AE-9B62-6387C00C0241}"/>
    <cellStyle name="Nota 2 2 7 2 5 2 2" xfId="29656" xr:uid="{5599BCE5-FB44-4B6E-9AD7-D2CBE8E3F28E}"/>
    <cellStyle name="Nota 2 2 7 2 5 3" xfId="29657" xr:uid="{017A9B98-D130-434C-89F6-049780D58915}"/>
    <cellStyle name="Nota 2 2 7 2 5 3 2" xfId="29658" xr:uid="{6328B5D7-D5F6-4205-840F-F66D754169AC}"/>
    <cellStyle name="Nota 2 2 7 2 5 4" xfId="29659" xr:uid="{40FBCCBA-25A8-42EB-8D1B-533677B3E8FE}"/>
    <cellStyle name="Nota 2 2 7 2 6" xfId="29660" xr:uid="{38E490F1-F4DC-4EB5-82CB-0D01582EFC39}"/>
    <cellStyle name="Nota 2 2 7 2 6 2" xfId="29661" xr:uid="{0F5A40F9-15C7-455A-B664-6ADD1BB6AD1D}"/>
    <cellStyle name="Nota 2 2 7 2 7" xfId="29662" xr:uid="{BE6209A6-16BD-4EC4-8E59-14273E907F62}"/>
    <cellStyle name="Nota 2 2 7 2 8" xfId="29663" xr:uid="{4A01FBE7-7380-4919-9CEA-53322CEEFEB3}"/>
    <cellStyle name="Nota 2 2 7 3" xfId="29664" xr:uid="{D5D91273-D88F-42DA-8B55-1F2A7E0C931E}"/>
    <cellStyle name="Nota 2 2 7 3 2" xfId="29665" xr:uid="{7D5D1EDE-1F2A-451D-858D-F32A73A78862}"/>
    <cellStyle name="Nota 2 2 7 3 2 2" xfId="29666" xr:uid="{E0343475-64B2-417A-827B-93DBD94DD286}"/>
    <cellStyle name="Nota 2 2 7 3 2 2 2" xfId="29667" xr:uid="{0D1DF23C-861E-463B-91ED-4130860CDFAA}"/>
    <cellStyle name="Nota 2 2 7 3 2 2 2 2" xfId="29668" xr:uid="{7E9C8BC9-D049-496A-A7BC-C0A933100B34}"/>
    <cellStyle name="Nota 2 2 7 3 2 2 2 2 2" xfId="29669" xr:uid="{7726AF3B-3B95-459E-955B-D8186FC17A86}"/>
    <cellStyle name="Nota 2 2 7 3 2 2 2 3" xfId="29670" xr:uid="{E8512AFB-10DE-4B94-9709-3D2626978EBB}"/>
    <cellStyle name="Nota 2 2 7 3 2 2 3" xfId="29671" xr:uid="{75E9328F-F90A-4828-9EE9-D0F217B076AD}"/>
    <cellStyle name="Nota 2 2 7 3 2 2 3 2" xfId="29672" xr:uid="{FA669166-C267-494C-93FE-88B218066F8A}"/>
    <cellStyle name="Nota 2 2 7 3 2 2 4" xfId="29673" xr:uid="{FC9CA93F-5DDE-4EF6-8AD0-17135B0D0934}"/>
    <cellStyle name="Nota 2 2 7 3 2 2 4 2" xfId="29674" xr:uid="{4A9D62EC-029E-48D9-A9A5-82F3DCF3DFF8}"/>
    <cellStyle name="Nota 2 2 7 3 2 2 5" xfId="29675" xr:uid="{4CE9E3EB-1820-4E5A-AF8B-9030FC961437}"/>
    <cellStyle name="Nota 2 2 7 3 2 3" xfId="29676" xr:uid="{E07B1D28-58ED-4578-8DF2-162BABE88E90}"/>
    <cellStyle name="Nota 2 2 7 3 2 3 2" xfId="29677" xr:uid="{8C3745C8-ADEA-47B7-9355-3CEB1103AA44}"/>
    <cellStyle name="Nota 2 2 7 3 2 4" xfId="29678" xr:uid="{AC622485-F126-409B-9F92-40574549701E}"/>
    <cellStyle name="Nota 2 2 7 3 2 4 2" xfId="29679" xr:uid="{6C1818C2-436F-4BD8-8E85-691945AB5228}"/>
    <cellStyle name="Nota 2 2 7 3 2 5" xfId="29680" xr:uid="{0F6036EE-764E-47A5-9012-B5505B945DB3}"/>
    <cellStyle name="Nota 2 2 7 3 3" xfId="29681" xr:uid="{86B98E43-B216-4140-9FED-6E4A99EB5D35}"/>
    <cellStyle name="Nota 2 2 7 3 3 2" xfId="29682" xr:uid="{53FB72E3-0233-4234-9813-8144EADF7A31}"/>
    <cellStyle name="Nota 2 2 7 3 3 2 2" xfId="29683" xr:uid="{21805FD1-0086-4992-B01A-BD335CB47DC2}"/>
    <cellStyle name="Nota 2 2 7 3 3 3" xfId="29684" xr:uid="{854AFBFA-E380-4F88-960D-6818F35EFBB3}"/>
    <cellStyle name="Nota 2 2 7 3 3 3 2" xfId="29685" xr:uid="{DE6A13C0-DC32-496D-9DA3-CA178F91195D}"/>
    <cellStyle name="Nota 2 2 7 3 3 4" xfId="29686" xr:uid="{40C145D1-476A-4453-8A86-B620FC4BF920}"/>
    <cellStyle name="Nota 2 2 7 3 4" xfId="29687" xr:uid="{2FE6011C-8B34-4A9C-8A8B-04292DEE3F3D}"/>
    <cellStyle name="Nota 2 2 7 3 4 2" xfId="29688" xr:uid="{53016826-6E3B-4C9A-9174-90E7E9D8CDC1}"/>
    <cellStyle name="Nota 2 2 7 3 4 2 2" xfId="29689" xr:uid="{6C715525-3B48-4232-A308-68009BDD70C1}"/>
    <cellStyle name="Nota 2 2 7 3 4 2 2 2" xfId="29690" xr:uid="{19183143-B743-42CC-8A1C-549EF700D548}"/>
    <cellStyle name="Nota 2 2 7 3 4 2 3" xfId="29691" xr:uid="{49867C98-1A31-4E9F-8F73-3DA0B4456BAD}"/>
    <cellStyle name="Nota 2 2 7 3 4 3" xfId="29692" xr:uid="{5CCC7364-B73E-42DB-9505-47B315AC150E}"/>
    <cellStyle name="Nota 2 2 7 3 4 3 2" xfId="29693" xr:uid="{9EBAE8FF-12F3-445A-96C9-CEB6AF348CA8}"/>
    <cellStyle name="Nota 2 2 7 3 4 4" xfId="29694" xr:uid="{517308BA-011C-4BED-A473-422422ABF48C}"/>
    <cellStyle name="Nota 2 2 7 3 4 4 2" xfId="29695" xr:uid="{4624E204-7719-4557-AC11-47B6BF0C6B4C}"/>
    <cellStyle name="Nota 2 2 7 3 4 5" xfId="29696" xr:uid="{E684B0D4-F1EF-4FFD-A3B4-90C904160E91}"/>
    <cellStyle name="Nota 2 2 7 3 5" xfId="29697" xr:uid="{348E85BF-964D-4D76-8A9E-64AC7A313BA3}"/>
    <cellStyle name="Nota 2 2 7 3 5 2" xfId="29698" xr:uid="{6D8E2EC9-F1A2-4F63-BA1A-B2A0A8E5C969}"/>
    <cellStyle name="Nota 2 2 7 3 5 2 2" xfId="29699" xr:uid="{DF17E646-642B-42D8-BFC3-65953DE8C405}"/>
    <cellStyle name="Nota 2 2 7 3 5 3" xfId="29700" xr:uid="{5C10E49C-A44A-41B9-9CD0-3442C6D9A76E}"/>
    <cellStyle name="Nota 2 2 7 3 5 3 2" xfId="29701" xr:uid="{53F90DB5-01EE-4224-8F78-74E1CE3E103E}"/>
    <cellStyle name="Nota 2 2 7 3 5 4" xfId="29702" xr:uid="{378A9262-7323-439F-A5B7-67EA6E720965}"/>
    <cellStyle name="Nota 2 2 7 3 6" xfId="29703" xr:uid="{AD9EE850-F645-403F-B6F7-D7EDE112CBAB}"/>
    <cellStyle name="Nota 2 2 7 3 6 2" xfId="29704" xr:uid="{E0D0DD8C-A319-43E4-AC77-762B6D8C7A0D}"/>
    <cellStyle name="Nota 2 2 7 3 7" xfId="29705" xr:uid="{7DC87221-7723-4B03-A631-0F7751EF025B}"/>
    <cellStyle name="Nota 2 2 7 3 8" xfId="29706" xr:uid="{FEB72E7D-D941-4A18-B80B-19E4D6DDE02D}"/>
    <cellStyle name="Nota 2 2 7 4" xfId="29707" xr:uid="{00BDEBAC-828F-463A-8E08-FBE391F74E8F}"/>
    <cellStyle name="Nota 2 2 7 4 2" xfId="29708" xr:uid="{CA26C402-249E-478D-B6EE-CEA09B574EA0}"/>
    <cellStyle name="Nota 2 2 7 4 2 2" xfId="29709" xr:uid="{206AA16D-3BD2-4D49-A767-57FEBFABC425}"/>
    <cellStyle name="Nota 2 2 7 4 2 2 2" xfId="29710" xr:uid="{D5C311F8-3C02-42F1-B750-6FC0261C7995}"/>
    <cellStyle name="Nota 2 2 7 4 2 2 2 2" xfId="29711" xr:uid="{33ABD1B5-8E4B-4D86-9561-4B6B72F42D6E}"/>
    <cellStyle name="Nota 2 2 7 4 2 2 3" xfId="29712" xr:uid="{4CF53785-4117-4242-B0FC-2341C921E2E4}"/>
    <cellStyle name="Nota 2 2 7 4 2 3" xfId="29713" xr:uid="{227B29BC-5FCC-46DA-8311-43993395F7B4}"/>
    <cellStyle name="Nota 2 2 7 4 2 3 2" xfId="29714" xr:uid="{1FAD0990-A104-4910-B567-943E59759ED0}"/>
    <cellStyle name="Nota 2 2 7 4 2 4" xfId="29715" xr:uid="{D9744A24-A715-44F7-8B5E-326BC6D8EA3C}"/>
    <cellStyle name="Nota 2 2 7 4 2 4 2" xfId="29716" xr:uid="{CE87295A-EC3E-4407-961D-A7F84F825405}"/>
    <cellStyle name="Nota 2 2 7 4 2 5" xfId="29717" xr:uid="{C9A24527-2D44-4A32-A43F-9236BDC77F8D}"/>
    <cellStyle name="Nota 2 2 7 4 3" xfId="29718" xr:uid="{E07A560B-DC81-436D-B00D-BB9863F2E86F}"/>
    <cellStyle name="Nota 2 2 7 4 3 2" xfId="29719" xr:uid="{30E33083-49CF-444E-9DF6-27F23EA660AA}"/>
    <cellStyle name="Nota 2 2 7 4 4" xfId="29720" xr:uid="{E84C2000-60DB-495E-A501-BBD4019549EB}"/>
    <cellStyle name="Nota 2 2 7 4 4 2" xfId="29721" xr:uid="{53A95C6A-6596-4D62-9DB8-1C29B173827A}"/>
    <cellStyle name="Nota 2 2 7 4 5" xfId="29722" xr:uid="{7CB6BAE4-D0A9-4CBB-9230-CB7D3F6FE830}"/>
    <cellStyle name="Nota 2 2 7 5" xfId="29723" xr:uid="{93B1FB56-D242-466E-9848-B2397F72FF12}"/>
    <cellStyle name="Nota 2 2 7 5 2" xfId="29724" xr:uid="{846C9D72-24EA-491C-BABA-61D21A9CFBFF}"/>
    <cellStyle name="Nota 2 2 7 5 2 2" xfId="29725" xr:uid="{D6B3C0A2-C1C8-410D-AACF-100ED2A748B9}"/>
    <cellStyle name="Nota 2 2 7 5 3" xfId="29726" xr:uid="{295041BB-4087-4432-A13F-F2BBF62A8861}"/>
    <cellStyle name="Nota 2 2 7 5 3 2" xfId="29727" xr:uid="{9B83A246-93A0-4089-BA08-733B87BC6BCF}"/>
    <cellStyle name="Nota 2 2 7 5 4" xfId="29728" xr:uid="{3B8E9C86-9299-4054-971B-38ECDFE15D1D}"/>
    <cellStyle name="Nota 2 2 7 6" xfId="29729" xr:uid="{0E592CC6-1493-45D3-B485-BC34BBDA6F52}"/>
    <cellStyle name="Nota 2 2 7 6 2" xfId="29730" xr:uid="{6BC2C0F6-586C-4C29-82D9-0D8C5586516F}"/>
    <cellStyle name="Nota 2 2 7 6 2 2" xfId="29731" xr:uid="{9EFE9976-AD3C-4A1B-94DF-1B5B6ACB61B7}"/>
    <cellStyle name="Nota 2 2 7 6 2 2 2" xfId="29732" xr:uid="{F86F51D3-369A-4698-95B8-043171EA0144}"/>
    <cellStyle name="Nota 2 2 7 6 2 3" xfId="29733" xr:uid="{1EC4168B-32F9-49EB-92BB-71FBF6F5BDFD}"/>
    <cellStyle name="Nota 2 2 7 6 3" xfId="29734" xr:uid="{01C9CE89-CF35-4F6B-84F9-9BFF08FFDFFA}"/>
    <cellStyle name="Nota 2 2 7 6 3 2" xfId="29735" xr:uid="{597A2FB3-A77B-4C4F-86E1-8B318497A9C5}"/>
    <cellStyle name="Nota 2 2 7 6 4" xfId="29736" xr:uid="{AF7F00F3-8644-4D22-8D10-6895402B801D}"/>
    <cellStyle name="Nota 2 2 7 6 4 2" xfId="29737" xr:uid="{35788932-C9BA-40A9-BED5-B201A265F79C}"/>
    <cellStyle name="Nota 2 2 7 6 5" xfId="29738" xr:uid="{FB7CA56B-6DDA-47F8-8920-40C3E46BF60F}"/>
    <cellStyle name="Nota 2 2 7 7" xfId="29739" xr:uid="{57A545F0-D244-4487-A694-17309E1C2413}"/>
    <cellStyle name="Nota 2 2 7 7 2" xfId="29740" xr:uid="{4302E99B-F74F-480D-9F6F-1DBE6F79857D}"/>
    <cellStyle name="Nota 2 2 7 7 2 2" xfId="29741" xr:uid="{8EE550C8-A30B-4B07-89EB-9861649D8283}"/>
    <cellStyle name="Nota 2 2 7 7 3" xfId="29742" xr:uid="{0AA06D37-4123-45CD-90D4-68AA16F6C47C}"/>
    <cellStyle name="Nota 2 2 7 7 3 2" xfId="29743" xr:uid="{8ED61184-B9C0-4063-BA67-3C9B5E6CA37D}"/>
    <cellStyle name="Nota 2 2 7 7 4" xfId="29744" xr:uid="{CF684AC1-4E35-4944-A565-738E74AE059E}"/>
    <cellStyle name="Nota 2 2 7 8" xfId="29745" xr:uid="{575101AC-C80B-4162-BE32-86C1FDDC526A}"/>
    <cellStyle name="Nota 2 2 7 8 2" xfId="29746" xr:uid="{B3C5173B-29E9-4BFA-92F2-6C27A26FA844}"/>
    <cellStyle name="Nota 2 2 7 9" xfId="29747" xr:uid="{EE4BDAE3-FBEC-46BA-A293-D525942E81E9}"/>
    <cellStyle name="Nota 2 2 8" xfId="29748" xr:uid="{2DC3A3A4-FBB0-40E0-A43D-0215675FFE63}"/>
    <cellStyle name="Nota 2 2 8 10" xfId="29749" xr:uid="{5D0520AD-ED26-4392-9D4E-0DD4AB9D1B64}"/>
    <cellStyle name="Nota 2 2 8 2" xfId="29750" xr:uid="{91003949-8212-4B3B-8F89-D14F894DE7F2}"/>
    <cellStyle name="Nota 2 2 8 2 2" xfId="29751" xr:uid="{FFBF0801-6DE3-43DD-ABC8-92864B4C8900}"/>
    <cellStyle name="Nota 2 2 8 2 2 2" xfId="29752" xr:uid="{8E1882E2-FC7E-4BF7-94E8-162BAF152DF1}"/>
    <cellStyle name="Nota 2 2 8 2 2 2 2" xfId="29753" xr:uid="{593309F0-B19B-407A-947E-34D5B60E65AA}"/>
    <cellStyle name="Nota 2 2 8 2 2 2 2 2" xfId="29754" xr:uid="{B0F92EBC-0467-42A2-BABE-338EA2633ACD}"/>
    <cellStyle name="Nota 2 2 8 2 2 2 2 2 2" xfId="29755" xr:uid="{D0FCE1BC-92DB-4916-B3C8-B17A091A6F23}"/>
    <cellStyle name="Nota 2 2 8 2 2 2 2 3" xfId="29756" xr:uid="{EA993F1C-BAE2-4B2B-AE64-46FC42222267}"/>
    <cellStyle name="Nota 2 2 8 2 2 2 3" xfId="29757" xr:uid="{3FD54135-A626-46BE-841E-9B70E9B88EB6}"/>
    <cellStyle name="Nota 2 2 8 2 2 2 3 2" xfId="29758" xr:uid="{6CB470A4-C3DA-4815-9934-CB6F946A9929}"/>
    <cellStyle name="Nota 2 2 8 2 2 2 4" xfId="29759" xr:uid="{775EEA08-3BD1-4953-A561-954E883DBFDB}"/>
    <cellStyle name="Nota 2 2 8 2 2 2 4 2" xfId="29760" xr:uid="{F592F909-6292-44A4-A280-216132820A67}"/>
    <cellStyle name="Nota 2 2 8 2 2 2 5" xfId="29761" xr:uid="{A81F1A4E-FC6D-47C0-8E8F-025E5B2E162C}"/>
    <cellStyle name="Nota 2 2 8 2 2 3" xfId="29762" xr:uid="{918AD406-9971-4329-AAC9-9897E41DB8F0}"/>
    <cellStyle name="Nota 2 2 8 2 2 3 2" xfId="29763" xr:uid="{57142F34-14D4-437E-9D41-8493374B5C05}"/>
    <cellStyle name="Nota 2 2 8 2 2 4" xfId="29764" xr:uid="{D6978145-3389-4BAA-8D58-69AEC6267244}"/>
    <cellStyle name="Nota 2 2 8 2 2 4 2" xfId="29765" xr:uid="{1CB22C89-B31A-444B-940D-55A181ED319C}"/>
    <cellStyle name="Nota 2 2 8 2 2 5" xfId="29766" xr:uid="{8A24920C-1B82-4A78-84D7-F52A74F93AA3}"/>
    <cellStyle name="Nota 2 2 8 2 3" xfId="29767" xr:uid="{AEAFD612-5335-47D9-A5E4-C4F6CA826018}"/>
    <cellStyle name="Nota 2 2 8 2 3 2" xfId="29768" xr:uid="{D8D6AF54-6A57-4EC8-8F2F-E175DB76000C}"/>
    <cellStyle name="Nota 2 2 8 2 3 2 2" xfId="29769" xr:uid="{04698809-3160-4A54-BA5B-BCD12AF87943}"/>
    <cellStyle name="Nota 2 2 8 2 3 3" xfId="29770" xr:uid="{9CD57793-78AD-4154-9161-6E302F0E18CC}"/>
    <cellStyle name="Nota 2 2 8 2 3 3 2" xfId="29771" xr:uid="{BA118A25-5C52-47F3-920F-750A5642CF28}"/>
    <cellStyle name="Nota 2 2 8 2 3 4" xfId="29772" xr:uid="{D0A348E2-6448-4284-9B65-8C8B9AD098BF}"/>
    <cellStyle name="Nota 2 2 8 2 4" xfId="29773" xr:uid="{E1A0D30A-CA1D-42D3-896E-F17CEF9A7433}"/>
    <cellStyle name="Nota 2 2 8 2 4 2" xfId="29774" xr:uid="{E6F75448-2DF4-4FE8-9169-5857F28E276B}"/>
    <cellStyle name="Nota 2 2 8 2 4 2 2" xfId="29775" xr:uid="{70A05610-561E-497D-877A-6CFC43069006}"/>
    <cellStyle name="Nota 2 2 8 2 4 2 2 2" xfId="29776" xr:uid="{49FA3EC2-B1DA-4C63-9C94-107F9484880A}"/>
    <cellStyle name="Nota 2 2 8 2 4 2 3" xfId="29777" xr:uid="{E48A2D29-75A1-465C-969F-EA471D14DBDF}"/>
    <cellStyle name="Nota 2 2 8 2 4 3" xfId="29778" xr:uid="{DA0234C7-E5AD-4C47-ADD8-94DDABDCEC9E}"/>
    <cellStyle name="Nota 2 2 8 2 4 3 2" xfId="29779" xr:uid="{EA4EE7D7-3F3E-4190-B62B-64B5EE065025}"/>
    <cellStyle name="Nota 2 2 8 2 4 4" xfId="29780" xr:uid="{C0B47734-5BBA-473D-8D50-7EDF9B1ACF48}"/>
    <cellStyle name="Nota 2 2 8 2 4 4 2" xfId="29781" xr:uid="{D4B307AD-2373-4C6A-A19D-53EAE4B28B87}"/>
    <cellStyle name="Nota 2 2 8 2 4 5" xfId="29782" xr:uid="{7475D304-7303-4C2B-8BE7-0460C4813205}"/>
    <cellStyle name="Nota 2 2 8 2 5" xfId="29783" xr:uid="{CE5F16E7-4B82-4197-A3F4-BC1DB153CA77}"/>
    <cellStyle name="Nota 2 2 8 2 5 2" xfId="29784" xr:uid="{05744DDF-9F45-4C56-815C-6D8ED612F236}"/>
    <cellStyle name="Nota 2 2 8 2 5 2 2" xfId="29785" xr:uid="{9FD8349C-BD2C-4D7D-B4E8-140971133B6D}"/>
    <cellStyle name="Nota 2 2 8 2 5 3" xfId="29786" xr:uid="{82683208-ED36-41C8-A4D8-BC06145CE002}"/>
    <cellStyle name="Nota 2 2 8 2 5 3 2" xfId="29787" xr:uid="{13C618AE-CB4C-42B1-9072-F9C53B100523}"/>
    <cellStyle name="Nota 2 2 8 2 5 4" xfId="29788" xr:uid="{D275D64F-64D5-4158-BC05-17620420F27C}"/>
    <cellStyle name="Nota 2 2 8 2 6" xfId="29789" xr:uid="{153D3FCF-34A9-4702-943E-9EFBCD63DECE}"/>
    <cellStyle name="Nota 2 2 8 2 6 2" xfId="29790" xr:uid="{4D1341A4-FEDA-47C7-8432-D6A15968F4D5}"/>
    <cellStyle name="Nota 2 2 8 2 7" xfId="29791" xr:uid="{BECFD2C1-7730-41C5-9C11-A8C59043CE77}"/>
    <cellStyle name="Nota 2 2 8 2 8" xfId="29792" xr:uid="{5E80B2D6-5C11-4200-A06A-61EF862BCE97}"/>
    <cellStyle name="Nota 2 2 8 3" xfId="29793" xr:uid="{4AEA57E3-FE82-4DE1-98FA-9F44D9819F58}"/>
    <cellStyle name="Nota 2 2 8 3 2" xfId="29794" xr:uid="{239202C9-5AD4-4C25-BB1F-F77B2B1FA84A}"/>
    <cellStyle name="Nota 2 2 8 3 2 2" xfId="29795" xr:uid="{016DA800-A503-4B19-9348-EA0838E04830}"/>
    <cellStyle name="Nota 2 2 8 3 2 2 2" xfId="29796" xr:uid="{E3AEA026-9761-4AD0-B549-48001005415C}"/>
    <cellStyle name="Nota 2 2 8 3 2 2 2 2" xfId="29797" xr:uid="{AA350AAA-15AB-4FB3-85BB-F3006E36983D}"/>
    <cellStyle name="Nota 2 2 8 3 2 2 2 2 2" xfId="29798" xr:uid="{E04D55EA-9EE4-4158-8B1D-B57750A36AD5}"/>
    <cellStyle name="Nota 2 2 8 3 2 2 2 3" xfId="29799" xr:uid="{D2849F9D-C209-4732-BD6C-7E570D905203}"/>
    <cellStyle name="Nota 2 2 8 3 2 2 3" xfId="29800" xr:uid="{E178ABBE-5D83-442E-95FD-44C3D4129DFC}"/>
    <cellStyle name="Nota 2 2 8 3 2 2 3 2" xfId="29801" xr:uid="{EDE87011-54AD-4813-9344-5DD70471AD0E}"/>
    <cellStyle name="Nota 2 2 8 3 2 2 4" xfId="29802" xr:uid="{022F2158-DC7F-41B9-AF66-1A67D34003C0}"/>
    <cellStyle name="Nota 2 2 8 3 2 2 4 2" xfId="29803" xr:uid="{D5E707E9-0C83-4E25-B39E-606C4DEAEFD3}"/>
    <cellStyle name="Nota 2 2 8 3 2 2 5" xfId="29804" xr:uid="{80B3F615-D0A5-47A4-9A47-E58DD38791F2}"/>
    <cellStyle name="Nota 2 2 8 3 2 3" xfId="29805" xr:uid="{AC3ACEF9-8A95-4F65-9AF0-A39081128C4E}"/>
    <cellStyle name="Nota 2 2 8 3 2 3 2" xfId="29806" xr:uid="{C507C49D-36C2-4CC9-B9BA-B894A4C6BB36}"/>
    <cellStyle name="Nota 2 2 8 3 2 4" xfId="29807" xr:uid="{F7E1D69C-219A-424C-8F0F-F29507F6224A}"/>
    <cellStyle name="Nota 2 2 8 3 2 4 2" xfId="29808" xr:uid="{743F4A72-C3B1-42CA-A019-BBC5F25E7911}"/>
    <cellStyle name="Nota 2 2 8 3 2 5" xfId="29809" xr:uid="{6A1100E8-5FAD-428E-8B11-7B4F25919670}"/>
    <cellStyle name="Nota 2 2 8 3 3" xfId="29810" xr:uid="{CF4AD1DC-A312-40C7-B6DB-388D7EBE4F47}"/>
    <cellStyle name="Nota 2 2 8 3 3 2" xfId="29811" xr:uid="{993FFCC4-93AF-4E1E-BC29-2E99A44939D0}"/>
    <cellStyle name="Nota 2 2 8 3 3 2 2" xfId="29812" xr:uid="{C3A29F33-E04A-4C7C-90AC-7F3F97A5B5B7}"/>
    <cellStyle name="Nota 2 2 8 3 3 3" xfId="29813" xr:uid="{E4F72B0F-D1E8-434F-BDE7-DC860D2A83EB}"/>
    <cellStyle name="Nota 2 2 8 3 3 3 2" xfId="29814" xr:uid="{E0D43253-14E4-4FC8-BB85-F50FE7DF0B8A}"/>
    <cellStyle name="Nota 2 2 8 3 3 4" xfId="29815" xr:uid="{6C88D489-2E85-4822-9C1B-B90D257FCEC1}"/>
    <cellStyle name="Nota 2 2 8 3 4" xfId="29816" xr:uid="{D0C6F2A8-D2E0-48CF-803B-1448E7612FCB}"/>
    <cellStyle name="Nota 2 2 8 3 4 2" xfId="29817" xr:uid="{93830F31-7D3A-4ED3-843C-B24DBCEA50EC}"/>
    <cellStyle name="Nota 2 2 8 3 4 2 2" xfId="29818" xr:uid="{EB3E7C14-FA75-42B8-B340-111FEE27A3E5}"/>
    <cellStyle name="Nota 2 2 8 3 4 2 2 2" xfId="29819" xr:uid="{6808CBBA-2FD2-4A69-B291-BF93D232B574}"/>
    <cellStyle name="Nota 2 2 8 3 4 2 3" xfId="29820" xr:uid="{C6F934F2-AB13-4E3D-A836-F81FA33C1AD7}"/>
    <cellStyle name="Nota 2 2 8 3 4 3" xfId="29821" xr:uid="{4D99BBB6-8F9C-4018-B4F9-1B234D07FEC0}"/>
    <cellStyle name="Nota 2 2 8 3 4 3 2" xfId="29822" xr:uid="{1E0522CA-450C-41EB-8CFF-C6C8A11B16E9}"/>
    <cellStyle name="Nota 2 2 8 3 4 4" xfId="29823" xr:uid="{9792CA28-6B02-4639-A372-D35A5B23F367}"/>
    <cellStyle name="Nota 2 2 8 3 4 4 2" xfId="29824" xr:uid="{902D9ACA-7CFA-45B6-904A-F6D215D58E6C}"/>
    <cellStyle name="Nota 2 2 8 3 4 5" xfId="29825" xr:uid="{513BCC17-E488-49FA-ABF9-9045A0C50954}"/>
    <cellStyle name="Nota 2 2 8 3 5" xfId="29826" xr:uid="{C1C7AE1B-13C0-4BF6-B5D0-99E099B08CDD}"/>
    <cellStyle name="Nota 2 2 8 3 5 2" xfId="29827" xr:uid="{1B80A528-1B62-4543-A1A7-C8B7316D7D28}"/>
    <cellStyle name="Nota 2 2 8 3 5 2 2" xfId="29828" xr:uid="{B5F9B0B1-F18E-44B5-99C4-A3395CC06EFB}"/>
    <cellStyle name="Nota 2 2 8 3 5 3" xfId="29829" xr:uid="{A9793082-B4A7-496C-AC5C-559BCAAF8B61}"/>
    <cellStyle name="Nota 2 2 8 3 5 3 2" xfId="29830" xr:uid="{0B149489-DB8E-4ACF-B403-509E32A199BC}"/>
    <cellStyle name="Nota 2 2 8 3 5 4" xfId="29831" xr:uid="{559BABC2-9D93-4D0D-8F8C-E29874DD5AEC}"/>
    <cellStyle name="Nota 2 2 8 3 6" xfId="29832" xr:uid="{7D79226E-FF20-400E-8D02-0F9C6E4D8218}"/>
    <cellStyle name="Nota 2 2 8 3 6 2" xfId="29833" xr:uid="{18AD9908-18C7-4C64-9344-F30432C7957B}"/>
    <cellStyle name="Nota 2 2 8 3 7" xfId="29834" xr:uid="{39890BFB-FF09-494E-A022-ED0907179FAA}"/>
    <cellStyle name="Nota 2 2 8 3 8" xfId="29835" xr:uid="{D5D0E0EE-381B-4BBF-990A-974EB6334546}"/>
    <cellStyle name="Nota 2 2 8 4" xfId="29836" xr:uid="{0DAAED5E-0A23-4266-B5B2-6A2AE3133890}"/>
    <cellStyle name="Nota 2 2 8 4 2" xfId="29837" xr:uid="{144F08D7-1114-4EA8-8FF6-F01567D0154B}"/>
    <cellStyle name="Nota 2 2 8 4 2 2" xfId="29838" xr:uid="{96C7CB0B-3065-4DA8-80D2-C744F8C49A67}"/>
    <cellStyle name="Nota 2 2 8 4 2 2 2" xfId="29839" xr:uid="{4981D07C-4FED-4B50-A104-4C5EB5368508}"/>
    <cellStyle name="Nota 2 2 8 4 2 2 2 2" xfId="29840" xr:uid="{1B0CA134-AC2C-43A6-9F16-1AABF0CE4313}"/>
    <cellStyle name="Nota 2 2 8 4 2 2 3" xfId="29841" xr:uid="{8DBB5DC5-7EE4-47F3-A570-8F8C54296E2F}"/>
    <cellStyle name="Nota 2 2 8 4 2 3" xfId="29842" xr:uid="{E82C2AEC-3E76-4798-BFA8-C2F6A5B73072}"/>
    <cellStyle name="Nota 2 2 8 4 2 3 2" xfId="29843" xr:uid="{5821C1D0-B588-43B6-8AF2-81F10B7FDD2F}"/>
    <cellStyle name="Nota 2 2 8 4 2 4" xfId="29844" xr:uid="{9E88C6D0-F5B3-40D7-96A3-72AF76B57259}"/>
    <cellStyle name="Nota 2 2 8 4 2 4 2" xfId="29845" xr:uid="{67EC293E-E5EB-4CAA-A206-D4924BDDA2CD}"/>
    <cellStyle name="Nota 2 2 8 4 2 5" xfId="29846" xr:uid="{18053650-BEFF-45D4-A8E4-33462B4D5DEB}"/>
    <cellStyle name="Nota 2 2 8 4 3" xfId="29847" xr:uid="{35E45943-08E0-419A-8E1B-D711C3FE9F22}"/>
    <cellStyle name="Nota 2 2 8 4 3 2" xfId="29848" xr:uid="{AFAFD5C1-C6C6-4494-9288-9014DF12CC4E}"/>
    <cellStyle name="Nota 2 2 8 4 4" xfId="29849" xr:uid="{BFBE6195-97AB-445E-A9F0-2DED69925E26}"/>
    <cellStyle name="Nota 2 2 8 4 4 2" xfId="29850" xr:uid="{69142BF2-0DDC-4E97-89BC-0B9A3ED0C0BD}"/>
    <cellStyle name="Nota 2 2 8 4 5" xfId="29851" xr:uid="{57EE013B-F325-4AAC-86CF-EEB71D7E0CED}"/>
    <cellStyle name="Nota 2 2 8 5" xfId="29852" xr:uid="{54E26926-0B36-4E64-8E9F-A9E13E5D7D7B}"/>
    <cellStyle name="Nota 2 2 8 5 2" xfId="29853" xr:uid="{B2145A7C-1F65-4CFA-A8E6-B0AA8BDAB2AF}"/>
    <cellStyle name="Nota 2 2 8 5 2 2" xfId="29854" xr:uid="{1824A9AC-AF0A-4F3E-8064-2E294B671838}"/>
    <cellStyle name="Nota 2 2 8 5 3" xfId="29855" xr:uid="{EA71E29F-7F18-47F3-A7D3-8FD6B94120CF}"/>
    <cellStyle name="Nota 2 2 8 5 3 2" xfId="29856" xr:uid="{956C6860-006F-4947-B733-43A2D9BD3229}"/>
    <cellStyle name="Nota 2 2 8 5 4" xfId="29857" xr:uid="{25401571-F60C-466C-A071-B5B5A11DF868}"/>
    <cellStyle name="Nota 2 2 8 6" xfId="29858" xr:uid="{6CBFA44B-ACAC-4C0F-A058-DB1C291A9490}"/>
    <cellStyle name="Nota 2 2 8 6 2" xfId="29859" xr:uid="{74D9E231-4636-4128-BC2D-EC32AC9C16B4}"/>
    <cellStyle name="Nota 2 2 8 6 2 2" xfId="29860" xr:uid="{466399EF-A06C-41E5-9889-E15A4C20E68A}"/>
    <cellStyle name="Nota 2 2 8 6 2 2 2" xfId="29861" xr:uid="{9D7068CA-CD77-4CBE-9E15-5EB8C1137E24}"/>
    <cellStyle name="Nota 2 2 8 6 2 3" xfId="29862" xr:uid="{CC4EBDA5-236D-47D8-AFA5-E796121D8FB7}"/>
    <cellStyle name="Nota 2 2 8 6 3" xfId="29863" xr:uid="{049093E9-D03B-49F7-B471-4E8A00EF0900}"/>
    <cellStyle name="Nota 2 2 8 6 3 2" xfId="29864" xr:uid="{D8794039-F120-4064-A319-B78BB6FA3EE3}"/>
    <cellStyle name="Nota 2 2 8 6 4" xfId="29865" xr:uid="{16CBE383-4AC1-436C-A030-16B0CCFDB801}"/>
    <cellStyle name="Nota 2 2 8 6 4 2" xfId="29866" xr:uid="{D7CB8E1C-C3D2-4E67-A9BA-58CE3A4D11F8}"/>
    <cellStyle name="Nota 2 2 8 6 5" xfId="29867" xr:uid="{FD00EDAD-9363-48FA-A530-B28C6F6AC998}"/>
    <cellStyle name="Nota 2 2 8 7" xfId="29868" xr:uid="{465B382C-B9AB-41F4-B24A-354C52C25E2D}"/>
    <cellStyle name="Nota 2 2 8 7 2" xfId="29869" xr:uid="{FEE4CCE7-F672-41D2-A425-F61F60FA5E47}"/>
    <cellStyle name="Nota 2 2 8 7 2 2" xfId="29870" xr:uid="{92A3DD7D-AEFE-4312-B062-3B8ABB0C4E92}"/>
    <cellStyle name="Nota 2 2 8 7 3" xfId="29871" xr:uid="{694BA268-F5DF-497B-BDB6-A5A2E5559BD5}"/>
    <cellStyle name="Nota 2 2 8 7 3 2" xfId="29872" xr:uid="{43B3D378-6A19-4E3C-BB1D-373A5D3198CC}"/>
    <cellStyle name="Nota 2 2 8 7 4" xfId="29873" xr:uid="{14B0F3BF-C446-411F-B670-E7BA3B3FEBB6}"/>
    <cellStyle name="Nota 2 2 8 8" xfId="29874" xr:uid="{362BB134-7DF0-4AB6-86F7-6FEDF2C7E0F1}"/>
    <cellStyle name="Nota 2 2 8 8 2" xfId="29875" xr:uid="{9B8EA79A-B642-44A0-88F4-9722CC65E86D}"/>
    <cellStyle name="Nota 2 2 8 9" xfId="29876" xr:uid="{123AF6EB-5C14-4A54-874A-943F8BD3A3AD}"/>
    <cellStyle name="Nota 2 2 9" xfId="29877" xr:uid="{53ADDE57-FA9A-42D6-B734-4FD924CF568D}"/>
    <cellStyle name="Nota 2 2 9 2" xfId="29878" xr:uid="{1C9237F8-9CBC-4378-80EB-58B1E3E010E4}"/>
    <cellStyle name="Nota 2 2 9 2 2" xfId="29879" xr:uid="{7A26C849-1CDA-4B06-ABE6-3003C0FEC350}"/>
    <cellStyle name="Nota 2 2 9 2 2 2" xfId="29880" xr:uid="{AF950837-B218-428D-A53E-F167AF53A364}"/>
    <cellStyle name="Nota 2 2 9 2 2 2 2" xfId="29881" xr:uid="{911E4602-C8C7-40E8-8B19-120ED9A0F250}"/>
    <cellStyle name="Nota 2 2 9 2 2 2 2 2" xfId="29882" xr:uid="{4329578F-4868-4C40-8D3E-90DB82E9DA4A}"/>
    <cellStyle name="Nota 2 2 9 2 2 2 3" xfId="29883" xr:uid="{9DC58B88-000E-4683-8FF0-805528DEAE3D}"/>
    <cellStyle name="Nota 2 2 9 2 2 3" xfId="29884" xr:uid="{CC3E7BF7-F666-4D42-94E2-AE54C4798802}"/>
    <cellStyle name="Nota 2 2 9 2 2 3 2" xfId="29885" xr:uid="{CAA5FC89-67BD-4B8B-A48D-45374BD82193}"/>
    <cellStyle name="Nota 2 2 9 2 2 4" xfId="29886" xr:uid="{75421AB3-5F39-4C7E-BD47-19F28C4236D9}"/>
    <cellStyle name="Nota 2 2 9 2 2 4 2" xfId="29887" xr:uid="{8899028F-21A8-432C-8A81-AD427C258137}"/>
    <cellStyle name="Nota 2 2 9 2 2 5" xfId="29888" xr:uid="{F986580B-F7E0-4352-8FAC-8993EFE39595}"/>
    <cellStyle name="Nota 2 2 9 2 3" xfId="29889" xr:uid="{C1A1D11A-9D55-443A-8FF1-378D474C066B}"/>
    <cellStyle name="Nota 2 2 9 2 3 2" xfId="29890" xr:uid="{B7CF75CB-A5E8-4315-ABFB-32B2081E9070}"/>
    <cellStyle name="Nota 2 2 9 2 4" xfId="29891" xr:uid="{33B7548A-6E18-442B-8866-946AF2DC3DC7}"/>
    <cellStyle name="Nota 2 2 9 2 4 2" xfId="29892" xr:uid="{3D9590FD-9640-43EF-8992-FD5F57D3E468}"/>
    <cellStyle name="Nota 2 2 9 2 5" xfId="29893" xr:uid="{FB498495-DB03-497B-A9C8-29934F225B40}"/>
    <cellStyle name="Nota 2 2 9 3" xfId="29894" xr:uid="{FC64A3FE-5C1F-4530-9C6B-B711ED584D0B}"/>
    <cellStyle name="Nota 2 2 9 3 2" xfId="29895" xr:uid="{B2A0A9EB-982A-4DF6-97BB-EAFCDE9D9DF7}"/>
    <cellStyle name="Nota 2 2 9 3 2 2" xfId="29896" xr:uid="{5DAF0BE3-2ABB-4039-801B-793B1DFB30BC}"/>
    <cellStyle name="Nota 2 2 9 3 3" xfId="29897" xr:uid="{BBD4911E-71CA-4763-93CB-F5B22570E5A3}"/>
    <cellStyle name="Nota 2 2 9 3 3 2" xfId="29898" xr:uid="{9A1B5553-1864-4FE8-AA61-A0F4DFC7EFC0}"/>
    <cellStyle name="Nota 2 2 9 3 4" xfId="29899" xr:uid="{0DBBDE8A-C046-4F49-8582-45CC5C1D618D}"/>
    <cellStyle name="Nota 2 2 9 4" xfId="29900" xr:uid="{5AC8AC35-33EA-4B75-AF02-BAF4C721F84F}"/>
    <cellStyle name="Nota 2 2 9 4 2" xfId="29901" xr:uid="{6F672681-64DA-4B14-B498-8ACEDD849C43}"/>
    <cellStyle name="Nota 2 2 9 4 2 2" xfId="29902" xr:uid="{11A60291-F636-4744-9039-A3A87A9829FC}"/>
    <cellStyle name="Nota 2 2 9 4 2 2 2" xfId="29903" xr:uid="{1E2EA5F9-26EF-4DF1-A342-C527C583D01D}"/>
    <cellStyle name="Nota 2 2 9 4 2 3" xfId="29904" xr:uid="{AC09DF1E-D04F-441F-B65B-C834DEEDAAC2}"/>
    <cellStyle name="Nota 2 2 9 4 3" xfId="29905" xr:uid="{33834501-26DF-4F92-AB88-5435ED54FF14}"/>
    <cellStyle name="Nota 2 2 9 4 3 2" xfId="29906" xr:uid="{196D2C3F-6645-4FE2-8E68-7261A32A658A}"/>
    <cellStyle name="Nota 2 2 9 4 4" xfId="29907" xr:uid="{B664A9C0-E517-4AC8-B9E9-AC805D5DAC4C}"/>
    <cellStyle name="Nota 2 2 9 4 4 2" xfId="29908" xr:uid="{94C84891-17D9-4FCE-BC55-E83DE2B267C9}"/>
    <cellStyle name="Nota 2 2 9 4 5" xfId="29909" xr:uid="{82499191-3257-4CF5-A4DB-7433707AE800}"/>
    <cellStyle name="Nota 2 2 9 5" xfId="29910" xr:uid="{5E8143AF-902E-424B-BDE3-E2BBE61A940A}"/>
    <cellStyle name="Nota 2 2 9 5 2" xfId="29911" xr:uid="{DC6EC63F-7FFC-4EEE-9253-A7585CD3916F}"/>
    <cellStyle name="Nota 2 2 9 5 2 2" xfId="29912" xr:uid="{6AC4F7AD-4E9A-44D9-85A4-2CC1863C29AD}"/>
    <cellStyle name="Nota 2 2 9 5 3" xfId="29913" xr:uid="{09A513F7-4C2B-4B85-AD7F-9FA6A3C8928F}"/>
    <cellStyle name="Nota 2 2 9 5 3 2" xfId="29914" xr:uid="{77849345-7F8B-4F46-B94C-30AFBFF7D467}"/>
    <cellStyle name="Nota 2 2 9 5 4" xfId="29915" xr:uid="{65C63774-2A74-41BB-9FE6-B604503F5F87}"/>
    <cellStyle name="Nota 2 2 9 6" xfId="29916" xr:uid="{93B4CC6B-C261-4F21-A559-47AF06E2FBE5}"/>
    <cellStyle name="Nota 2 2 9 6 2" xfId="29917" xr:uid="{AE96119B-86FC-4564-A00B-6208853DDC68}"/>
    <cellStyle name="Nota 2 2 9 7" xfId="29918" xr:uid="{03B56D75-B8DE-4D67-A35E-F98D5E357F20}"/>
    <cellStyle name="Nota 2 2 9 8" xfId="29919" xr:uid="{687F3A4D-6135-4D1B-95DF-AAD74BC28F13}"/>
    <cellStyle name="Nota 2 20" xfId="29920" xr:uid="{97F4161E-D233-40B9-8C9A-A8FA3B3FFF53}"/>
    <cellStyle name="Nota 2 20 2" xfId="29921" xr:uid="{FEA6E555-D016-439D-A36C-B055BCF2D117}"/>
    <cellStyle name="Nota 2 21" xfId="29922" xr:uid="{F58339CD-3856-47C6-92C6-7B9317FD7EAE}"/>
    <cellStyle name="Nota 2 21 2" xfId="29923" xr:uid="{537B9AFA-507C-47FC-A3A5-A9B5878D1585}"/>
    <cellStyle name="Nota 2 22" xfId="29924" xr:uid="{F59CA4D4-8A5D-4B58-9FE5-7D6DD8B062EA}"/>
    <cellStyle name="Nota 2 22 2" xfId="29925" xr:uid="{05773FCF-4ED1-4D0E-9AC7-2D27BDF9EB99}"/>
    <cellStyle name="Nota 2 23" xfId="29926" xr:uid="{1FA55F73-1CB0-42FE-A0F7-9B5A98F13A7B}"/>
    <cellStyle name="Nota 2 24" xfId="29927" xr:uid="{4741907F-3989-4009-86DA-7B0A11220A8A}"/>
    <cellStyle name="Nota 2 3" xfId="29928" xr:uid="{72D1BE2D-ADE6-4CC0-AE41-1D49A865CB9B}"/>
    <cellStyle name="Nota 2 3 10" xfId="29929" xr:uid="{C10229F7-2D6D-44F3-9FD1-DA63827C1DFA}"/>
    <cellStyle name="Nota 2 3 10 2" xfId="29930" xr:uid="{3ED8489F-5E50-44DD-8204-EC88B4098249}"/>
    <cellStyle name="Nota 2 3 10 2 2" xfId="29931" xr:uid="{76E71443-0D13-4B2B-97FA-38F51D49EF59}"/>
    <cellStyle name="Nota 2 3 10 2 2 2" xfId="29932" xr:uid="{71FD0D1B-CD4E-42C5-9A35-6FB53331FA77}"/>
    <cellStyle name="Nota 2 3 10 2 2 2 2" xfId="29933" xr:uid="{0FB41BAC-924C-4102-80F0-1B55208AE84B}"/>
    <cellStyle name="Nota 2 3 10 2 2 3" xfId="29934" xr:uid="{9F98DF5E-9346-4E0C-BC0F-DBAF14F932E4}"/>
    <cellStyle name="Nota 2 3 10 2 3" xfId="29935" xr:uid="{21A42C7C-3A3F-44E0-86AA-938195CEA89B}"/>
    <cellStyle name="Nota 2 3 10 2 3 2" xfId="29936" xr:uid="{D64D0150-300D-465F-A5FB-F22CF2997968}"/>
    <cellStyle name="Nota 2 3 10 2 4" xfId="29937" xr:uid="{4A3E11C6-FB7D-44D7-95B4-99D0A73C84FA}"/>
    <cellStyle name="Nota 2 3 10 2 4 2" xfId="29938" xr:uid="{417883D1-CF1F-401C-8DD2-E869F53A2916}"/>
    <cellStyle name="Nota 2 3 10 2 5" xfId="29939" xr:uid="{5BF08E53-7678-428D-AC3C-4193A3EA7927}"/>
    <cellStyle name="Nota 2 3 10 3" xfId="29940" xr:uid="{D6EEA626-D3F2-4EE2-8817-A89C7D110EC0}"/>
    <cellStyle name="Nota 2 3 10 3 2" xfId="29941" xr:uid="{E4D6EF72-FD2B-4C97-BB84-92343146449C}"/>
    <cellStyle name="Nota 2 3 10 4" xfId="29942" xr:uid="{3E1D5EB1-3DD6-453D-8017-665AA8E6542F}"/>
    <cellStyle name="Nota 2 3 10 4 2" xfId="29943" xr:uid="{C9AFB7A4-24C3-4BC7-9EF2-0D66661D63BF}"/>
    <cellStyle name="Nota 2 3 10 5" xfId="29944" xr:uid="{A8E2E276-B08B-47DF-9403-15B6880FA0AE}"/>
    <cellStyle name="Nota 2 3 11" xfId="29945" xr:uid="{875567BA-AC6E-45CE-AC40-EBBE1C646C6F}"/>
    <cellStyle name="Nota 2 3 11 2" xfId="29946" xr:uid="{06842582-A457-48D1-8CBD-023712DA17BC}"/>
    <cellStyle name="Nota 2 3 11 2 2" xfId="29947" xr:uid="{9725DBE0-863A-480A-991F-AB6E05E48F86}"/>
    <cellStyle name="Nota 2 3 11 3" xfId="29948" xr:uid="{F5DE66A2-6E92-4624-84BA-06C4C5517925}"/>
    <cellStyle name="Nota 2 3 11 3 2" xfId="29949" xr:uid="{F08D244B-887F-407C-9E45-1B8AE3E16D69}"/>
    <cellStyle name="Nota 2 3 11 4" xfId="29950" xr:uid="{71C263CE-66BB-4B30-89EE-2E1AFE247C4C}"/>
    <cellStyle name="Nota 2 3 12" xfId="29951" xr:uid="{309F404D-A479-40D5-9082-897882BC8760}"/>
    <cellStyle name="Nota 2 3 12 2" xfId="29952" xr:uid="{A49D466B-F3A1-4F48-9416-BC1C1BED7E30}"/>
    <cellStyle name="Nota 2 3 12 2 2" xfId="29953" xr:uid="{D43F43DF-40CD-4541-ABBA-4EF51AA439C0}"/>
    <cellStyle name="Nota 2 3 12 2 2 2" xfId="29954" xr:uid="{D629363D-BE21-49E1-87E1-D2241D534D68}"/>
    <cellStyle name="Nota 2 3 12 2 3" xfId="29955" xr:uid="{F6E497F4-FE3C-461D-A48B-49C8145C033C}"/>
    <cellStyle name="Nota 2 3 12 3" xfId="29956" xr:uid="{9658A2D7-84C4-4E07-B3F0-8828BBAA926B}"/>
    <cellStyle name="Nota 2 3 12 3 2" xfId="29957" xr:uid="{2CD8CDDD-7E4C-4454-BA56-BE8CFAEBB760}"/>
    <cellStyle name="Nota 2 3 12 4" xfId="29958" xr:uid="{E78AE098-8186-4E2F-AB04-BE95A808965D}"/>
    <cellStyle name="Nota 2 3 12 4 2" xfId="29959" xr:uid="{7DF66866-1917-40F5-A991-02AB58DE5897}"/>
    <cellStyle name="Nota 2 3 12 5" xfId="29960" xr:uid="{2B1CF3D2-5F80-4D4B-9DB6-6E2EC02E15CD}"/>
    <cellStyle name="Nota 2 3 13" xfId="29961" xr:uid="{E1CA93ED-8B40-4C37-A3D4-3CD154583AC8}"/>
    <cellStyle name="Nota 2 3 13 2" xfId="29962" xr:uid="{83E7B4F7-42A5-4CFB-B713-82288B8C5D03}"/>
    <cellStyle name="Nota 2 3 13 2 2" xfId="29963" xr:uid="{5A4E38BA-B83F-42CA-AE2C-ED15758F8724}"/>
    <cellStyle name="Nota 2 3 13 3" xfId="29964" xr:uid="{C96D5AB5-8234-45BA-8CC3-E8129FE33F26}"/>
    <cellStyle name="Nota 2 3 13 3 2" xfId="29965" xr:uid="{A07D7F38-782A-4854-8A9B-722E5E5F330E}"/>
    <cellStyle name="Nota 2 3 13 4" xfId="29966" xr:uid="{278817B9-FF9A-4FC5-9721-0E2E7CFD8B8B}"/>
    <cellStyle name="Nota 2 3 14" xfId="29967" xr:uid="{C0E513BC-7B87-4CEF-9722-8A2C8B3E8517}"/>
    <cellStyle name="Nota 2 3 14 2" xfId="29968" xr:uid="{D7A33A31-3ADB-4DF8-BD9D-726DF06108B1}"/>
    <cellStyle name="Nota 2 3 15" xfId="29969" xr:uid="{0415932F-00B0-4377-9ADD-1E9BB9FB12F3}"/>
    <cellStyle name="Nota 2 3 15 2" xfId="29970" xr:uid="{5DA7123E-32CE-43D4-B15F-02435E23EBB1}"/>
    <cellStyle name="Nota 2 3 16" xfId="29971" xr:uid="{8232617E-F39E-40D0-B7D3-E60EDC7CA20C}"/>
    <cellStyle name="Nota 2 3 17" xfId="29972" xr:uid="{F3572E73-C213-4E0E-9577-C21C01F7A692}"/>
    <cellStyle name="Nota 2 3 18" xfId="29973" xr:uid="{AA5B774C-7837-44DD-99CD-C6331C5F7E9A}"/>
    <cellStyle name="Nota 2 3 2" xfId="29974" xr:uid="{F203BC16-A401-4697-918F-C78A9A68E20A}"/>
    <cellStyle name="Nota 2 3 2 10" xfId="29975" xr:uid="{6FAF5448-379D-40F0-BEB8-C27E94A78C1F}"/>
    <cellStyle name="Nota 2 3 2 10 2" xfId="29976" xr:uid="{278C2369-06BF-4CD1-9154-D3A2CF7A97F9}"/>
    <cellStyle name="Nota 2 3 2 10 2 2" xfId="29977" xr:uid="{43A9925D-B02F-4F5E-9711-60D2B38789DC}"/>
    <cellStyle name="Nota 2 3 2 10 2 2 2" xfId="29978" xr:uid="{200BD6AC-3EA2-4854-802F-266099D1361A}"/>
    <cellStyle name="Nota 2 3 2 10 2 3" xfId="29979" xr:uid="{033457A3-264C-4911-8500-A9E52114D072}"/>
    <cellStyle name="Nota 2 3 2 10 3" xfId="29980" xr:uid="{2AA4FBE4-1A20-43A2-955B-1B5326FE82E4}"/>
    <cellStyle name="Nota 2 3 2 10 3 2" xfId="29981" xr:uid="{07CF5930-41F4-40BE-8553-2A564D92F41A}"/>
    <cellStyle name="Nota 2 3 2 10 4" xfId="29982" xr:uid="{0C12C1AF-FFCB-4392-9E64-B5D219D364B2}"/>
    <cellStyle name="Nota 2 3 2 10 4 2" xfId="29983" xr:uid="{CE2E0964-C738-4FC0-A60B-A5EF05D9C31B}"/>
    <cellStyle name="Nota 2 3 2 10 5" xfId="29984" xr:uid="{8BA557D0-E58D-41E0-8E08-B93350A5A8FC}"/>
    <cellStyle name="Nota 2 3 2 11" xfId="29985" xr:uid="{47898D43-0BF2-4261-8956-C20B15A089E9}"/>
    <cellStyle name="Nota 2 3 2 11 2" xfId="29986" xr:uid="{D9BB7BB5-17A8-4E72-A415-D8E7FA8CF7E2}"/>
    <cellStyle name="Nota 2 3 2 11 2 2" xfId="29987" xr:uid="{7CDC5F7C-FD13-4E6D-81D1-A0564BCE6183}"/>
    <cellStyle name="Nota 2 3 2 11 3" xfId="29988" xr:uid="{57B344A0-853D-4CC1-9DCB-7E7C52AE074A}"/>
    <cellStyle name="Nota 2 3 2 11 3 2" xfId="29989" xr:uid="{923F55A1-3261-41CD-8D4F-688C4FB07D2E}"/>
    <cellStyle name="Nota 2 3 2 11 4" xfId="29990" xr:uid="{F00ACBFF-1BC4-4C9B-A936-E63893D92D44}"/>
    <cellStyle name="Nota 2 3 2 12" xfId="29991" xr:uid="{0E5FFD68-60AD-4879-95DA-492DBC768446}"/>
    <cellStyle name="Nota 2 3 2 12 2" xfId="29992" xr:uid="{807B7867-31FD-4979-969C-8CA19197F9C3}"/>
    <cellStyle name="Nota 2 3 2 13" xfId="29993" xr:uid="{613576E9-9D4D-46EA-A1B7-CB3E2C5D351A}"/>
    <cellStyle name="Nota 2 3 2 14" xfId="29994" xr:uid="{E3E5D5B7-9BE1-4CEC-BC68-FD79B21DA52E}"/>
    <cellStyle name="Nota 2 3 2 2" xfId="29995" xr:uid="{FEC634FF-CC85-47F3-A989-2ED670345258}"/>
    <cellStyle name="Nota 2 3 2 2 10" xfId="29996" xr:uid="{5F82D855-7542-4917-A099-D60110E12076}"/>
    <cellStyle name="Nota 2 3 2 2 10 2" xfId="29997" xr:uid="{ABC20581-105B-4826-8156-DF01270C9E45}"/>
    <cellStyle name="Nota 2 3 2 2 11" xfId="29998" xr:uid="{A51F9898-6606-4868-876F-B1803937E8D4}"/>
    <cellStyle name="Nota 2 3 2 2 12" xfId="29999" xr:uid="{1D8714B7-153C-4A35-8831-0F79B3E31D7E}"/>
    <cellStyle name="Nota 2 3 2 2 2" xfId="30000" xr:uid="{084FF5FB-91F1-480F-B24D-D38CB659A2DB}"/>
    <cellStyle name="Nota 2 3 2 2 2 10" xfId="30001" xr:uid="{BB178BC9-3F20-4F34-95DB-81DA0421A8E8}"/>
    <cellStyle name="Nota 2 3 2 2 2 2" xfId="30002" xr:uid="{E8A4BEF6-29FC-431E-8CD8-F6A6BBF375DA}"/>
    <cellStyle name="Nota 2 3 2 2 2 2 2" xfId="30003" xr:uid="{E816D2BA-CA2C-4C91-A2DD-CA76CF28F022}"/>
    <cellStyle name="Nota 2 3 2 2 2 2 2 2" xfId="30004" xr:uid="{8585E00A-8FAD-4EA6-94C1-9861435ABDD8}"/>
    <cellStyle name="Nota 2 3 2 2 2 2 2 2 2" xfId="30005" xr:uid="{CC222EF9-1C31-467F-B93D-A0D56FBEEA43}"/>
    <cellStyle name="Nota 2 3 2 2 2 2 2 2 2 2" xfId="30006" xr:uid="{8217327F-7895-4015-A274-1337DE4472A7}"/>
    <cellStyle name="Nota 2 3 2 2 2 2 2 2 2 2 2" xfId="30007" xr:uid="{59D35B1A-FC7F-4D00-94E0-CE6AC4010279}"/>
    <cellStyle name="Nota 2 3 2 2 2 2 2 2 2 3" xfId="30008" xr:uid="{18C43406-97CE-4491-BDBB-4D1B87178483}"/>
    <cellStyle name="Nota 2 3 2 2 2 2 2 2 3" xfId="30009" xr:uid="{6926EFD7-4B6F-4ADF-9EA2-B783E31D5945}"/>
    <cellStyle name="Nota 2 3 2 2 2 2 2 2 3 2" xfId="30010" xr:uid="{A5504824-4C74-43BA-9A60-89C7282C94A7}"/>
    <cellStyle name="Nota 2 3 2 2 2 2 2 2 4" xfId="30011" xr:uid="{93461850-F6D4-467F-B95A-D9807DF72143}"/>
    <cellStyle name="Nota 2 3 2 2 2 2 2 2 4 2" xfId="30012" xr:uid="{6B8084CE-41A1-45A5-BF64-9CCFC8D7FB4B}"/>
    <cellStyle name="Nota 2 3 2 2 2 2 2 2 5" xfId="30013" xr:uid="{B175FD1A-FFDB-42E0-BD54-417C1039F16D}"/>
    <cellStyle name="Nota 2 3 2 2 2 2 2 3" xfId="30014" xr:uid="{F18BA3C0-C57F-410C-97C2-8AE7E0456340}"/>
    <cellStyle name="Nota 2 3 2 2 2 2 2 3 2" xfId="30015" xr:uid="{B3674A64-0E2A-4452-86BB-6D4F678BC015}"/>
    <cellStyle name="Nota 2 3 2 2 2 2 2 4" xfId="30016" xr:uid="{7588ADD9-F213-4119-9120-69FCDBD90F5B}"/>
    <cellStyle name="Nota 2 3 2 2 2 2 2 4 2" xfId="30017" xr:uid="{7BD8105A-0FF7-47F5-BACA-1CAAC78B514A}"/>
    <cellStyle name="Nota 2 3 2 2 2 2 2 5" xfId="30018" xr:uid="{9BBF8647-1B87-4C5D-B495-076F4BAE11B2}"/>
    <cellStyle name="Nota 2 3 2 2 2 2 3" xfId="30019" xr:uid="{BE33B546-C83C-4609-A0CE-4445E220BE04}"/>
    <cellStyle name="Nota 2 3 2 2 2 2 3 2" xfId="30020" xr:uid="{58012012-996E-4452-B6C4-73B0B189287D}"/>
    <cellStyle name="Nota 2 3 2 2 2 2 3 2 2" xfId="30021" xr:uid="{FE7609DE-D624-4CDE-9568-2E719F85CA9D}"/>
    <cellStyle name="Nota 2 3 2 2 2 2 3 3" xfId="30022" xr:uid="{62DECA39-93F5-42A1-AA8F-C431DE8CC212}"/>
    <cellStyle name="Nota 2 3 2 2 2 2 3 3 2" xfId="30023" xr:uid="{AEE29433-DD04-4942-9B33-96B92E2E20C2}"/>
    <cellStyle name="Nota 2 3 2 2 2 2 3 4" xfId="30024" xr:uid="{4CBFACCF-22D6-4CC4-813A-4C0FFC8D7818}"/>
    <cellStyle name="Nota 2 3 2 2 2 2 4" xfId="30025" xr:uid="{01ACCD1E-1EAC-4F46-9205-54FCC146F7CA}"/>
    <cellStyle name="Nota 2 3 2 2 2 2 4 2" xfId="30026" xr:uid="{268C0052-7D55-4431-847E-FB9EF0090920}"/>
    <cellStyle name="Nota 2 3 2 2 2 2 4 2 2" xfId="30027" xr:uid="{EBBA2B88-0480-4F39-9030-740ABE428CE7}"/>
    <cellStyle name="Nota 2 3 2 2 2 2 4 2 2 2" xfId="30028" xr:uid="{61C22681-1359-460C-9422-0F93D4910899}"/>
    <cellStyle name="Nota 2 3 2 2 2 2 4 2 3" xfId="30029" xr:uid="{2CF50B29-04F3-41D0-942B-1141DA5CA3E6}"/>
    <cellStyle name="Nota 2 3 2 2 2 2 4 3" xfId="30030" xr:uid="{6D5FC34F-1F9A-4EDC-9336-12035F99A6F4}"/>
    <cellStyle name="Nota 2 3 2 2 2 2 4 3 2" xfId="30031" xr:uid="{6E56FA95-10C9-4E21-9478-270E6AD878C6}"/>
    <cellStyle name="Nota 2 3 2 2 2 2 4 4" xfId="30032" xr:uid="{537F82F9-576E-47CD-85D9-A0345A78366A}"/>
    <cellStyle name="Nota 2 3 2 2 2 2 4 4 2" xfId="30033" xr:uid="{9225FDFF-85A8-4250-8F6B-9E71E360A29C}"/>
    <cellStyle name="Nota 2 3 2 2 2 2 4 5" xfId="30034" xr:uid="{19AFA468-4FEA-41E6-8EAC-23EEDB74164E}"/>
    <cellStyle name="Nota 2 3 2 2 2 2 5" xfId="30035" xr:uid="{176B13C8-4D80-4BE1-96F0-FB9A7A6B609C}"/>
    <cellStyle name="Nota 2 3 2 2 2 2 5 2" xfId="30036" xr:uid="{6B6A6D8C-4AAC-4F17-9FFF-A976BF561224}"/>
    <cellStyle name="Nota 2 3 2 2 2 2 5 2 2" xfId="30037" xr:uid="{99587C48-BF8D-43D7-8496-0D1547E507EB}"/>
    <cellStyle name="Nota 2 3 2 2 2 2 5 3" xfId="30038" xr:uid="{4D1EC2E1-3F00-4D05-8477-F6F7F91BAAB3}"/>
    <cellStyle name="Nota 2 3 2 2 2 2 5 3 2" xfId="30039" xr:uid="{39ABB158-5A14-429B-A914-B7FA178F43AB}"/>
    <cellStyle name="Nota 2 3 2 2 2 2 5 4" xfId="30040" xr:uid="{F7FBEC39-476D-43AA-BC0A-D4D2451CC5A0}"/>
    <cellStyle name="Nota 2 3 2 2 2 2 6" xfId="30041" xr:uid="{16F4EAB7-D06C-444D-B3B5-01C83787130F}"/>
    <cellStyle name="Nota 2 3 2 2 2 2 6 2" xfId="30042" xr:uid="{8DC043DE-78EE-4CE9-BD05-3FF36E808979}"/>
    <cellStyle name="Nota 2 3 2 2 2 2 7" xfId="30043" xr:uid="{D65E3D96-F830-4CD8-BE5C-4085487914BA}"/>
    <cellStyle name="Nota 2 3 2 2 2 2 8" xfId="30044" xr:uid="{5F1113DF-3266-403F-B5F4-457F1F3BDE60}"/>
    <cellStyle name="Nota 2 3 2 2 2 3" xfId="30045" xr:uid="{A84F124A-224E-42D6-83BD-06F42B06D779}"/>
    <cellStyle name="Nota 2 3 2 2 2 3 2" xfId="30046" xr:uid="{97CCCAB4-0365-4AE3-AB99-5FBA960AD737}"/>
    <cellStyle name="Nota 2 3 2 2 2 3 2 2" xfId="30047" xr:uid="{EE115549-5611-4909-8990-1638EE687B93}"/>
    <cellStyle name="Nota 2 3 2 2 2 3 2 2 2" xfId="30048" xr:uid="{B1396E73-804E-4413-9943-E43AB87DC6F1}"/>
    <cellStyle name="Nota 2 3 2 2 2 3 2 2 2 2" xfId="30049" xr:uid="{74E3884F-C479-49B2-8227-1FBDD2F8830C}"/>
    <cellStyle name="Nota 2 3 2 2 2 3 2 2 2 2 2" xfId="30050" xr:uid="{2830D87B-BFB7-43FE-B06D-A78B67C657FB}"/>
    <cellStyle name="Nota 2 3 2 2 2 3 2 2 2 3" xfId="30051" xr:uid="{4096F87F-82F9-4699-8D90-475558BEB9B9}"/>
    <cellStyle name="Nota 2 3 2 2 2 3 2 2 3" xfId="30052" xr:uid="{8FE2E402-F794-4B1C-85B6-A28056B9BDDD}"/>
    <cellStyle name="Nota 2 3 2 2 2 3 2 2 3 2" xfId="30053" xr:uid="{E7A7FC9B-E8E4-47B6-BF5F-8B8F58315ABD}"/>
    <cellStyle name="Nota 2 3 2 2 2 3 2 2 4" xfId="30054" xr:uid="{0BBA036A-31AE-4D2C-9948-EEA4EABDF71B}"/>
    <cellStyle name="Nota 2 3 2 2 2 3 2 2 4 2" xfId="30055" xr:uid="{2989C5A5-802C-4BBA-8D47-90A582AAF4A4}"/>
    <cellStyle name="Nota 2 3 2 2 2 3 2 2 5" xfId="30056" xr:uid="{6D5A6055-C3DA-42F5-BC9D-F51E2A8EC817}"/>
    <cellStyle name="Nota 2 3 2 2 2 3 2 3" xfId="30057" xr:uid="{7F5D59B1-B56A-47FF-87C3-5B4A6F488247}"/>
    <cellStyle name="Nota 2 3 2 2 2 3 2 3 2" xfId="30058" xr:uid="{A2E6EB58-DFB0-494C-9763-699D9ADF31BD}"/>
    <cellStyle name="Nota 2 3 2 2 2 3 2 4" xfId="30059" xr:uid="{963A4A75-9AF5-42A2-8203-22AB03FCB7B4}"/>
    <cellStyle name="Nota 2 3 2 2 2 3 2 4 2" xfId="30060" xr:uid="{3AF111B2-0A41-47F4-9764-F2CF48A86412}"/>
    <cellStyle name="Nota 2 3 2 2 2 3 2 5" xfId="30061" xr:uid="{5DEFA3F8-F078-4CBA-8687-54A1C3F802DE}"/>
    <cellStyle name="Nota 2 3 2 2 2 3 3" xfId="30062" xr:uid="{5FB26BEE-6588-4C2A-99BD-DD3DA6F13DE1}"/>
    <cellStyle name="Nota 2 3 2 2 2 3 3 2" xfId="30063" xr:uid="{565E97E8-4BF9-45AB-90E8-6ED7BC96664F}"/>
    <cellStyle name="Nota 2 3 2 2 2 3 3 2 2" xfId="30064" xr:uid="{BC75EC45-DC06-4725-B18B-CDEA5CD1156E}"/>
    <cellStyle name="Nota 2 3 2 2 2 3 3 3" xfId="30065" xr:uid="{D3B35FDC-DD08-4DC3-9E9C-25260978ECF1}"/>
    <cellStyle name="Nota 2 3 2 2 2 3 3 3 2" xfId="30066" xr:uid="{751BA5AA-CA0B-41BE-8276-D4B885458095}"/>
    <cellStyle name="Nota 2 3 2 2 2 3 3 4" xfId="30067" xr:uid="{391D4BF3-3D86-4FA2-A0B8-C0F4DD4D4B31}"/>
    <cellStyle name="Nota 2 3 2 2 2 3 4" xfId="30068" xr:uid="{334950DD-30FC-455A-9C06-38D118447AD7}"/>
    <cellStyle name="Nota 2 3 2 2 2 3 4 2" xfId="30069" xr:uid="{12993249-CE29-47B3-B518-E8845117A21A}"/>
    <cellStyle name="Nota 2 3 2 2 2 3 4 2 2" xfId="30070" xr:uid="{BEAA2D2F-6E65-4CFB-A4D3-40EFA52569AC}"/>
    <cellStyle name="Nota 2 3 2 2 2 3 4 2 2 2" xfId="30071" xr:uid="{35EEBAD2-8EE7-44AD-86A7-EA73E1ABEDCA}"/>
    <cellStyle name="Nota 2 3 2 2 2 3 4 2 3" xfId="30072" xr:uid="{CFEB06A9-1C52-422F-A035-CB642D6FDD6C}"/>
    <cellStyle name="Nota 2 3 2 2 2 3 4 3" xfId="30073" xr:uid="{71A936B2-113D-4273-B859-DD0E38B310E2}"/>
    <cellStyle name="Nota 2 3 2 2 2 3 4 3 2" xfId="30074" xr:uid="{199BBC05-FDB9-4A9D-B388-2B3E269628B1}"/>
    <cellStyle name="Nota 2 3 2 2 2 3 4 4" xfId="30075" xr:uid="{8374E13F-9D37-4A0F-AF44-916C902C7EDE}"/>
    <cellStyle name="Nota 2 3 2 2 2 3 4 4 2" xfId="30076" xr:uid="{F1291109-CAB6-4E9C-A462-85BC2A74F07E}"/>
    <cellStyle name="Nota 2 3 2 2 2 3 4 5" xfId="30077" xr:uid="{D7203FF4-D229-4F14-BFBA-48234886EBE4}"/>
    <cellStyle name="Nota 2 3 2 2 2 3 5" xfId="30078" xr:uid="{13EC0CA9-36E7-4FF7-B5BF-90A56A6854EB}"/>
    <cellStyle name="Nota 2 3 2 2 2 3 5 2" xfId="30079" xr:uid="{876EC129-45B0-4A8A-BEF8-2A78F2142561}"/>
    <cellStyle name="Nota 2 3 2 2 2 3 5 2 2" xfId="30080" xr:uid="{9213D1C9-B658-4506-99BA-06499DC312BE}"/>
    <cellStyle name="Nota 2 3 2 2 2 3 5 3" xfId="30081" xr:uid="{1C4899D6-850E-495F-8C7D-E811D08C1F35}"/>
    <cellStyle name="Nota 2 3 2 2 2 3 5 3 2" xfId="30082" xr:uid="{97BCD7F1-B7F3-4DDF-BF69-E1A8B8C0051C}"/>
    <cellStyle name="Nota 2 3 2 2 2 3 5 4" xfId="30083" xr:uid="{660BC163-EA56-46B9-9936-605853914C9B}"/>
    <cellStyle name="Nota 2 3 2 2 2 3 6" xfId="30084" xr:uid="{68D2F1B9-94D8-4E76-9FEF-8EFFEC2C8D79}"/>
    <cellStyle name="Nota 2 3 2 2 2 3 6 2" xfId="30085" xr:uid="{E5D2EB10-5C8B-4141-A715-542B188AAB57}"/>
    <cellStyle name="Nota 2 3 2 2 2 3 7" xfId="30086" xr:uid="{678FD31A-D17E-42B2-B108-982AA38EAFF2}"/>
    <cellStyle name="Nota 2 3 2 2 2 3 8" xfId="30087" xr:uid="{9A3B2165-A3A7-4255-A733-46E80195FA23}"/>
    <cellStyle name="Nota 2 3 2 2 2 4" xfId="30088" xr:uid="{6D0C1511-8E2B-444D-A2CF-DD45E0C0FBE7}"/>
    <cellStyle name="Nota 2 3 2 2 2 4 2" xfId="30089" xr:uid="{88801F07-04AC-4878-B077-D35601ED6E22}"/>
    <cellStyle name="Nota 2 3 2 2 2 4 2 2" xfId="30090" xr:uid="{6060EE38-D5B5-4CAF-9191-E04107AE0128}"/>
    <cellStyle name="Nota 2 3 2 2 2 4 2 2 2" xfId="30091" xr:uid="{9AE2C39A-B990-45CB-BBE0-5059414CF8AF}"/>
    <cellStyle name="Nota 2 3 2 2 2 4 2 2 2 2" xfId="30092" xr:uid="{6BB60408-4510-4B75-8DD4-3B4CC689A600}"/>
    <cellStyle name="Nota 2 3 2 2 2 4 2 2 3" xfId="30093" xr:uid="{B57FC401-07D7-46C1-AA92-28DE3A212FE8}"/>
    <cellStyle name="Nota 2 3 2 2 2 4 2 3" xfId="30094" xr:uid="{9A8865B3-4CAE-46CE-B85C-4BFDDE9316A5}"/>
    <cellStyle name="Nota 2 3 2 2 2 4 2 3 2" xfId="30095" xr:uid="{CE1A4FEF-F53F-4D49-8513-AC7565A603AF}"/>
    <cellStyle name="Nota 2 3 2 2 2 4 2 4" xfId="30096" xr:uid="{4C99E785-0766-4E01-B4A0-F18AC6355D0D}"/>
    <cellStyle name="Nota 2 3 2 2 2 4 2 4 2" xfId="30097" xr:uid="{1B32C495-50F6-46E8-B153-7EEC7F42546F}"/>
    <cellStyle name="Nota 2 3 2 2 2 4 2 5" xfId="30098" xr:uid="{82C2BD9C-E913-4104-B52D-6996C99CE291}"/>
    <cellStyle name="Nota 2 3 2 2 2 4 3" xfId="30099" xr:uid="{C0AEB3BD-7495-4E60-9B6C-08D5B6B752E6}"/>
    <cellStyle name="Nota 2 3 2 2 2 4 3 2" xfId="30100" xr:uid="{1766B5FF-6EE7-40D7-B15D-18C5C75DF512}"/>
    <cellStyle name="Nota 2 3 2 2 2 4 4" xfId="30101" xr:uid="{901AA0B4-1BFD-4083-BFAA-CF7E2E8F8966}"/>
    <cellStyle name="Nota 2 3 2 2 2 4 4 2" xfId="30102" xr:uid="{3C4D3732-0FF6-4178-A2A6-198EC6062A5E}"/>
    <cellStyle name="Nota 2 3 2 2 2 4 5" xfId="30103" xr:uid="{47CE6487-2801-4456-AB7F-8DC11B10F177}"/>
    <cellStyle name="Nota 2 3 2 2 2 5" xfId="30104" xr:uid="{F24E1850-F8F8-4AA4-BED9-B210D87B9F32}"/>
    <cellStyle name="Nota 2 3 2 2 2 5 2" xfId="30105" xr:uid="{B4FDF68F-C2B6-485F-9CBE-0A9E6DE4470C}"/>
    <cellStyle name="Nota 2 3 2 2 2 5 2 2" xfId="30106" xr:uid="{9FD9F2B8-0B2F-4A18-9CB7-B107347A0BF2}"/>
    <cellStyle name="Nota 2 3 2 2 2 5 3" xfId="30107" xr:uid="{BEDD8CEF-1E53-498E-95D9-D479A1E5A7C3}"/>
    <cellStyle name="Nota 2 3 2 2 2 5 3 2" xfId="30108" xr:uid="{D7209F47-52B9-4646-975B-C196A8562021}"/>
    <cellStyle name="Nota 2 3 2 2 2 5 4" xfId="30109" xr:uid="{6E8C29BF-D044-4DC5-BDD2-A30AC2361675}"/>
    <cellStyle name="Nota 2 3 2 2 2 6" xfId="30110" xr:uid="{ECD18F8F-C7A9-46DF-9409-80CF7FA54F32}"/>
    <cellStyle name="Nota 2 3 2 2 2 6 2" xfId="30111" xr:uid="{8F5901D7-996A-4655-BB8F-5AFD994D8C69}"/>
    <cellStyle name="Nota 2 3 2 2 2 6 2 2" xfId="30112" xr:uid="{D5D37992-6FAF-4AEC-B2D8-508A5C2BA564}"/>
    <cellStyle name="Nota 2 3 2 2 2 6 2 2 2" xfId="30113" xr:uid="{653B4CFD-0DD6-4378-B5B9-A85449A38BAA}"/>
    <cellStyle name="Nota 2 3 2 2 2 6 2 3" xfId="30114" xr:uid="{B386C0A0-30D4-4E29-9D10-55A821A2BFFC}"/>
    <cellStyle name="Nota 2 3 2 2 2 6 3" xfId="30115" xr:uid="{3C090C76-6490-4C1C-B186-049240CDBE75}"/>
    <cellStyle name="Nota 2 3 2 2 2 6 3 2" xfId="30116" xr:uid="{7B475DCA-F966-44DD-A8FE-64550B9E028D}"/>
    <cellStyle name="Nota 2 3 2 2 2 6 4" xfId="30117" xr:uid="{35C12089-48CB-42A5-8E0D-B4CC575B410F}"/>
    <cellStyle name="Nota 2 3 2 2 2 6 4 2" xfId="30118" xr:uid="{52297F8D-6889-4921-923A-61FA3BD6935C}"/>
    <cellStyle name="Nota 2 3 2 2 2 6 5" xfId="30119" xr:uid="{71FE0A07-0605-4839-BAC1-5A14EB697BE9}"/>
    <cellStyle name="Nota 2 3 2 2 2 7" xfId="30120" xr:uid="{C6403D8F-CC10-43FF-AAB8-75A0DA274165}"/>
    <cellStyle name="Nota 2 3 2 2 2 7 2" xfId="30121" xr:uid="{A87CBEDF-57BF-443A-8328-8D476D5987B2}"/>
    <cellStyle name="Nota 2 3 2 2 2 7 2 2" xfId="30122" xr:uid="{75FFA749-7DDA-4BFA-A7D2-AF51CEEA44D6}"/>
    <cellStyle name="Nota 2 3 2 2 2 7 3" xfId="30123" xr:uid="{938185D1-9C99-411F-9152-BA3D3ACB55ED}"/>
    <cellStyle name="Nota 2 3 2 2 2 7 3 2" xfId="30124" xr:uid="{E7A7A507-A66B-4D2E-8213-7DE53DB0A737}"/>
    <cellStyle name="Nota 2 3 2 2 2 7 4" xfId="30125" xr:uid="{23703EF6-7234-4A07-BF26-3F0E208F8469}"/>
    <cellStyle name="Nota 2 3 2 2 2 8" xfId="30126" xr:uid="{1E921447-247E-4D97-A2E9-B2253C207E76}"/>
    <cellStyle name="Nota 2 3 2 2 2 8 2" xfId="30127" xr:uid="{BDD51CFE-1089-443A-8BEE-B09C9E2505DB}"/>
    <cellStyle name="Nota 2 3 2 2 2 9" xfId="30128" xr:uid="{88908C8B-5034-4670-8375-1F3715894EC4}"/>
    <cellStyle name="Nota 2 3 2 2 3" xfId="30129" xr:uid="{7061932B-9493-4153-A316-0592FC1998D9}"/>
    <cellStyle name="Nota 2 3 2 2 3 2" xfId="30130" xr:uid="{FE917770-4AF0-4160-9C5E-C5B0DA3ED75B}"/>
    <cellStyle name="Nota 2 3 2 2 3 2 2" xfId="30131" xr:uid="{6F7CEA3B-9E90-407F-8216-539E1AD4DD93}"/>
    <cellStyle name="Nota 2 3 2 2 3 2 2 2" xfId="30132" xr:uid="{F0A04249-D73F-44A6-9408-1D7369A26BA5}"/>
    <cellStyle name="Nota 2 3 2 2 3 2 2 2 2" xfId="30133" xr:uid="{087D891C-F4D2-4BE3-B299-F63809434A3E}"/>
    <cellStyle name="Nota 2 3 2 2 3 2 2 2 2 2" xfId="30134" xr:uid="{F1B2F1C8-BAA4-4259-97C5-E69F4918AD25}"/>
    <cellStyle name="Nota 2 3 2 2 3 2 2 2 3" xfId="30135" xr:uid="{C50E4B76-55BE-4BCD-82C0-0048374BF95C}"/>
    <cellStyle name="Nota 2 3 2 2 3 2 2 3" xfId="30136" xr:uid="{83F0616C-8695-41B2-BDBE-9C8044B8BF4F}"/>
    <cellStyle name="Nota 2 3 2 2 3 2 2 3 2" xfId="30137" xr:uid="{3A084DBB-2D55-413B-A2B5-F158F0A888B7}"/>
    <cellStyle name="Nota 2 3 2 2 3 2 2 4" xfId="30138" xr:uid="{E48A9D36-23E0-40DB-ABAC-129FAA7696F2}"/>
    <cellStyle name="Nota 2 3 2 2 3 2 2 4 2" xfId="30139" xr:uid="{72FAF4AE-AF94-4B80-9C7F-89D3CBA46DF1}"/>
    <cellStyle name="Nota 2 3 2 2 3 2 2 5" xfId="30140" xr:uid="{C73077D0-98D0-4195-8385-0E8338244AF4}"/>
    <cellStyle name="Nota 2 3 2 2 3 2 3" xfId="30141" xr:uid="{E403C8D1-2CB9-4248-9B6F-6370D4D435AF}"/>
    <cellStyle name="Nota 2 3 2 2 3 2 3 2" xfId="30142" xr:uid="{C6B8297E-A68D-4276-8519-598363F08F07}"/>
    <cellStyle name="Nota 2 3 2 2 3 2 4" xfId="30143" xr:uid="{9CA73776-77A5-43A2-82AC-B26F933DA2E2}"/>
    <cellStyle name="Nota 2 3 2 2 3 2 4 2" xfId="30144" xr:uid="{08A0DEE4-A502-4D16-B2C3-37BDE70DB6E6}"/>
    <cellStyle name="Nota 2 3 2 2 3 2 5" xfId="30145" xr:uid="{286C68EE-4CFF-41EA-B368-DC05013E3598}"/>
    <cellStyle name="Nota 2 3 2 2 3 3" xfId="30146" xr:uid="{6200847D-8272-43F2-82C4-35B0C34C19C9}"/>
    <cellStyle name="Nota 2 3 2 2 3 3 2" xfId="30147" xr:uid="{D8B93BEF-8D22-4D94-964A-B7B0BC591924}"/>
    <cellStyle name="Nota 2 3 2 2 3 3 2 2" xfId="30148" xr:uid="{39F3D77D-5176-412D-81D9-11BD5C9529B8}"/>
    <cellStyle name="Nota 2 3 2 2 3 3 3" xfId="30149" xr:uid="{42F9288B-6DB4-46B8-B70B-4D430D522D5A}"/>
    <cellStyle name="Nota 2 3 2 2 3 3 3 2" xfId="30150" xr:uid="{2DFB7F23-3D0B-4B49-BA12-FC63A00820A0}"/>
    <cellStyle name="Nota 2 3 2 2 3 3 4" xfId="30151" xr:uid="{A5648F64-4D27-48FA-BBF0-FB3A1143774F}"/>
    <cellStyle name="Nota 2 3 2 2 3 4" xfId="30152" xr:uid="{41141A4A-C5E1-46D4-8C4F-D98DA50BFDAD}"/>
    <cellStyle name="Nota 2 3 2 2 3 4 2" xfId="30153" xr:uid="{3DEBB84B-9AFE-4D0C-B923-873CDEAF93E4}"/>
    <cellStyle name="Nota 2 3 2 2 3 4 2 2" xfId="30154" xr:uid="{339B319D-4503-41B2-AD62-A5C9C6459FC7}"/>
    <cellStyle name="Nota 2 3 2 2 3 4 2 2 2" xfId="30155" xr:uid="{58EA2C1F-B3F9-4B78-8A82-0BB71C62C29B}"/>
    <cellStyle name="Nota 2 3 2 2 3 4 2 3" xfId="30156" xr:uid="{CA07D755-06B9-4FD5-B2B4-9A7738690029}"/>
    <cellStyle name="Nota 2 3 2 2 3 4 3" xfId="30157" xr:uid="{FAD1AC94-6827-4EFA-8077-F8D20B6CA495}"/>
    <cellStyle name="Nota 2 3 2 2 3 4 3 2" xfId="30158" xr:uid="{B2A137BE-19F4-41CF-8D0E-074E255444E2}"/>
    <cellStyle name="Nota 2 3 2 2 3 4 4" xfId="30159" xr:uid="{9ABAE5A6-860E-4B36-A01B-84AD227F501A}"/>
    <cellStyle name="Nota 2 3 2 2 3 4 4 2" xfId="30160" xr:uid="{5BDDCA59-30A7-4F6A-A10C-D22BBCD3B58E}"/>
    <cellStyle name="Nota 2 3 2 2 3 4 5" xfId="30161" xr:uid="{0D7730F1-528E-4F62-9F82-29B8CB804A3F}"/>
    <cellStyle name="Nota 2 3 2 2 3 5" xfId="30162" xr:uid="{E4D0CFE2-752A-437B-BEE6-81B61BCBE6CF}"/>
    <cellStyle name="Nota 2 3 2 2 3 5 2" xfId="30163" xr:uid="{0760BF30-E2B8-4F69-BEE2-ED5C078F8B91}"/>
    <cellStyle name="Nota 2 3 2 2 3 5 2 2" xfId="30164" xr:uid="{E1C32D58-AB1B-4E7A-B53C-69BA51C6D854}"/>
    <cellStyle name="Nota 2 3 2 2 3 5 3" xfId="30165" xr:uid="{F0345577-A5C6-46EC-B352-CCD59CF65335}"/>
    <cellStyle name="Nota 2 3 2 2 3 5 3 2" xfId="30166" xr:uid="{8EF536E4-D89C-4587-8087-98B1A26D6D95}"/>
    <cellStyle name="Nota 2 3 2 2 3 5 4" xfId="30167" xr:uid="{6F698F7B-2359-4F21-B0BF-D9DE73139D84}"/>
    <cellStyle name="Nota 2 3 2 2 3 6" xfId="30168" xr:uid="{BF0EF079-FEAC-4A30-8073-73A3B0ABCB7E}"/>
    <cellStyle name="Nota 2 3 2 2 3 6 2" xfId="30169" xr:uid="{D05B4372-F50D-46B4-A3DC-6B2FABF6D6DA}"/>
    <cellStyle name="Nota 2 3 2 2 3 7" xfId="30170" xr:uid="{0A4326CA-2AB4-4D08-90D5-341CA6C58B70}"/>
    <cellStyle name="Nota 2 3 2 2 3 8" xfId="30171" xr:uid="{2400CA82-F281-4C5A-BE06-BA4F88436D3C}"/>
    <cellStyle name="Nota 2 3 2 2 4" xfId="30172" xr:uid="{B2EE4B3F-73CB-46F5-BB2C-B3FDE9751404}"/>
    <cellStyle name="Nota 2 3 2 2 4 2" xfId="30173" xr:uid="{792F3471-89BE-4E7F-AB83-6A7B04F9EE75}"/>
    <cellStyle name="Nota 2 3 2 2 4 2 2" xfId="30174" xr:uid="{A7FD9A21-FA5C-4F50-8DD5-8D9C1B3A4E96}"/>
    <cellStyle name="Nota 2 3 2 2 4 2 2 2" xfId="30175" xr:uid="{0ED0EEC5-9DD6-4E7E-A5F3-080173D41D83}"/>
    <cellStyle name="Nota 2 3 2 2 4 2 2 2 2" xfId="30176" xr:uid="{C352A451-FCB4-4A86-83CB-6A5E8F0D884C}"/>
    <cellStyle name="Nota 2 3 2 2 4 2 2 2 2 2" xfId="30177" xr:uid="{27C69164-76CF-4E33-A463-1470D348FE05}"/>
    <cellStyle name="Nota 2 3 2 2 4 2 2 2 3" xfId="30178" xr:uid="{F919C3EC-8705-4B4D-8228-DC1FF256D528}"/>
    <cellStyle name="Nota 2 3 2 2 4 2 2 3" xfId="30179" xr:uid="{C305BAA7-C694-474A-8281-F936250EFC03}"/>
    <cellStyle name="Nota 2 3 2 2 4 2 2 3 2" xfId="30180" xr:uid="{99FDE7DA-079B-457A-A52F-F74206DDF835}"/>
    <cellStyle name="Nota 2 3 2 2 4 2 2 4" xfId="30181" xr:uid="{6F71B0D2-52AD-4B47-96A9-7CCB370FC81D}"/>
    <cellStyle name="Nota 2 3 2 2 4 2 2 4 2" xfId="30182" xr:uid="{42229AEF-A198-4E63-A6D7-E320376922D7}"/>
    <cellStyle name="Nota 2 3 2 2 4 2 2 5" xfId="30183" xr:uid="{1DC98DC4-15B5-4B84-ABC5-D9FD65E075B9}"/>
    <cellStyle name="Nota 2 3 2 2 4 2 3" xfId="30184" xr:uid="{BBAF62C3-C707-4D7F-9C49-D895076DFF06}"/>
    <cellStyle name="Nota 2 3 2 2 4 2 3 2" xfId="30185" xr:uid="{B85757E0-101C-42E1-A959-D5C5619E05D8}"/>
    <cellStyle name="Nota 2 3 2 2 4 2 4" xfId="30186" xr:uid="{B0BE1A7C-3978-43E1-AF66-2B2EADB65CDB}"/>
    <cellStyle name="Nota 2 3 2 2 4 2 4 2" xfId="30187" xr:uid="{76CC31E9-E1E2-4675-9973-4091BF003AEE}"/>
    <cellStyle name="Nota 2 3 2 2 4 2 5" xfId="30188" xr:uid="{2ACA8A16-DBAE-4F4E-BB2E-559F34377EBA}"/>
    <cellStyle name="Nota 2 3 2 2 4 3" xfId="30189" xr:uid="{1E8EE8CD-4A74-4367-9A4C-70108F4C7134}"/>
    <cellStyle name="Nota 2 3 2 2 4 3 2" xfId="30190" xr:uid="{EA6C1F09-E38D-4F48-AE47-6E7C86F09D79}"/>
    <cellStyle name="Nota 2 3 2 2 4 3 2 2" xfId="30191" xr:uid="{B5FE0023-A289-47A1-88D8-0D81922054AA}"/>
    <cellStyle name="Nota 2 3 2 2 4 3 3" xfId="30192" xr:uid="{E440FC90-B0B7-4027-889A-F34EBA91E7B2}"/>
    <cellStyle name="Nota 2 3 2 2 4 3 3 2" xfId="30193" xr:uid="{7A94949F-A6D0-4A27-B32B-6CE1E2A7C62C}"/>
    <cellStyle name="Nota 2 3 2 2 4 3 4" xfId="30194" xr:uid="{4F87443C-5063-4273-BBC4-774314474468}"/>
    <cellStyle name="Nota 2 3 2 2 4 4" xfId="30195" xr:uid="{F3AE62EA-A137-4C1E-B8C0-28C4CBB3088F}"/>
    <cellStyle name="Nota 2 3 2 2 4 4 2" xfId="30196" xr:uid="{6F02CA31-9A4F-4E3B-B82C-8E99A7B82CB7}"/>
    <cellStyle name="Nota 2 3 2 2 4 4 2 2" xfId="30197" xr:uid="{771984FF-C722-46E7-B049-63B23B6A8DBD}"/>
    <cellStyle name="Nota 2 3 2 2 4 4 2 2 2" xfId="30198" xr:uid="{FA6ECCED-71CC-4734-98BA-6AD963A8D9B7}"/>
    <cellStyle name="Nota 2 3 2 2 4 4 2 3" xfId="30199" xr:uid="{2803E01B-62E9-4BEF-BBB0-D291551585C4}"/>
    <cellStyle name="Nota 2 3 2 2 4 4 3" xfId="30200" xr:uid="{07C075AE-02B2-471B-A7E3-75EA6759E5DF}"/>
    <cellStyle name="Nota 2 3 2 2 4 4 3 2" xfId="30201" xr:uid="{A459EADE-313D-4B3C-8DBD-F74F7E79E696}"/>
    <cellStyle name="Nota 2 3 2 2 4 4 4" xfId="30202" xr:uid="{72D23BB0-D2F8-45EE-A5FE-B80B9B9CA903}"/>
    <cellStyle name="Nota 2 3 2 2 4 4 4 2" xfId="30203" xr:uid="{58088205-1429-47ED-B320-7C7D662DC902}"/>
    <cellStyle name="Nota 2 3 2 2 4 4 5" xfId="30204" xr:uid="{6FD6B3EA-D304-4877-910F-0F20830B170B}"/>
    <cellStyle name="Nota 2 3 2 2 4 5" xfId="30205" xr:uid="{089569AA-8390-43BE-B207-CA01E45470F8}"/>
    <cellStyle name="Nota 2 3 2 2 4 5 2" xfId="30206" xr:uid="{5D9E63C4-50E7-4E6E-A63E-338DCCB5F2C8}"/>
    <cellStyle name="Nota 2 3 2 2 4 5 2 2" xfId="30207" xr:uid="{C8A93DD9-C72D-4DF3-AF41-62BFC252CDEA}"/>
    <cellStyle name="Nota 2 3 2 2 4 5 3" xfId="30208" xr:uid="{E5345EA3-33F0-4DFA-9CEA-DA208CE7CD9A}"/>
    <cellStyle name="Nota 2 3 2 2 4 5 3 2" xfId="30209" xr:uid="{BBFE9611-7077-420D-B451-1BC98563B697}"/>
    <cellStyle name="Nota 2 3 2 2 4 5 4" xfId="30210" xr:uid="{D9C67E60-D21B-4FE4-A060-091D4015487A}"/>
    <cellStyle name="Nota 2 3 2 2 4 6" xfId="30211" xr:uid="{58BD06E1-B3A5-474A-8B89-7E6200C7D5B7}"/>
    <cellStyle name="Nota 2 3 2 2 4 6 2" xfId="30212" xr:uid="{46104501-5A5E-4764-96EC-7D5F7CA536A5}"/>
    <cellStyle name="Nota 2 3 2 2 4 7" xfId="30213" xr:uid="{D03CD5C6-6260-4B84-A8F8-A39E24AB319F}"/>
    <cellStyle name="Nota 2 3 2 2 4 8" xfId="30214" xr:uid="{55066E4E-159B-4537-B096-2D79C32028A8}"/>
    <cellStyle name="Nota 2 3 2 2 5" xfId="30215" xr:uid="{CE2A6607-E60E-4F0D-9B47-7928FC099839}"/>
    <cellStyle name="Nota 2 3 2 2 5 2" xfId="30216" xr:uid="{CB04149C-09B9-4852-8346-481138471BB3}"/>
    <cellStyle name="Nota 2 3 2 2 5 2 2" xfId="30217" xr:uid="{A2C1BAA9-692E-449E-886A-E55CC5101B07}"/>
    <cellStyle name="Nota 2 3 2 2 5 2 2 2" xfId="30218" xr:uid="{D446710F-E945-4E5B-BCF5-EAAAF329EE09}"/>
    <cellStyle name="Nota 2 3 2 2 5 2 2 2 2" xfId="30219" xr:uid="{BECA8AF6-9E5C-4A95-A352-0C443CB25C7E}"/>
    <cellStyle name="Nota 2 3 2 2 5 2 2 2 2 2" xfId="30220" xr:uid="{CAC0277B-0BD9-4B7B-8B2D-7532D15B3EA9}"/>
    <cellStyle name="Nota 2 3 2 2 5 2 2 2 3" xfId="30221" xr:uid="{8C5E2A30-9B59-4FFA-A21F-B637BDD73C9A}"/>
    <cellStyle name="Nota 2 3 2 2 5 2 2 3" xfId="30222" xr:uid="{F7C7BC71-EED2-4CAD-BB2E-5AEE917F03BB}"/>
    <cellStyle name="Nota 2 3 2 2 5 2 2 3 2" xfId="30223" xr:uid="{463C965A-3F60-4433-8C54-C99C0101AA21}"/>
    <cellStyle name="Nota 2 3 2 2 5 2 2 4" xfId="30224" xr:uid="{37550B4A-B910-452E-887E-C06312654892}"/>
    <cellStyle name="Nota 2 3 2 2 5 2 2 4 2" xfId="30225" xr:uid="{9D46ED5A-BE8C-4BA8-9E20-DC63C10FEFA8}"/>
    <cellStyle name="Nota 2 3 2 2 5 2 2 5" xfId="30226" xr:uid="{9E3B1CC0-1441-40DC-83E0-A826F8CC30C9}"/>
    <cellStyle name="Nota 2 3 2 2 5 2 3" xfId="30227" xr:uid="{998CE1D5-AECF-4E9B-B78B-E90758F0C2B5}"/>
    <cellStyle name="Nota 2 3 2 2 5 2 3 2" xfId="30228" xr:uid="{E2CC10AB-9291-4DE6-A386-8AFC7CC2013B}"/>
    <cellStyle name="Nota 2 3 2 2 5 2 4" xfId="30229" xr:uid="{266C928F-566A-46F7-8618-D57F34CFBA33}"/>
    <cellStyle name="Nota 2 3 2 2 5 2 4 2" xfId="30230" xr:uid="{C2508310-083D-4E9F-9ACC-6ECFFD025457}"/>
    <cellStyle name="Nota 2 3 2 2 5 2 5" xfId="30231" xr:uid="{7CA5CBAE-0C05-4A5B-90BC-BB41B2457DCE}"/>
    <cellStyle name="Nota 2 3 2 2 5 3" xfId="30232" xr:uid="{82389A98-57AA-4E1B-862B-016FB3E85B36}"/>
    <cellStyle name="Nota 2 3 2 2 5 3 2" xfId="30233" xr:uid="{CFCEFD8C-C2EF-40A6-A242-808499B2BF17}"/>
    <cellStyle name="Nota 2 3 2 2 5 3 2 2" xfId="30234" xr:uid="{59C2B049-4481-4E30-AF47-AA970EF0A6CE}"/>
    <cellStyle name="Nota 2 3 2 2 5 3 3" xfId="30235" xr:uid="{CA25C7F1-53F0-4572-9608-47211C85A889}"/>
    <cellStyle name="Nota 2 3 2 2 5 3 3 2" xfId="30236" xr:uid="{22E827D2-77C3-4DF7-9BD4-C7FAF051EF30}"/>
    <cellStyle name="Nota 2 3 2 2 5 3 4" xfId="30237" xr:uid="{C22BEE4C-ACC2-486D-AEED-3C2D1F4DEB09}"/>
    <cellStyle name="Nota 2 3 2 2 5 4" xfId="30238" xr:uid="{1C10145F-4CB2-4DBB-81EA-7564E975E6FE}"/>
    <cellStyle name="Nota 2 3 2 2 5 4 2" xfId="30239" xr:uid="{CC64EE1F-D1CF-4C55-9DA7-806FA7CCBFCA}"/>
    <cellStyle name="Nota 2 3 2 2 5 4 2 2" xfId="30240" xr:uid="{DD9B2EB2-1BBC-4A58-9FB8-3DDBFB2B4D75}"/>
    <cellStyle name="Nota 2 3 2 2 5 4 2 2 2" xfId="30241" xr:uid="{DE55EB34-3DAE-4C48-B463-D897618F5653}"/>
    <cellStyle name="Nota 2 3 2 2 5 4 2 3" xfId="30242" xr:uid="{2430D39F-2CEA-4603-8C6C-90A409F913C8}"/>
    <cellStyle name="Nota 2 3 2 2 5 4 3" xfId="30243" xr:uid="{9625E293-50BC-41C0-A497-77D62B00C38F}"/>
    <cellStyle name="Nota 2 3 2 2 5 4 3 2" xfId="30244" xr:uid="{70ECF0C3-CF33-4237-9712-7AF7AF4FBCAA}"/>
    <cellStyle name="Nota 2 3 2 2 5 4 4" xfId="30245" xr:uid="{660FE12D-3918-49C2-AB25-8E55240F71D5}"/>
    <cellStyle name="Nota 2 3 2 2 5 4 4 2" xfId="30246" xr:uid="{1CD67F72-864E-4ED6-A2EE-F1F10AA30595}"/>
    <cellStyle name="Nota 2 3 2 2 5 4 5" xfId="30247" xr:uid="{6C81FCB4-3ECB-447E-B090-83F1C596C1A8}"/>
    <cellStyle name="Nota 2 3 2 2 5 5" xfId="30248" xr:uid="{0562A39E-FBD4-423B-8B4E-E71EFE0D61F4}"/>
    <cellStyle name="Nota 2 3 2 2 5 5 2" xfId="30249" xr:uid="{B586D6D4-C02F-4202-9FE5-DFDCDDE96B9B}"/>
    <cellStyle name="Nota 2 3 2 2 5 5 2 2" xfId="30250" xr:uid="{3E8289FD-D565-4E3B-82F5-D00817B4708D}"/>
    <cellStyle name="Nota 2 3 2 2 5 5 3" xfId="30251" xr:uid="{5A27BC27-EA6F-4E94-A06B-8F9C1B361B63}"/>
    <cellStyle name="Nota 2 3 2 2 5 5 3 2" xfId="30252" xr:uid="{2857C341-4DFD-4079-A077-FA9E9D7ACDBF}"/>
    <cellStyle name="Nota 2 3 2 2 5 5 4" xfId="30253" xr:uid="{5012EDE5-3DE5-4C22-88CF-10BE603EAFA3}"/>
    <cellStyle name="Nota 2 3 2 2 5 6" xfId="30254" xr:uid="{2BAF04C9-0A01-4499-BFAA-48A5C3BE2F28}"/>
    <cellStyle name="Nota 2 3 2 2 5 6 2" xfId="30255" xr:uid="{A1F1C1F5-21E8-4561-819B-A988B163FE5D}"/>
    <cellStyle name="Nota 2 3 2 2 5 7" xfId="30256" xr:uid="{774A6422-9D92-4E57-B6E1-4A9558D542BE}"/>
    <cellStyle name="Nota 2 3 2 2 5 8" xfId="30257" xr:uid="{210F3CB8-0F1C-486B-8C2D-F4F09028FC2A}"/>
    <cellStyle name="Nota 2 3 2 2 6" xfId="30258" xr:uid="{3F1D07D4-09D2-4E8E-A468-68E028F108F3}"/>
    <cellStyle name="Nota 2 3 2 2 6 2" xfId="30259" xr:uid="{B633A971-A0DC-4E04-98C0-B56F7E92ADB0}"/>
    <cellStyle name="Nota 2 3 2 2 6 2 2" xfId="30260" xr:uid="{24C9C6C8-9FF6-4797-9AC9-8B03F7CBABB9}"/>
    <cellStyle name="Nota 2 3 2 2 6 2 2 2" xfId="30261" xr:uid="{BEE4430F-9966-44AC-8731-9159C29724B3}"/>
    <cellStyle name="Nota 2 3 2 2 6 2 2 2 2" xfId="30262" xr:uid="{74D19977-BF72-4CCC-8F50-65E68120A462}"/>
    <cellStyle name="Nota 2 3 2 2 6 2 2 3" xfId="30263" xr:uid="{EA2C2325-F845-4BE9-BAD4-E69ED37868C9}"/>
    <cellStyle name="Nota 2 3 2 2 6 2 3" xfId="30264" xr:uid="{977780A0-B246-45AE-A625-3905935F64DB}"/>
    <cellStyle name="Nota 2 3 2 2 6 2 3 2" xfId="30265" xr:uid="{A28B220C-7433-42FE-B8EA-8E4B065DD2E0}"/>
    <cellStyle name="Nota 2 3 2 2 6 2 4" xfId="30266" xr:uid="{DD187A2B-E03D-4603-99ED-C937D4EF1339}"/>
    <cellStyle name="Nota 2 3 2 2 6 2 4 2" xfId="30267" xr:uid="{FF931467-CDE3-4489-99D7-2C6F80024C40}"/>
    <cellStyle name="Nota 2 3 2 2 6 2 5" xfId="30268" xr:uid="{B8208D0B-7D9B-45F3-A449-25CD2329AA3B}"/>
    <cellStyle name="Nota 2 3 2 2 6 3" xfId="30269" xr:uid="{820856B1-316A-433F-AB6C-C8A6C5E3068B}"/>
    <cellStyle name="Nota 2 3 2 2 6 3 2" xfId="30270" xr:uid="{5BD9286E-3DC1-4930-9D20-12D0AB73F740}"/>
    <cellStyle name="Nota 2 3 2 2 6 4" xfId="30271" xr:uid="{BBA96C55-B7FC-4191-BA72-595BE4443195}"/>
    <cellStyle name="Nota 2 3 2 2 6 4 2" xfId="30272" xr:uid="{F5CE29D3-1ADB-49F4-B8F3-4BC239ACDA60}"/>
    <cellStyle name="Nota 2 3 2 2 6 5" xfId="30273" xr:uid="{FE6979A2-1690-4B57-AB99-EBE90EB8AC0D}"/>
    <cellStyle name="Nota 2 3 2 2 7" xfId="30274" xr:uid="{489C517A-C678-40B5-BE88-4B0F3690BA32}"/>
    <cellStyle name="Nota 2 3 2 2 7 2" xfId="30275" xr:uid="{A7A95206-6C8E-4A42-BCCC-18ED879C8622}"/>
    <cellStyle name="Nota 2 3 2 2 7 2 2" xfId="30276" xr:uid="{466862E0-DC33-458F-A724-2275361C48A2}"/>
    <cellStyle name="Nota 2 3 2 2 7 3" xfId="30277" xr:uid="{5DFEB33B-A483-46DD-933D-51CF511305A2}"/>
    <cellStyle name="Nota 2 3 2 2 7 3 2" xfId="30278" xr:uid="{10D36443-D0B5-4547-804F-B161BED2A2A1}"/>
    <cellStyle name="Nota 2 3 2 2 7 4" xfId="30279" xr:uid="{296A43A3-B392-482B-B73F-9164AD964FB8}"/>
    <cellStyle name="Nota 2 3 2 2 8" xfId="30280" xr:uid="{A741CAE7-228D-40AD-8D3F-28BD2346AE16}"/>
    <cellStyle name="Nota 2 3 2 2 8 2" xfId="30281" xr:uid="{198D1D2D-0A1C-4C9D-A69B-30C178A47E52}"/>
    <cellStyle name="Nota 2 3 2 2 8 2 2" xfId="30282" xr:uid="{5248B2DC-A89C-4A3E-A0E6-B84439DFAE53}"/>
    <cellStyle name="Nota 2 3 2 2 8 2 2 2" xfId="30283" xr:uid="{8A849D0D-DEE5-4E58-AEA4-3620955FB872}"/>
    <cellStyle name="Nota 2 3 2 2 8 2 3" xfId="30284" xr:uid="{35587EE7-F576-410A-8200-FBB3960D658F}"/>
    <cellStyle name="Nota 2 3 2 2 8 3" xfId="30285" xr:uid="{BEE4C8D3-E0AA-4A57-A84C-E803A96DD1A5}"/>
    <cellStyle name="Nota 2 3 2 2 8 3 2" xfId="30286" xr:uid="{FECFB56C-1B10-41FC-9C07-714D3862959F}"/>
    <cellStyle name="Nota 2 3 2 2 8 4" xfId="30287" xr:uid="{85C2A17D-C02B-4633-A1C9-57DFF9BD463E}"/>
    <cellStyle name="Nota 2 3 2 2 8 4 2" xfId="30288" xr:uid="{E5928E9E-EF59-4251-A444-7240F396D4AF}"/>
    <cellStyle name="Nota 2 3 2 2 8 5" xfId="30289" xr:uid="{B402B7F6-59CA-48F8-9DA0-5B257CCE2942}"/>
    <cellStyle name="Nota 2 3 2 2 9" xfId="30290" xr:uid="{3E47E175-10ED-4F4D-AD29-3058B4C03A0C}"/>
    <cellStyle name="Nota 2 3 2 2 9 2" xfId="30291" xr:uid="{F7338512-3233-4152-AD24-1CE8F0E7055B}"/>
    <cellStyle name="Nota 2 3 2 2 9 2 2" xfId="30292" xr:uid="{ED7A5866-5458-4C5C-A4DC-8AC818D1C9D9}"/>
    <cellStyle name="Nota 2 3 2 2 9 3" xfId="30293" xr:uid="{33337A06-9613-4F0B-99B4-AAECEFEE08D4}"/>
    <cellStyle name="Nota 2 3 2 2 9 3 2" xfId="30294" xr:uid="{B0D92A71-4785-4D70-876C-5EAA8A07CD26}"/>
    <cellStyle name="Nota 2 3 2 2 9 4" xfId="30295" xr:uid="{CCFA5BCE-9EC1-45BD-828F-8E98691E26A9}"/>
    <cellStyle name="Nota 2 3 2 3" xfId="30296" xr:uid="{43793959-FEF0-4986-B009-0E3E1605A6E3}"/>
    <cellStyle name="Nota 2 3 2 3 10" xfId="30297" xr:uid="{6A20F877-BD7E-499E-98BC-7651E7959CC3}"/>
    <cellStyle name="Nota 2 3 2 3 2" xfId="30298" xr:uid="{C41F195F-B950-4467-92C7-7F2244A0EB4D}"/>
    <cellStyle name="Nota 2 3 2 3 2 2" xfId="30299" xr:uid="{87B93DCA-F2E9-46F5-8AE2-135C0B5FFB74}"/>
    <cellStyle name="Nota 2 3 2 3 2 2 2" xfId="30300" xr:uid="{225623EB-77BE-4B67-B831-FBC7E1A20C62}"/>
    <cellStyle name="Nota 2 3 2 3 2 2 2 2" xfId="30301" xr:uid="{1C322858-B9E1-45B0-B5AA-A2D959E56E02}"/>
    <cellStyle name="Nota 2 3 2 3 2 2 2 2 2" xfId="30302" xr:uid="{9189CE9E-7BEE-4A43-951E-C60ACB6CDCEF}"/>
    <cellStyle name="Nota 2 3 2 3 2 2 2 2 2 2" xfId="30303" xr:uid="{1274A5CC-F45F-4AA9-9D26-4AA4999E4F6D}"/>
    <cellStyle name="Nota 2 3 2 3 2 2 2 2 3" xfId="30304" xr:uid="{E3C4292B-4152-4421-91E5-5C6FE05B5E75}"/>
    <cellStyle name="Nota 2 3 2 3 2 2 2 3" xfId="30305" xr:uid="{F08942F8-F6BA-4415-AE48-6B890D8D04F5}"/>
    <cellStyle name="Nota 2 3 2 3 2 2 2 3 2" xfId="30306" xr:uid="{1AF0762E-F7F5-4D90-B642-B9E24C66675B}"/>
    <cellStyle name="Nota 2 3 2 3 2 2 2 4" xfId="30307" xr:uid="{AD3B4441-2A18-4115-97DB-0FA8438D9D12}"/>
    <cellStyle name="Nota 2 3 2 3 2 2 2 4 2" xfId="30308" xr:uid="{B0C6D57C-129C-41BE-8E79-2A70663EEB4A}"/>
    <cellStyle name="Nota 2 3 2 3 2 2 2 5" xfId="30309" xr:uid="{BF03C94A-2A21-417B-AC4E-BBA44A5C8ACD}"/>
    <cellStyle name="Nota 2 3 2 3 2 2 3" xfId="30310" xr:uid="{969E5F0F-8FDC-46E5-96DD-8DB69D2898F1}"/>
    <cellStyle name="Nota 2 3 2 3 2 2 3 2" xfId="30311" xr:uid="{6DE0D80F-C775-4A34-BC8C-39D52C95C2FA}"/>
    <cellStyle name="Nota 2 3 2 3 2 2 4" xfId="30312" xr:uid="{77BB6C1D-0D27-4273-91D7-B1BDEE862A17}"/>
    <cellStyle name="Nota 2 3 2 3 2 2 4 2" xfId="30313" xr:uid="{162C1D33-4CED-409D-AC7A-83A84F7CC82C}"/>
    <cellStyle name="Nota 2 3 2 3 2 2 5" xfId="30314" xr:uid="{FEF3375B-862B-4295-A898-66897ACEBFC4}"/>
    <cellStyle name="Nota 2 3 2 3 2 3" xfId="30315" xr:uid="{887A9C1C-BC0E-408F-9667-3927E6FA2E95}"/>
    <cellStyle name="Nota 2 3 2 3 2 3 2" xfId="30316" xr:uid="{F1486C7E-66A4-4CA9-8E8A-47E5C2DF3EBD}"/>
    <cellStyle name="Nota 2 3 2 3 2 3 2 2" xfId="30317" xr:uid="{996B43A8-D154-4B62-B70F-F9BD7D338AF3}"/>
    <cellStyle name="Nota 2 3 2 3 2 3 3" xfId="30318" xr:uid="{EBF5B82B-AD63-4465-969E-3093F6528B24}"/>
    <cellStyle name="Nota 2 3 2 3 2 3 3 2" xfId="30319" xr:uid="{FB6CF957-9DC5-4FBF-83AE-3CB41EDA6F3B}"/>
    <cellStyle name="Nota 2 3 2 3 2 3 4" xfId="30320" xr:uid="{E5AE177D-423C-4E4E-B84C-72E608C19D9B}"/>
    <cellStyle name="Nota 2 3 2 3 2 4" xfId="30321" xr:uid="{063BD94D-70AA-4A7A-869E-FF2AA7A7918A}"/>
    <cellStyle name="Nota 2 3 2 3 2 4 2" xfId="30322" xr:uid="{C75DBAFA-614F-4F92-9D04-DAE6E5F90B62}"/>
    <cellStyle name="Nota 2 3 2 3 2 4 2 2" xfId="30323" xr:uid="{364DEEE8-CD57-408E-B0D4-BCE8817A2949}"/>
    <cellStyle name="Nota 2 3 2 3 2 4 2 2 2" xfId="30324" xr:uid="{5E58F364-AD2C-4984-B5AD-195D813A9669}"/>
    <cellStyle name="Nota 2 3 2 3 2 4 2 3" xfId="30325" xr:uid="{6DFC9D61-138D-4D67-A178-131CD7B673D3}"/>
    <cellStyle name="Nota 2 3 2 3 2 4 3" xfId="30326" xr:uid="{1C494CE6-34A9-481B-AC9E-CE4ED7248018}"/>
    <cellStyle name="Nota 2 3 2 3 2 4 3 2" xfId="30327" xr:uid="{752C8F43-4D1B-407B-8301-1C6B149E53D4}"/>
    <cellStyle name="Nota 2 3 2 3 2 4 4" xfId="30328" xr:uid="{F9F283BD-72FC-47B9-9204-DB39FBB0C7F6}"/>
    <cellStyle name="Nota 2 3 2 3 2 4 4 2" xfId="30329" xr:uid="{751F529D-B6FD-4B3B-8AA1-7D00344C7AF8}"/>
    <cellStyle name="Nota 2 3 2 3 2 4 5" xfId="30330" xr:uid="{DBAD6D6C-23D0-44D1-953A-F9647D4BFD29}"/>
    <cellStyle name="Nota 2 3 2 3 2 5" xfId="30331" xr:uid="{81EA61B7-8251-4A47-AA60-07AF383304A3}"/>
    <cellStyle name="Nota 2 3 2 3 2 5 2" xfId="30332" xr:uid="{44B74009-B2FB-4EA2-B1BB-70ED37322767}"/>
    <cellStyle name="Nota 2 3 2 3 2 5 2 2" xfId="30333" xr:uid="{A97067C4-AEBD-4C87-A791-A78F8AE9C61B}"/>
    <cellStyle name="Nota 2 3 2 3 2 5 3" xfId="30334" xr:uid="{484214A1-2232-442B-A90F-483682BA766A}"/>
    <cellStyle name="Nota 2 3 2 3 2 5 3 2" xfId="30335" xr:uid="{776A9EA7-C90F-4D6D-9F1B-CDFA2277FF30}"/>
    <cellStyle name="Nota 2 3 2 3 2 5 4" xfId="30336" xr:uid="{2800DF14-ADCC-4A5F-AD89-5EEC8D128D79}"/>
    <cellStyle name="Nota 2 3 2 3 2 6" xfId="30337" xr:uid="{C9FCAE9B-5068-4FEE-9EF6-461122649415}"/>
    <cellStyle name="Nota 2 3 2 3 2 6 2" xfId="30338" xr:uid="{3B2AF9C8-A948-4A4A-93C9-D7AFCF2B291E}"/>
    <cellStyle name="Nota 2 3 2 3 2 7" xfId="30339" xr:uid="{4B2C2E3F-471A-41C3-BA9D-1E90D2B4E5CC}"/>
    <cellStyle name="Nota 2 3 2 3 2 8" xfId="30340" xr:uid="{CDE7D9A8-FB60-40C0-95EF-31A8BFB41FA7}"/>
    <cellStyle name="Nota 2 3 2 3 3" xfId="30341" xr:uid="{CEF1F54C-E7C5-43A2-9FE8-5105A3C0EC2E}"/>
    <cellStyle name="Nota 2 3 2 3 3 2" xfId="30342" xr:uid="{F92BF387-8BE7-49E8-8865-72AE32AD6D02}"/>
    <cellStyle name="Nota 2 3 2 3 3 2 2" xfId="30343" xr:uid="{3E53FCD7-2B82-4F8D-AF3C-5A875A6EF574}"/>
    <cellStyle name="Nota 2 3 2 3 3 2 2 2" xfId="30344" xr:uid="{677B948A-0CD1-46FB-9D25-90A8E88EEB13}"/>
    <cellStyle name="Nota 2 3 2 3 3 2 2 2 2" xfId="30345" xr:uid="{562778F9-4DD6-41E7-97EC-A47085765C74}"/>
    <cellStyle name="Nota 2 3 2 3 3 2 2 2 2 2" xfId="30346" xr:uid="{AD7FAA7F-C9EE-4216-A943-24856E143632}"/>
    <cellStyle name="Nota 2 3 2 3 3 2 2 2 3" xfId="30347" xr:uid="{37170485-9ECB-4DAC-81D7-D63593B905FE}"/>
    <cellStyle name="Nota 2 3 2 3 3 2 2 3" xfId="30348" xr:uid="{2F5F1519-E5F2-45A5-91BB-689F5C86300A}"/>
    <cellStyle name="Nota 2 3 2 3 3 2 2 3 2" xfId="30349" xr:uid="{1B7E3826-4B15-4210-8EAF-C6342EE85010}"/>
    <cellStyle name="Nota 2 3 2 3 3 2 2 4" xfId="30350" xr:uid="{BE177E86-9D78-4E01-8317-45C444D3EA80}"/>
    <cellStyle name="Nota 2 3 2 3 3 2 2 4 2" xfId="30351" xr:uid="{17B402FE-F50F-4262-A579-4BA56111C27D}"/>
    <cellStyle name="Nota 2 3 2 3 3 2 2 5" xfId="30352" xr:uid="{A941B35E-5403-4B5B-82CB-88EA95DCF5E2}"/>
    <cellStyle name="Nota 2 3 2 3 3 2 3" xfId="30353" xr:uid="{CB8D3C9F-FDF4-421C-90BC-50755E0691E1}"/>
    <cellStyle name="Nota 2 3 2 3 3 2 3 2" xfId="30354" xr:uid="{D1BFB840-8B95-41E4-AF8E-A7F7E3053F76}"/>
    <cellStyle name="Nota 2 3 2 3 3 2 4" xfId="30355" xr:uid="{A8B5E9FE-884C-4A4A-A762-BC71836F9144}"/>
    <cellStyle name="Nota 2 3 2 3 3 2 4 2" xfId="30356" xr:uid="{D262F60E-D44D-445D-A9EB-352742278B56}"/>
    <cellStyle name="Nota 2 3 2 3 3 2 5" xfId="30357" xr:uid="{01583402-C9C4-4B79-BC71-CE9D63B99F36}"/>
    <cellStyle name="Nota 2 3 2 3 3 3" xfId="30358" xr:uid="{EBF4F160-1682-45BF-A54A-50F39BC4BAC8}"/>
    <cellStyle name="Nota 2 3 2 3 3 3 2" xfId="30359" xr:uid="{63909A09-A1C4-4C0A-8F64-A43082525C4A}"/>
    <cellStyle name="Nota 2 3 2 3 3 3 2 2" xfId="30360" xr:uid="{7870E92F-7EC5-4E60-9507-C275D60EDEF5}"/>
    <cellStyle name="Nota 2 3 2 3 3 3 3" xfId="30361" xr:uid="{74A1BDC6-F2C5-41EE-8FFF-022B1D1E7D7B}"/>
    <cellStyle name="Nota 2 3 2 3 3 3 3 2" xfId="30362" xr:uid="{4307CF72-B61F-4EE9-A11B-8FFCC2FF5667}"/>
    <cellStyle name="Nota 2 3 2 3 3 3 4" xfId="30363" xr:uid="{0A6D59EF-462E-42BE-9FC2-5F3CD6CD962A}"/>
    <cellStyle name="Nota 2 3 2 3 3 4" xfId="30364" xr:uid="{D0442791-A62F-4ABB-85B1-26F896E0F165}"/>
    <cellStyle name="Nota 2 3 2 3 3 4 2" xfId="30365" xr:uid="{72D78F51-0BB8-48FF-B7CE-6403BAE5E638}"/>
    <cellStyle name="Nota 2 3 2 3 3 4 2 2" xfId="30366" xr:uid="{465B55BD-053B-44CD-B3CF-3736F0FB74AC}"/>
    <cellStyle name="Nota 2 3 2 3 3 4 2 2 2" xfId="30367" xr:uid="{C8472AB4-D6EF-48C8-BA1F-ED33DCF60EA3}"/>
    <cellStyle name="Nota 2 3 2 3 3 4 2 3" xfId="30368" xr:uid="{4F5A25AC-97B7-4702-9C95-D0EBD3063004}"/>
    <cellStyle name="Nota 2 3 2 3 3 4 3" xfId="30369" xr:uid="{DC58509E-2B6C-4826-8A4D-2FECACD6316C}"/>
    <cellStyle name="Nota 2 3 2 3 3 4 3 2" xfId="30370" xr:uid="{A04F3B61-DDD9-4FBE-B41D-40D291ED71BB}"/>
    <cellStyle name="Nota 2 3 2 3 3 4 4" xfId="30371" xr:uid="{F67BE1AE-E253-4171-8B3E-F325CE0ABFE0}"/>
    <cellStyle name="Nota 2 3 2 3 3 4 4 2" xfId="30372" xr:uid="{E826F2E0-C7E8-498F-B60F-4C48DADB5A6C}"/>
    <cellStyle name="Nota 2 3 2 3 3 4 5" xfId="30373" xr:uid="{7EC1F47E-22B5-4478-BDBD-DCCD79641D63}"/>
    <cellStyle name="Nota 2 3 2 3 3 5" xfId="30374" xr:uid="{B1CEC17B-2736-4E0E-B2A5-9B1929E8DD83}"/>
    <cellStyle name="Nota 2 3 2 3 3 5 2" xfId="30375" xr:uid="{4E8AF947-E02F-4F98-BA50-7200A2D0D60D}"/>
    <cellStyle name="Nota 2 3 2 3 3 5 2 2" xfId="30376" xr:uid="{95C5DE44-7866-4713-9AEB-62968ED9DDD4}"/>
    <cellStyle name="Nota 2 3 2 3 3 5 3" xfId="30377" xr:uid="{8922809E-64E1-41F1-9827-6F400EE0B1D4}"/>
    <cellStyle name="Nota 2 3 2 3 3 5 3 2" xfId="30378" xr:uid="{AC6EE1F2-6D31-47D9-8834-EBD737291E26}"/>
    <cellStyle name="Nota 2 3 2 3 3 5 4" xfId="30379" xr:uid="{04358EDC-B905-4323-BDAA-F506819CA521}"/>
    <cellStyle name="Nota 2 3 2 3 3 6" xfId="30380" xr:uid="{9258A34F-3CBA-4B6B-B5EF-F2769E9B89F0}"/>
    <cellStyle name="Nota 2 3 2 3 3 6 2" xfId="30381" xr:uid="{B90DEF59-0DC8-46F0-89AE-5728920769FD}"/>
    <cellStyle name="Nota 2 3 2 3 3 7" xfId="30382" xr:uid="{EA25FE84-31E2-488D-B978-C8713B0FA3C3}"/>
    <cellStyle name="Nota 2 3 2 3 3 8" xfId="30383" xr:uid="{90DD2C60-2651-496F-9E95-017C07CA77E8}"/>
    <cellStyle name="Nota 2 3 2 3 4" xfId="30384" xr:uid="{E95222A6-449E-4296-BCEF-B6E8A2A4E374}"/>
    <cellStyle name="Nota 2 3 2 3 4 2" xfId="30385" xr:uid="{9E081E75-D401-492E-8399-12056DD85EB2}"/>
    <cellStyle name="Nota 2 3 2 3 4 2 2" xfId="30386" xr:uid="{23687952-6DE7-48B2-8894-41A0A05448E4}"/>
    <cellStyle name="Nota 2 3 2 3 4 2 2 2" xfId="30387" xr:uid="{339832ED-EFF2-4AFB-84D9-D24B57F93239}"/>
    <cellStyle name="Nota 2 3 2 3 4 2 2 2 2" xfId="30388" xr:uid="{4502E353-FCF9-4466-B1F1-845FEA6F4B52}"/>
    <cellStyle name="Nota 2 3 2 3 4 2 2 3" xfId="30389" xr:uid="{0FC10EC4-D0AB-4B61-A8F4-699CA9C971D7}"/>
    <cellStyle name="Nota 2 3 2 3 4 2 3" xfId="30390" xr:uid="{F4DA7541-1535-4DF6-A501-898F9D5DAC35}"/>
    <cellStyle name="Nota 2 3 2 3 4 2 3 2" xfId="30391" xr:uid="{BFB171DA-3AAF-492E-9C3F-1F7B151A8E79}"/>
    <cellStyle name="Nota 2 3 2 3 4 2 4" xfId="30392" xr:uid="{F0250696-7970-4518-8437-3D939BC419F4}"/>
    <cellStyle name="Nota 2 3 2 3 4 2 4 2" xfId="30393" xr:uid="{EAD4EB74-E1B0-4500-B40F-4ADF2F51F1B2}"/>
    <cellStyle name="Nota 2 3 2 3 4 2 5" xfId="30394" xr:uid="{4432EB6F-690B-4135-AC27-21D35C5A90F2}"/>
    <cellStyle name="Nota 2 3 2 3 4 3" xfId="30395" xr:uid="{3BE32C06-F95B-4603-9217-382D8BC6B6DC}"/>
    <cellStyle name="Nota 2 3 2 3 4 3 2" xfId="30396" xr:uid="{B4AC6FEF-3B01-42B1-8791-7D2426D48B1C}"/>
    <cellStyle name="Nota 2 3 2 3 4 4" xfId="30397" xr:uid="{5C22B771-FCF2-4052-9D8B-B8DD830B3E45}"/>
    <cellStyle name="Nota 2 3 2 3 4 4 2" xfId="30398" xr:uid="{51F5FA3A-646D-44FC-B80A-6C4EA7A5180F}"/>
    <cellStyle name="Nota 2 3 2 3 4 5" xfId="30399" xr:uid="{B310E61F-8558-441C-9F8B-EB2E2F06D2EE}"/>
    <cellStyle name="Nota 2 3 2 3 5" xfId="30400" xr:uid="{BDC78EB3-4A17-4496-96B6-E6254E008EC9}"/>
    <cellStyle name="Nota 2 3 2 3 5 2" xfId="30401" xr:uid="{8271A653-EA74-44D7-90F7-5A9AB76A61F0}"/>
    <cellStyle name="Nota 2 3 2 3 5 2 2" xfId="30402" xr:uid="{1E99A9E5-FDD7-4F58-BE92-13EE073FBA14}"/>
    <cellStyle name="Nota 2 3 2 3 5 3" xfId="30403" xr:uid="{4A60334C-BCD6-4A17-9985-FB4230293352}"/>
    <cellStyle name="Nota 2 3 2 3 5 3 2" xfId="30404" xr:uid="{696F1F54-DE45-4377-9C3C-A688807CE199}"/>
    <cellStyle name="Nota 2 3 2 3 5 4" xfId="30405" xr:uid="{0DBF5E6A-6796-4E6C-A118-353CE4282FBB}"/>
    <cellStyle name="Nota 2 3 2 3 6" xfId="30406" xr:uid="{DF2311E5-5CFF-4BC7-B008-B1C64A80D67D}"/>
    <cellStyle name="Nota 2 3 2 3 6 2" xfId="30407" xr:uid="{15011EB2-8558-4555-BF86-A935F42A5266}"/>
    <cellStyle name="Nota 2 3 2 3 6 2 2" xfId="30408" xr:uid="{8DBDB076-ABE4-4812-B977-8A3547EBF665}"/>
    <cellStyle name="Nota 2 3 2 3 6 2 2 2" xfId="30409" xr:uid="{C15C1760-38CE-436E-AA96-B57F59D89859}"/>
    <cellStyle name="Nota 2 3 2 3 6 2 3" xfId="30410" xr:uid="{DAAA686D-7193-4AA4-9FC6-F31D8B0E584E}"/>
    <cellStyle name="Nota 2 3 2 3 6 3" xfId="30411" xr:uid="{FD426876-FAFE-4E79-A19A-08A41388F821}"/>
    <cellStyle name="Nota 2 3 2 3 6 3 2" xfId="30412" xr:uid="{47C399E9-CF47-41B0-9296-CBD1CDEA8A72}"/>
    <cellStyle name="Nota 2 3 2 3 6 4" xfId="30413" xr:uid="{912FA394-CF0C-483C-B699-3A024D237AAF}"/>
    <cellStyle name="Nota 2 3 2 3 6 4 2" xfId="30414" xr:uid="{48BE3844-3209-4CD7-988F-521C89283B16}"/>
    <cellStyle name="Nota 2 3 2 3 6 5" xfId="30415" xr:uid="{1AEE9A22-995A-4BF0-80FD-3CB7389D06CC}"/>
    <cellStyle name="Nota 2 3 2 3 7" xfId="30416" xr:uid="{684EC012-994B-472F-B98C-664D1795A418}"/>
    <cellStyle name="Nota 2 3 2 3 7 2" xfId="30417" xr:uid="{C8F619D8-843F-424A-9472-AE7E1B70DCB7}"/>
    <cellStyle name="Nota 2 3 2 3 7 2 2" xfId="30418" xr:uid="{2A2D7BA4-A9D1-4D7E-B450-F3D59C67FF45}"/>
    <cellStyle name="Nota 2 3 2 3 7 3" xfId="30419" xr:uid="{DC139F90-5701-4DB6-A76D-229FFB19CD66}"/>
    <cellStyle name="Nota 2 3 2 3 7 3 2" xfId="30420" xr:uid="{CE95AC9B-5988-4EFC-AAC3-AE228D6860A5}"/>
    <cellStyle name="Nota 2 3 2 3 7 4" xfId="30421" xr:uid="{789F989E-08D1-41BC-9934-A5EFB936CE9A}"/>
    <cellStyle name="Nota 2 3 2 3 8" xfId="30422" xr:uid="{CE1C7B4C-F9EB-4B64-90D9-9B1DDCCAB005}"/>
    <cellStyle name="Nota 2 3 2 3 8 2" xfId="30423" xr:uid="{F9373988-2FD3-4A20-A94F-83B80AC6EEFC}"/>
    <cellStyle name="Nota 2 3 2 3 9" xfId="30424" xr:uid="{2C9E30FC-5743-45D7-8C44-134C934666F3}"/>
    <cellStyle name="Nota 2 3 2 4" xfId="30425" xr:uid="{6AB3D78F-4E64-4A5C-A1B2-04118B00F997}"/>
    <cellStyle name="Nota 2 3 2 4 10" xfId="30426" xr:uid="{27827F94-88D8-453B-A15E-FBB546A7E6CB}"/>
    <cellStyle name="Nota 2 3 2 4 2" xfId="30427" xr:uid="{B5A5B561-E2D6-4FE5-861E-3A75057D39A1}"/>
    <cellStyle name="Nota 2 3 2 4 2 2" xfId="30428" xr:uid="{52286C68-9CFA-44D3-87F2-A7217DE5F0A3}"/>
    <cellStyle name="Nota 2 3 2 4 2 2 2" xfId="30429" xr:uid="{1E5FA47B-51EF-49F2-AFFA-4C04FAD818EB}"/>
    <cellStyle name="Nota 2 3 2 4 2 2 2 2" xfId="30430" xr:uid="{84FCD150-1B92-4268-B3B1-93AC717B1C37}"/>
    <cellStyle name="Nota 2 3 2 4 2 2 2 2 2" xfId="30431" xr:uid="{7FA82AAC-D36D-425D-B437-55875454923C}"/>
    <cellStyle name="Nota 2 3 2 4 2 2 2 2 2 2" xfId="30432" xr:uid="{323BDDD8-371B-44F1-B4CE-AECC98159421}"/>
    <cellStyle name="Nota 2 3 2 4 2 2 2 2 3" xfId="30433" xr:uid="{173CBC88-C049-4468-A960-8637C68564A8}"/>
    <cellStyle name="Nota 2 3 2 4 2 2 2 3" xfId="30434" xr:uid="{7939AAAD-AF63-4399-8FDA-EEF4BFD96BAB}"/>
    <cellStyle name="Nota 2 3 2 4 2 2 2 3 2" xfId="30435" xr:uid="{45CD2376-6A65-4F48-B531-F0539E1540C0}"/>
    <cellStyle name="Nota 2 3 2 4 2 2 2 4" xfId="30436" xr:uid="{D7BFCE81-A2B5-4F5E-B1BC-BE421F556B33}"/>
    <cellStyle name="Nota 2 3 2 4 2 2 2 4 2" xfId="30437" xr:uid="{C0889F1D-BD10-4A3E-8B3B-29CB460224CF}"/>
    <cellStyle name="Nota 2 3 2 4 2 2 2 5" xfId="30438" xr:uid="{AA0800E3-8FF2-4074-9A05-0335B77D82DA}"/>
    <cellStyle name="Nota 2 3 2 4 2 2 3" xfId="30439" xr:uid="{07B6BDFC-C568-4B10-BAD7-481A3DD62EC0}"/>
    <cellStyle name="Nota 2 3 2 4 2 2 3 2" xfId="30440" xr:uid="{EC019647-F57B-46A3-ACE7-D6B867471D29}"/>
    <cellStyle name="Nota 2 3 2 4 2 2 4" xfId="30441" xr:uid="{C0CE409E-B050-48DF-9EE2-9CF729165333}"/>
    <cellStyle name="Nota 2 3 2 4 2 2 4 2" xfId="30442" xr:uid="{E1C6130F-9880-4721-B15D-5F077430E5EB}"/>
    <cellStyle name="Nota 2 3 2 4 2 2 5" xfId="30443" xr:uid="{F1C672EC-1432-4AEC-82BB-665CE061E869}"/>
    <cellStyle name="Nota 2 3 2 4 2 3" xfId="30444" xr:uid="{441550CA-AFB3-4CE2-9561-312406F3AE46}"/>
    <cellStyle name="Nota 2 3 2 4 2 3 2" xfId="30445" xr:uid="{03315F1F-5DC2-4AE4-A2B3-604D69EFC6B6}"/>
    <cellStyle name="Nota 2 3 2 4 2 3 2 2" xfId="30446" xr:uid="{FD14CB6B-BAFF-4DA2-8161-9992E04E289A}"/>
    <cellStyle name="Nota 2 3 2 4 2 3 3" xfId="30447" xr:uid="{5CBB702A-F417-425B-AFD1-744D6729542A}"/>
    <cellStyle name="Nota 2 3 2 4 2 3 3 2" xfId="30448" xr:uid="{ED6CB405-C339-4EC9-9317-61776E1ADAD4}"/>
    <cellStyle name="Nota 2 3 2 4 2 3 4" xfId="30449" xr:uid="{B4AC99DF-E715-4192-BA69-3BC211140C4A}"/>
    <cellStyle name="Nota 2 3 2 4 2 4" xfId="30450" xr:uid="{00193994-5E19-4A32-A009-D524CB49EB92}"/>
    <cellStyle name="Nota 2 3 2 4 2 4 2" xfId="30451" xr:uid="{136766F2-D559-4B24-9BD3-DDC48929746F}"/>
    <cellStyle name="Nota 2 3 2 4 2 4 2 2" xfId="30452" xr:uid="{92CEF369-E3ED-4703-A8EF-A9C68F9F95EE}"/>
    <cellStyle name="Nota 2 3 2 4 2 4 2 2 2" xfId="30453" xr:uid="{FAF66761-0D15-4A60-9BBC-E213F04D207C}"/>
    <cellStyle name="Nota 2 3 2 4 2 4 2 3" xfId="30454" xr:uid="{03F90CF9-39E6-4DFC-A9CE-1488CC7F80A6}"/>
    <cellStyle name="Nota 2 3 2 4 2 4 3" xfId="30455" xr:uid="{EF21A150-0C05-4586-8F13-4F9949014925}"/>
    <cellStyle name="Nota 2 3 2 4 2 4 3 2" xfId="30456" xr:uid="{3EF3577A-F442-485A-A0BB-9DBACDBD2016}"/>
    <cellStyle name="Nota 2 3 2 4 2 4 4" xfId="30457" xr:uid="{E4090537-DBD0-47C6-BDCA-6A03C6D40ECD}"/>
    <cellStyle name="Nota 2 3 2 4 2 4 4 2" xfId="30458" xr:uid="{BF45149F-85FF-4B33-8573-72F880BE81CE}"/>
    <cellStyle name="Nota 2 3 2 4 2 4 5" xfId="30459" xr:uid="{48CF66B5-502E-41CD-A6B9-1E094F5CE2A2}"/>
    <cellStyle name="Nota 2 3 2 4 2 5" xfId="30460" xr:uid="{FD9AE48C-156C-41FA-B1E4-88AE2701D70E}"/>
    <cellStyle name="Nota 2 3 2 4 2 5 2" xfId="30461" xr:uid="{AD6698F2-9608-402B-AF6F-AF1F360FC710}"/>
    <cellStyle name="Nota 2 3 2 4 2 5 2 2" xfId="30462" xr:uid="{B3180473-D570-4A49-8D24-BC7CEEE25F0A}"/>
    <cellStyle name="Nota 2 3 2 4 2 5 3" xfId="30463" xr:uid="{7A5F6471-2943-4C85-A78D-A3A3580141B8}"/>
    <cellStyle name="Nota 2 3 2 4 2 5 3 2" xfId="30464" xr:uid="{4E7A1583-FAAF-4E9B-9D20-A7898B41CE76}"/>
    <cellStyle name="Nota 2 3 2 4 2 5 4" xfId="30465" xr:uid="{A0EFE104-4E4E-4CD2-BE36-6E45CDDEE5CC}"/>
    <cellStyle name="Nota 2 3 2 4 2 6" xfId="30466" xr:uid="{DB91EF07-F5AC-49A8-B108-5111BCE8D76D}"/>
    <cellStyle name="Nota 2 3 2 4 2 6 2" xfId="30467" xr:uid="{D524ACB1-D3FA-467B-BD90-8101915A5908}"/>
    <cellStyle name="Nota 2 3 2 4 2 7" xfId="30468" xr:uid="{D2CE9EB6-6722-491D-9083-9E01C79BA8D4}"/>
    <cellStyle name="Nota 2 3 2 4 2 8" xfId="30469" xr:uid="{8359D452-8D62-48D5-B84D-C9D30512165D}"/>
    <cellStyle name="Nota 2 3 2 4 3" xfId="30470" xr:uid="{762F843B-7345-453A-A7B3-36A90BF46885}"/>
    <cellStyle name="Nota 2 3 2 4 3 2" xfId="30471" xr:uid="{49024AAA-84F2-495B-8F0D-BB256076660C}"/>
    <cellStyle name="Nota 2 3 2 4 3 2 2" xfId="30472" xr:uid="{A7A8CABA-3CEB-49F4-A396-C447FA9B36CE}"/>
    <cellStyle name="Nota 2 3 2 4 3 2 2 2" xfId="30473" xr:uid="{9CB69F0E-8111-4BAC-AE97-1DCE21CEC8FA}"/>
    <cellStyle name="Nota 2 3 2 4 3 2 2 2 2" xfId="30474" xr:uid="{EEBA52B2-E38A-4D24-93AF-B355B8E2269B}"/>
    <cellStyle name="Nota 2 3 2 4 3 2 2 2 2 2" xfId="30475" xr:uid="{05807641-768E-4F5B-86F9-C46C2EB3D8EA}"/>
    <cellStyle name="Nota 2 3 2 4 3 2 2 2 3" xfId="30476" xr:uid="{A07F4E63-C15D-4E84-9678-1DA611B5A656}"/>
    <cellStyle name="Nota 2 3 2 4 3 2 2 3" xfId="30477" xr:uid="{36E7F98A-201D-4EC8-A3FA-737EF269178D}"/>
    <cellStyle name="Nota 2 3 2 4 3 2 2 3 2" xfId="30478" xr:uid="{E03D552F-535D-4D96-A7E8-4840F104B5B3}"/>
    <cellStyle name="Nota 2 3 2 4 3 2 2 4" xfId="30479" xr:uid="{0C6009E8-EB3B-4C35-AE61-CF563E22C1D2}"/>
    <cellStyle name="Nota 2 3 2 4 3 2 2 4 2" xfId="30480" xr:uid="{9A829801-3A50-4AB7-A137-93BF0E1CEAF8}"/>
    <cellStyle name="Nota 2 3 2 4 3 2 2 5" xfId="30481" xr:uid="{CAD7A925-741D-4974-9DFE-54F7EA94423E}"/>
    <cellStyle name="Nota 2 3 2 4 3 2 3" xfId="30482" xr:uid="{3E35DD96-C8F7-439E-8AF5-A1EC0FD1517C}"/>
    <cellStyle name="Nota 2 3 2 4 3 2 3 2" xfId="30483" xr:uid="{7531E5C6-7396-4720-B645-CFAC5E475F0E}"/>
    <cellStyle name="Nota 2 3 2 4 3 2 4" xfId="30484" xr:uid="{6336256C-1103-44F6-B4E2-550107335389}"/>
    <cellStyle name="Nota 2 3 2 4 3 2 4 2" xfId="30485" xr:uid="{AC7DBEE7-2B7B-48F2-9352-26536FCF2C18}"/>
    <cellStyle name="Nota 2 3 2 4 3 2 5" xfId="30486" xr:uid="{0718BCCA-FF76-490E-BA11-1B7F28A037FC}"/>
    <cellStyle name="Nota 2 3 2 4 3 3" xfId="30487" xr:uid="{0C3DAA9B-7A94-47E4-B2AF-21FAD4553EDA}"/>
    <cellStyle name="Nota 2 3 2 4 3 3 2" xfId="30488" xr:uid="{4EA1DD0E-BEB0-4C3A-8455-E1A05B8DE26F}"/>
    <cellStyle name="Nota 2 3 2 4 3 3 2 2" xfId="30489" xr:uid="{8168207C-0D7D-458C-8649-BD721FA5C307}"/>
    <cellStyle name="Nota 2 3 2 4 3 3 3" xfId="30490" xr:uid="{E6604299-F472-4142-BE1A-EEB4038D6CCB}"/>
    <cellStyle name="Nota 2 3 2 4 3 3 3 2" xfId="30491" xr:uid="{649F1AE4-147D-4BAE-8A78-68D1B0103A48}"/>
    <cellStyle name="Nota 2 3 2 4 3 3 4" xfId="30492" xr:uid="{3130BBD8-3066-42ED-A39F-F889B1C94073}"/>
    <cellStyle name="Nota 2 3 2 4 3 4" xfId="30493" xr:uid="{120180B9-1D89-4A6E-B0D2-0DEA5DC00152}"/>
    <cellStyle name="Nota 2 3 2 4 3 4 2" xfId="30494" xr:uid="{861AAD5B-196F-433B-B10B-876245B410DB}"/>
    <cellStyle name="Nota 2 3 2 4 3 4 2 2" xfId="30495" xr:uid="{469CA4D9-4EEB-4A26-8C05-4EA221F39C88}"/>
    <cellStyle name="Nota 2 3 2 4 3 4 2 2 2" xfId="30496" xr:uid="{D828725F-B4A7-4399-B001-C99393FFD8FD}"/>
    <cellStyle name="Nota 2 3 2 4 3 4 2 3" xfId="30497" xr:uid="{6B0A02D6-D31F-424D-92AC-8926820AD7E9}"/>
    <cellStyle name="Nota 2 3 2 4 3 4 3" xfId="30498" xr:uid="{CB81CDE8-5C89-4D62-B3C9-6C4AD478CACC}"/>
    <cellStyle name="Nota 2 3 2 4 3 4 3 2" xfId="30499" xr:uid="{4FA03EB2-5A31-4B78-829A-4E7121B57369}"/>
    <cellStyle name="Nota 2 3 2 4 3 4 4" xfId="30500" xr:uid="{C704CE27-D536-499D-A6B2-44C650A53277}"/>
    <cellStyle name="Nota 2 3 2 4 3 4 4 2" xfId="30501" xr:uid="{D612EFEA-12B9-4B73-9E8D-BE9327D57F16}"/>
    <cellStyle name="Nota 2 3 2 4 3 4 5" xfId="30502" xr:uid="{FE71F258-BA40-4106-B635-3E5229D21DB9}"/>
    <cellStyle name="Nota 2 3 2 4 3 5" xfId="30503" xr:uid="{A26CA25D-7011-4C77-8536-044AD5A743CE}"/>
    <cellStyle name="Nota 2 3 2 4 3 5 2" xfId="30504" xr:uid="{A6E57F40-5B18-4515-A10E-687321DC7527}"/>
    <cellStyle name="Nota 2 3 2 4 3 5 2 2" xfId="30505" xr:uid="{97ECAB0C-566B-48ED-9623-4B41501A6F49}"/>
    <cellStyle name="Nota 2 3 2 4 3 5 3" xfId="30506" xr:uid="{F21516D6-D96F-4121-BA3C-0D89F62968F4}"/>
    <cellStyle name="Nota 2 3 2 4 3 5 3 2" xfId="30507" xr:uid="{45032908-2BDB-48D5-8864-D889F8553BAC}"/>
    <cellStyle name="Nota 2 3 2 4 3 5 4" xfId="30508" xr:uid="{E5B4528F-97C6-49AE-BCE2-72793574F525}"/>
    <cellStyle name="Nota 2 3 2 4 3 6" xfId="30509" xr:uid="{E0135522-47EA-4EFB-BE57-F1B3B7A02638}"/>
    <cellStyle name="Nota 2 3 2 4 3 6 2" xfId="30510" xr:uid="{ECE17830-301F-4D34-B7C9-75CD41BB01C9}"/>
    <cellStyle name="Nota 2 3 2 4 3 7" xfId="30511" xr:uid="{A89E36AB-7525-480C-B5AB-579270FC079A}"/>
    <cellStyle name="Nota 2 3 2 4 3 8" xfId="30512" xr:uid="{8C5B7718-E5E1-4911-906D-EA12AD5982E8}"/>
    <cellStyle name="Nota 2 3 2 4 4" xfId="30513" xr:uid="{3610CC3C-69B4-4B54-B00D-2DF62A30444C}"/>
    <cellStyle name="Nota 2 3 2 4 4 2" xfId="30514" xr:uid="{B115A729-5D38-4725-B1FB-F7BEB16B23A4}"/>
    <cellStyle name="Nota 2 3 2 4 4 2 2" xfId="30515" xr:uid="{47051CC5-0014-4DB2-8BA2-9DB36897268D}"/>
    <cellStyle name="Nota 2 3 2 4 4 2 2 2" xfId="30516" xr:uid="{6E35764A-1353-4273-8DDD-E3FA168F03AC}"/>
    <cellStyle name="Nota 2 3 2 4 4 2 2 2 2" xfId="30517" xr:uid="{405682BF-84A4-4B8C-BF08-EBC9C52F8F08}"/>
    <cellStyle name="Nota 2 3 2 4 4 2 2 3" xfId="30518" xr:uid="{0F14AF5D-48EF-4FEE-A268-ED238C7F6794}"/>
    <cellStyle name="Nota 2 3 2 4 4 2 3" xfId="30519" xr:uid="{F22573CC-3269-4F35-94D9-4C9589D35DBD}"/>
    <cellStyle name="Nota 2 3 2 4 4 2 3 2" xfId="30520" xr:uid="{1CC8B00F-837B-4DD1-9E8E-38FF46283791}"/>
    <cellStyle name="Nota 2 3 2 4 4 2 4" xfId="30521" xr:uid="{E7FF3765-E7BE-4A70-94FB-FF4765CE2FE7}"/>
    <cellStyle name="Nota 2 3 2 4 4 2 4 2" xfId="30522" xr:uid="{8D9F2FF9-28E5-4A94-BBFD-E4599A9A75C4}"/>
    <cellStyle name="Nota 2 3 2 4 4 2 5" xfId="30523" xr:uid="{4C5B3EBC-DDDA-4C97-A57A-746B6E04256E}"/>
    <cellStyle name="Nota 2 3 2 4 4 3" xfId="30524" xr:uid="{15AC94BF-8631-4BEA-A7CD-30360679B87C}"/>
    <cellStyle name="Nota 2 3 2 4 4 3 2" xfId="30525" xr:uid="{515DC751-9458-4FD2-A21E-03F28DF8D8FB}"/>
    <cellStyle name="Nota 2 3 2 4 4 4" xfId="30526" xr:uid="{617BF140-1E5C-4A74-92CE-8C886B7CEB32}"/>
    <cellStyle name="Nota 2 3 2 4 4 4 2" xfId="30527" xr:uid="{2778CD04-0E4B-4F94-9EE9-383C924F1911}"/>
    <cellStyle name="Nota 2 3 2 4 4 5" xfId="30528" xr:uid="{AAB8C891-1E2A-4502-B573-C2F9F81FCB95}"/>
    <cellStyle name="Nota 2 3 2 4 5" xfId="30529" xr:uid="{F329778E-35E3-43EB-A6B4-E61CCBA1FB60}"/>
    <cellStyle name="Nota 2 3 2 4 5 2" xfId="30530" xr:uid="{C9D17E7C-AD50-4C2F-9319-B2D53512A90C}"/>
    <cellStyle name="Nota 2 3 2 4 5 2 2" xfId="30531" xr:uid="{39A0321C-1E39-4C5C-A926-E3432EB4B5EC}"/>
    <cellStyle name="Nota 2 3 2 4 5 3" xfId="30532" xr:uid="{F0BF41FD-1703-4639-811A-99D8CA8BB914}"/>
    <cellStyle name="Nota 2 3 2 4 5 3 2" xfId="30533" xr:uid="{7A3371C2-552E-4203-B822-372305CDC663}"/>
    <cellStyle name="Nota 2 3 2 4 5 4" xfId="30534" xr:uid="{15D3F18E-0B3C-49C1-A63B-73E163AD3143}"/>
    <cellStyle name="Nota 2 3 2 4 6" xfId="30535" xr:uid="{AE3C3588-7EED-4C63-971A-4E1DA551353A}"/>
    <cellStyle name="Nota 2 3 2 4 6 2" xfId="30536" xr:uid="{BCE224D9-11D8-4619-B6DC-41F884166093}"/>
    <cellStyle name="Nota 2 3 2 4 6 2 2" xfId="30537" xr:uid="{CBF1E57B-EC86-4A31-BA3E-2D6FA0CBEECD}"/>
    <cellStyle name="Nota 2 3 2 4 6 2 2 2" xfId="30538" xr:uid="{9684E466-D6A8-4FA7-B9EA-56F4CAACB49E}"/>
    <cellStyle name="Nota 2 3 2 4 6 2 3" xfId="30539" xr:uid="{CEADD9CD-B367-49D8-A241-0B886CED9DF4}"/>
    <cellStyle name="Nota 2 3 2 4 6 3" xfId="30540" xr:uid="{F9BC483D-B7FE-428E-AD8F-A563B40A4933}"/>
    <cellStyle name="Nota 2 3 2 4 6 3 2" xfId="30541" xr:uid="{176C6084-FE10-4E37-8D82-F3486917D190}"/>
    <cellStyle name="Nota 2 3 2 4 6 4" xfId="30542" xr:uid="{5C1A7CAF-4FB7-4826-B8B2-96583DDE55A2}"/>
    <cellStyle name="Nota 2 3 2 4 6 4 2" xfId="30543" xr:uid="{19B9ADF9-9D56-4245-B650-1E135C98107F}"/>
    <cellStyle name="Nota 2 3 2 4 6 5" xfId="30544" xr:uid="{3303CA81-9131-49D9-B5DA-53C1471E38B8}"/>
    <cellStyle name="Nota 2 3 2 4 7" xfId="30545" xr:uid="{EF62EC73-0083-4DED-A594-7F4F579DFC16}"/>
    <cellStyle name="Nota 2 3 2 4 7 2" xfId="30546" xr:uid="{7B51F43A-65CE-4359-9A5F-EF1872DDA92C}"/>
    <cellStyle name="Nota 2 3 2 4 7 2 2" xfId="30547" xr:uid="{47E4B027-D8EC-40E8-8DD6-F90B57641975}"/>
    <cellStyle name="Nota 2 3 2 4 7 3" xfId="30548" xr:uid="{33872A6F-24EA-4276-BA84-FF1BC591A8E1}"/>
    <cellStyle name="Nota 2 3 2 4 7 3 2" xfId="30549" xr:uid="{7F13C9F5-F905-44DA-856B-5A2BCEED1881}"/>
    <cellStyle name="Nota 2 3 2 4 7 4" xfId="30550" xr:uid="{CDE4B84A-9500-432E-AAD0-10A63A170F0B}"/>
    <cellStyle name="Nota 2 3 2 4 8" xfId="30551" xr:uid="{DA3C4BD3-AB5D-4099-93CE-4B31063187D6}"/>
    <cellStyle name="Nota 2 3 2 4 8 2" xfId="30552" xr:uid="{07CCC6F8-E855-43BD-8071-0390274181A3}"/>
    <cellStyle name="Nota 2 3 2 4 9" xfId="30553" xr:uid="{DF546687-4733-4066-9A58-4BF485A806E8}"/>
    <cellStyle name="Nota 2 3 2 5" xfId="30554" xr:uid="{2524F1E4-55AF-4E3E-9848-05ED195902C4}"/>
    <cellStyle name="Nota 2 3 2 5 2" xfId="30555" xr:uid="{016FE23E-5A05-4669-9D54-CA2A7AB0A047}"/>
    <cellStyle name="Nota 2 3 2 5 2 2" xfId="30556" xr:uid="{504105E8-F29B-464D-B00F-F6383220703E}"/>
    <cellStyle name="Nota 2 3 2 5 2 2 2" xfId="30557" xr:uid="{EE6B84BB-9508-415B-A592-074F0367C902}"/>
    <cellStyle name="Nota 2 3 2 5 2 2 2 2" xfId="30558" xr:uid="{B5D49DAE-9C9F-442C-9502-13FC3EF40DFF}"/>
    <cellStyle name="Nota 2 3 2 5 2 2 2 2 2" xfId="30559" xr:uid="{ADEECBF9-84D2-45FA-B6A6-0BB5AAFDE3ED}"/>
    <cellStyle name="Nota 2 3 2 5 2 2 2 3" xfId="30560" xr:uid="{1B211544-751F-449C-A72C-927357C316B7}"/>
    <cellStyle name="Nota 2 3 2 5 2 2 3" xfId="30561" xr:uid="{11ECB7E7-E716-4AD4-98A2-8126D941A5A0}"/>
    <cellStyle name="Nota 2 3 2 5 2 2 3 2" xfId="30562" xr:uid="{EF1B2382-ED53-40E7-8107-7D60C36FB8BB}"/>
    <cellStyle name="Nota 2 3 2 5 2 2 4" xfId="30563" xr:uid="{3A4924FF-7F32-4863-B437-610A8DA477F1}"/>
    <cellStyle name="Nota 2 3 2 5 2 2 4 2" xfId="30564" xr:uid="{1E38BA1F-76AD-4645-BD63-101C86804BFA}"/>
    <cellStyle name="Nota 2 3 2 5 2 2 5" xfId="30565" xr:uid="{FFD82CED-C1D6-4ED6-89E6-A8EB926866B9}"/>
    <cellStyle name="Nota 2 3 2 5 2 3" xfId="30566" xr:uid="{8167D210-7DCD-4183-9E9C-92F72909A231}"/>
    <cellStyle name="Nota 2 3 2 5 2 3 2" xfId="30567" xr:uid="{817265F3-FC7D-4F7F-9C29-C0B8F41715AE}"/>
    <cellStyle name="Nota 2 3 2 5 2 4" xfId="30568" xr:uid="{52F0A0C5-D45A-4FBD-B5B3-A89FC8155240}"/>
    <cellStyle name="Nota 2 3 2 5 2 4 2" xfId="30569" xr:uid="{827A4F40-B730-44D0-890A-FBD48098BD32}"/>
    <cellStyle name="Nota 2 3 2 5 2 5" xfId="30570" xr:uid="{E7BFF814-DE22-45CE-BCDB-96CA7912CC51}"/>
    <cellStyle name="Nota 2 3 2 5 3" xfId="30571" xr:uid="{7F8B1D7B-DBB0-4CEC-A864-4FBC67220D81}"/>
    <cellStyle name="Nota 2 3 2 5 3 2" xfId="30572" xr:uid="{1132E72F-1B96-42B9-A845-46BBB59E4800}"/>
    <cellStyle name="Nota 2 3 2 5 3 2 2" xfId="30573" xr:uid="{9D798192-5537-42A0-8451-142EEF22A49D}"/>
    <cellStyle name="Nota 2 3 2 5 3 3" xfId="30574" xr:uid="{1FE9350E-D2AC-4546-82D8-79DEE092D35B}"/>
    <cellStyle name="Nota 2 3 2 5 3 3 2" xfId="30575" xr:uid="{6A89BCAC-F164-4145-8FD0-AC52EB283443}"/>
    <cellStyle name="Nota 2 3 2 5 3 4" xfId="30576" xr:uid="{57591983-1198-41ED-9ACC-0F23343ACAFF}"/>
    <cellStyle name="Nota 2 3 2 5 4" xfId="30577" xr:uid="{6DAE35E5-E2E4-429B-A3BA-C115C139955E}"/>
    <cellStyle name="Nota 2 3 2 5 4 2" xfId="30578" xr:uid="{CEE4A67F-E010-4031-8046-CB62375DF28F}"/>
    <cellStyle name="Nota 2 3 2 5 4 2 2" xfId="30579" xr:uid="{2C669EAE-5DD4-43B2-B25A-6B7418D0B685}"/>
    <cellStyle name="Nota 2 3 2 5 4 2 2 2" xfId="30580" xr:uid="{A0A69F76-518B-4E92-A52C-8443B6AB2A65}"/>
    <cellStyle name="Nota 2 3 2 5 4 2 3" xfId="30581" xr:uid="{FCD1633E-5FEB-4D76-AD52-81E3BFBCBC20}"/>
    <cellStyle name="Nota 2 3 2 5 4 3" xfId="30582" xr:uid="{A914CF47-56ED-4ADE-852B-EAC35BEDC07B}"/>
    <cellStyle name="Nota 2 3 2 5 4 3 2" xfId="30583" xr:uid="{27672223-5DD7-4772-BA40-48C3D205AB1E}"/>
    <cellStyle name="Nota 2 3 2 5 4 4" xfId="30584" xr:uid="{617E5408-6E5E-4D26-B46A-942D0D7A9F19}"/>
    <cellStyle name="Nota 2 3 2 5 4 4 2" xfId="30585" xr:uid="{C7CBC7B1-C9B8-48CC-A5C8-A2F795ABF9D2}"/>
    <cellStyle name="Nota 2 3 2 5 4 5" xfId="30586" xr:uid="{1B0416D6-910D-4858-A4A3-966655DF598A}"/>
    <cellStyle name="Nota 2 3 2 5 5" xfId="30587" xr:uid="{082D6E42-854A-41D6-93C4-B5B81F80B8C3}"/>
    <cellStyle name="Nota 2 3 2 5 5 2" xfId="30588" xr:uid="{B5D1B262-67BA-4A7D-B150-863F31CF8984}"/>
    <cellStyle name="Nota 2 3 2 5 5 2 2" xfId="30589" xr:uid="{351C075F-E00E-4A27-80D9-6C44CAE29CBA}"/>
    <cellStyle name="Nota 2 3 2 5 5 3" xfId="30590" xr:uid="{025A7D11-6B2F-423D-8754-6623A64E5493}"/>
    <cellStyle name="Nota 2 3 2 5 5 3 2" xfId="30591" xr:uid="{4B214977-B021-49DE-84CA-1C9AC7FC1AF6}"/>
    <cellStyle name="Nota 2 3 2 5 5 4" xfId="30592" xr:uid="{C910FFE0-9DB1-4557-A764-2EC791BF6D9F}"/>
    <cellStyle name="Nota 2 3 2 5 6" xfId="30593" xr:uid="{5EF36610-D28E-4C2B-B4F3-D63EFD59C402}"/>
    <cellStyle name="Nota 2 3 2 5 6 2" xfId="30594" xr:uid="{91AC4CCE-7349-4BAE-8FDA-96E06E3D524C}"/>
    <cellStyle name="Nota 2 3 2 5 7" xfId="30595" xr:uid="{B081E46C-8CFC-48B3-907A-2574D0F6C3E8}"/>
    <cellStyle name="Nota 2 3 2 5 8" xfId="30596" xr:uid="{4043E70A-4D08-48AD-AE4A-C7F23AA7195F}"/>
    <cellStyle name="Nota 2 3 2 6" xfId="30597" xr:uid="{FF69E8B3-81D1-4E4D-91D0-0B32E123233F}"/>
    <cellStyle name="Nota 2 3 2 6 2" xfId="30598" xr:uid="{A86926A2-3FC2-4502-86AD-19291F2E275F}"/>
    <cellStyle name="Nota 2 3 2 6 2 2" xfId="30599" xr:uid="{2F67309F-496E-441A-9751-C2FF8B2AE0B8}"/>
    <cellStyle name="Nota 2 3 2 6 2 2 2" xfId="30600" xr:uid="{B1973D4E-38C1-46BC-9BDF-E015DCD65736}"/>
    <cellStyle name="Nota 2 3 2 6 2 2 2 2" xfId="30601" xr:uid="{5FC2036E-D45A-4EFD-BCF8-194E4AE33C69}"/>
    <cellStyle name="Nota 2 3 2 6 2 2 2 2 2" xfId="30602" xr:uid="{F672CA39-D5ED-4F56-91C4-C20DB70CC35A}"/>
    <cellStyle name="Nota 2 3 2 6 2 2 2 3" xfId="30603" xr:uid="{7D018E87-FECF-4B95-809E-EF60F37BC2E4}"/>
    <cellStyle name="Nota 2 3 2 6 2 2 3" xfId="30604" xr:uid="{7FEBF0CD-1284-4571-9C59-73B037C5F1F8}"/>
    <cellStyle name="Nota 2 3 2 6 2 2 3 2" xfId="30605" xr:uid="{E3CBE68A-4188-46F4-AD9D-A58D4D972FC3}"/>
    <cellStyle name="Nota 2 3 2 6 2 2 4" xfId="30606" xr:uid="{FEDB3C49-F9B4-4970-9A02-134AE4C92648}"/>
    <cellStyle name="Nota 2 3 2 6 2 2 4 2" xfId="30607" xr:uid="{0DDB128F-C0FA-482F-91DE-5413625BF245}"/>
    <cellStyle name="Nota 2 3 2 6 2 2 5" xfId="30608" xr:uid="{89E19DB5-C682-4F76-8B45-B551803C8BBC}"/>
    <cellStyle name="Nota 2 3 2 6 2 3" xfId="30609" xr:uid="{55BF31EF-0A1E-40B2-A3BF-354B36778D61}"/>
    <cellStyle name="Nota 2 3 2 6 2 3 2" xfId="30610" xr:uid="{F4B76B7F-9E44-46FE-8CCA-72A7E8231E92}"/>
    <cellStyle name="Nota 2 3 2 6 2 4" xfId="30611" xr:uid="{D7814F73-5E12-4DF1-95E7-D3B80FFB6B80}"/>
    <cellStyle name="Nota 2 3 2 6 2 4 2" xfId="30612" xr:uid="{7A24DCBF-CCB2-4098-B448-D14D3985D9D8}"/>
    <cellStyle name="Nota 2 3 2 6 2 5" xfId="30613" xr:uid="{7932FC80-7C29-46CC-BACB-BE839D111D86}"/>
    <cellStyle name="Nota 2 3 2 6 3" xfId="30614" xr:uid="{7EF5AE46-B651-425E-B2E5-A41FB959A8EE}"/>
    <cellStyle name="Nota 2 3 2 6 3 2" xfId="30615" xr:uid="{3A2EC7C5-5393-44ED-B343-A076B967BB02}"/>
    <cellStyle name="Nota 2 3 2 6 3 2 2" xfId="30616" xr:uid="{FD76F786-8238-4EB3-ABC2-514823530C96}"/>
    <cellStyle name="Nota 2 3 2 6 3 3" xfId="30617" xr:uid="{358286A3-E927-466D-A3F4-A9DE45739977}"/>
    <cellStyle name="Nota 2 3 2 6 3 3 2" xfId="30618" xr:uid="{781072F5-A8AF-4C2F-AC8A-144B802E7D72}"/>
    <cellStyle name="Nota 2 3 2 6 3 4" xfId="30619" xr:uid="{9DE3A6BE-5D57-4D9D-B148-F7B615D68224}"/>
    <cellStyle name="Nota 2 3 2 6 4" xfId="30620" xr:uid="{4EE2323D-188C-4A05-98D4-1E7807F35CCD}"/>
    <cellStyle name="Nota 2 3 2 6 4 2" xfId="30621" xr:uid="{BE641E2F-3E31-4F73-9BEB-9ED0D9018A9B}"/>
    <cellStyle name="Nota 2 3 2 6 4 2 2" xfId="30622" xr:uid="{2C828CBA-4C59-4657-A7F4-E834B06B9131}"/>
    <cellStyle name="Nota 2 3 2 6 4 2 2 2" xfId="30623" xr:uid="{4FB53D5F-785B-40A0-94DE-97CF999C75BA}"/>
    <cellStyle name="Nota 2 3 2 6 4 2 3" xfId="30624" xr:uid="{85CC8C7D-18EF-43B3-87B1-89885DC679D3}"/>
    <cellStyle name="Nota 2 3 2 6 4 3" xfId="30625" xr:uid="{642EED32-95A6-4B36-AB63-32A8462D3F45}"/>
    <cellStyle name="Nota 2 3 2 6 4 3 2" xfId="30626" xr:uid="{B0356025-D801-4E48-81F7-7A2DC0DC2E45}"/>
    <cellStyle name="Nota 2 3 2 6 4 4" xfId="30627" xr:uid="{16BABC78-D9ED-4514-A395-D64363682D07}"/>
    <cellStyle name="Nota 2 3 2 6 4 4 2" xfId="30628" xr:uid="{9584262F-2853-464C-856A-1E285239230E}"/>
    <cellStyle name="Nota 2 3 2 6 4 5" xfId="30629" xr:uid="{26E889E0-38A4-4918-96FC-8C4CAF711C8E}"/>
    <cellStyle name="Nota 2 3 2 6 5" xfId="30630" xr:uid="{EB154FEE-F50F-4103-9F77-72DB847B70DF}"/>
    <cellStyle name="Nota 2 3 2 6 5 2" xfId="30631" xr:uid="{79556304-9739-447B-9831-872C2994FADA}"/>
    <cellStyle name="Nota 2 3 2 6 5 2 2" xfId="30632" xr:uid="{FDD3CB97-A531-465B-BCAC-480EFD034B61}"/>
    <cellStyle name="Nota 2 3 2 6 5 3" xfId="30633" xr:uid="{BB013277-9AAE-462F-90A0-BCB8BFAA2EC2}"/>
    <cellStyle name="Nota 2 3 2 6 5 3 2" xfId="30634" xr:uid="{C9B5ECB2-3764-414E-A306-5AE5986B7D87}"/>
    <cellStyle name="Nota 2 3 2 6 5 4" xfId="30635" xr:uid="{0FAC6FA5-0247-4B93-93E4-59B00DD17A41}"/>
    <cellStyle name="Nota 2 3 2 6 6" xfId="30636" xr:uid="{6989EF28-733F-481B-9A12-3C12D99E9697}"/>
    <cellStyle name="Nota 2 3 2 6 6 2" xfId="30637" xr:uid="{DF461103-D951-44F7-9781-E7772E9B28B2}"/>
    <cellStyle name="Nota 2 3 2 6 7" xfId="30638" xr:uid="{02A58A3C-7450-4950-9E97-CEB07617CADA}"/>
    <cellStyle name="Nota 2 3 2 6 8" xfId="30639" xr:uid="{560905B0-ADA0-4B75-B356-0A7AEAE17970}"/>
    <cellStyle name="Nota 2 3 2 7" xfId="30640" xr:uid="{EDCAE0C5-A86E-471F-AF66-21002F074C7C}"/>
    <cellStyle name="Nota 2 3 2 7 2" xfId="30641" xr:uid="{3CDC5C55-59AD-4654-9A69-3D611CCE0BE1}"/>
    <cellStyle name="Nota 2 3 2 7 2 2" xfId="30642" xr:uid="{D0C2659E-E87B-4601-ABCD-3E3C498CC92B}"/>
    <cellStyle name="Nota 2 3 2 7 2 2 2" xfId="30643" xr:uid="{02BE865B-CC26-432A-BFCD-C5AF96D3534E}"/>
    <cellStyle name="Nota 2 3 2 7 2 2 2 2" xfId="30644" xr:uid="{D0686AF9-DD06-4BE9-BE02-FA607CF99B56}"/>
    <cellStyle name="Nota 2 3 2 7 2 2 2 2 2" xfId="30645" xr:uid="{44175286-FCD3-46F1-ACF0-5C61948728E3}"/>
    <cellStyle name="Nota 2 3 2 7 2 2 2 3" xfId="30646" xr:uid="{9A82029D-17AB-4B3D-A15B-BD6D1132AD60}"/>
    <cellStyle name="Nota 2 3 2 7 2 2 3" xfId="30647" xr:uid="{37632B96-DDC0-4AD5-9EC9-DAC0D829FB75}"/>
    <cellStyle name="Nota 2 3 2 7 2 2 3 2" xfId="30648" xr:uid="{631A65D6-3960-4DFF-8708-DB2F6C5AD017}"/>
    <cellStyle name="Nota 2 3 2 7 2 2 4" xfId="30649" xr:uid="{F440EE82-B42F-4586-9917-D6AD555FA635}"/>
    <cellStyle name="Nota 2 3 2 7 2 2 4 2" xfId="30650" xr:uid="{FD585172-88B2-47AF-94A2-C65BDC5DB6A9}"/>
    <cellStyle name="Nota 2 3 2 7 2 2 5" xfId="30651" xr:uid="{F84B6BDE-BF9C-4470-A66E-980330E8E89D}"/>
    <cellStyle name="Nota 2 3 2 7 2 3" xfId="30652" xr:uid="{FA282FA7-9AE4-4344-875D-5E06AD3D09C0}"/>
    <cellStyle name="Nota 2 3 2 7 2 3 2" xfId="30653" xr:uid="{992D5A42-8FA0-472B-8726-3D9E73D54959}"/>
    <cellStyle name="Nota 2 3 2 7 2 4" xfId="30654" xr:uid="{227F72C1-CFFF-4226-A269-71FBB1E63259}"/>
    <cellStyle name="Nota 2 3 2 7 2 4 2" xfId="30655" xr:uid="{AE7A8690-0F60-46AB-907D-E3F4BB24A289}"/>
    <cellStyle name="Nota 2 3 2 7 2 5" xfId="30656" xr:uid="{B51D8F46-BBF3-4475-BCD5-8589270CAB63}"/>
    <cellStyle name="Nota 2 3 2 7 3" xfId="30657" xr:uid="{847C6CD1-6D31-4ABE-8CBD-3FDDD909C5AC}"/>
    <cellStyle name="Nota 2 3 2 7 3 2" xfId="30658" xr:uid="{9DAEF9A1-A44C-43E2-80FB-97C55926F385}"/>
    <cellStyle name="Nota 2 3 2 7 3 2 2" xfId="30659" xr:uid="{024AFCDF-C784-4724-A243-40E7D3EE4946}"/>
    <cellStyle name="Nota 2 3 2 7 3 3" xfId="30660" xr:uid="{A291A566-8DD9-4C81-810E-6300540DEB95}"/>
    <cellStyle name="Nota 2 3 2 7 3 3 2" xfId="30661" xr:uid="{1E2D79F1-36CE-4DD4-8FC6-A97ACF13B374}"/>
    <cellStyle name="Nota 2 3 2 7 3 4" xfId="30662" xr:uid="{A0233CE3-3153-40FF-A97E-18908C9F0063}"/>
    <cellStyle name="Nota 2 3 2 7 4" xfId="30663" xr:uid="{E30AA4C9-C8D8-4837-A783-16A39023DA7C}"/>
    <cellStyle name="Nota 2 3 2 7 4 2" xfId="30664" xr:uid="{3C9DFE15-A0D4-4A29-9A81-873187377D41}"/>
    <cellStyle name="Nota 2 3 2 7 4 2 2" xfId="30665" xr:uid="{BF547DE6-5CB2-4FB7-A192-E1331A2AB491}"/>
    <cellStyle name="Nota 2 3 2 7 4 2 2 2" xfId="30666" xr:uid="{DE543F28-57FF-4A6A-BCBB-749FC2EE98A3}"/>
    <cellStyle name="Nota 2 3 2 7 4 2 3" xfId="30667" xr:uid="{A15B74BA-16BB-4816-8B71-A5ECAEB39197}"/>
    <cellStyle name="Nota 2 3 2 7 4 3" xfId="30668" xr:uid="{1FBB4BFE-4004-4FDC-B8A8-B03A77839742}"/>
    <cellStyle name="Nota 2 3 2 7 4 3 2" xfId="30669" xr:uid="{532DBCA3-8123-44BD-A71A-CE58168620B7}"/>
    <cellStyle name="Nota 2 3 2 7 4 4" xfId="30670" xr:uid="{26843FE7-ACBB-4B01-BBA7-728DE7A65742}"/>
    <cellStyle name="Nota 2 3 2 7 4 4 2" xfId="30671" xr:uid="{41CE7792-BF71-47FF-AF9C-B569097BFD8C}"/>
    <cellStyle name="Nota 2 3 2 7 4 5" xfId="30672" xr:uid="{9320E3C5-7F76-498C-961D-BD7401E497DC}"/>
    <cellStyle name="Nota 2 3 2 7 5" xfId="30673" xr:uid="{FC6FA756-BC14-4971-A384-DA9823A6896F}"/>
    <cellStyle name="Nota 2 3 2 7 5 2" xfId="30674" xr:uid="{B1124CCF-3E55-49E7-A953-EFFDAA775482}"/>
    <cellStyle name="Nota 2 3 2 7 5 2 2" xfId="30675" xr:uid="{05EB235F-F06A-43D7-8CE5-9D5B0B671E48}"/>
    <cellStyle name="Nota 2 3 2 7 5 3" xfId="30676" xr:uid="{50362688-4D84-4E33-BC13-AAFA6D059333}"/>
    <cellStyle name="Nota 2 3 2 7 5 3 2" xfId="30677" xr:uid="{C9D8867A-855A-4409-8B70-0390E57C6679}"/>
    <cellStyle name="Nota 2 3 2 7 5 4" xfId="30678" xr:uid="{C519D5D0-4215-4FE2-8595-5688F7D18EFC}"/>
    <cellStyle name="Nota 2 3 2 7 6" xfId="30679" xr:uid="{266B12F3-40E4-4986-A1DE-5075ADDD8834}"/>
    <cellStyle name="Nota 2 3 2 7 6 2" xfId="30680" xr:uid="{EFA281A0-A0FB-404F-A9C3-A34D980800EF}"/>
    <cellStyle name="Nota 2 3 2 7 7" xfId="30681" xr:uid="{436C5120-564F-4183-AB17-A1B324446390}"/>
    <cellStyle name="Nota 2 3 2 7 8" xfId="30682" xr:uid="{9493AE7C-E342-4ED2-85CF-D7792020ECFB}"/>
    <cellStyle name="Nota 2 3 2 8" xfId="30683" xr:uid="{FD36BED5-5A17-459D-924C-23C75F86EED9}"/>
    <cellStyle name="Nota 2 3 2 8 2" xfId="30684" xr:uid="{D59B0A3F-F1CE-4487-A013-401151252DA7}"/>
    <cellStyle name="Nota 2 3 2 8 2 2" xfId="30685" xr:uid="{3F0518C5-B9FC-445C-9658-D173339D2683}"/>
    <cellStyle name="Nota 2 3 2 8 2 2 2" xfId="30686" xr:uid="{18EC6549-6DDE-4198-9F46-C6ADA197372D}"/>
    <cellStyle name="Nota 2 3 2 8 2 2 2 2" xfId="30687" xr:uid="{7AF2698B-A338-450E-9AF2-FE5E7258A384}"/>
    <cellStyle name="Nota 2 3 2 8 2 2 3" xfId="30688" xr:uid="{D4C8B9D4-2A8C-49D0-8145-F3BC2123504F}"/>
    <cellStyle name="Nota 2 3 2 8 2 3" xfId="30689" xr:uid="{B1C98394-F125-4D5A-8454-F4D8F0DF1F40}"/>
    <cellStyle name="Nota 2 3 2 8 2 3 2" xfId="30690" xr:uid="{21848BAB-5EC0-4E19-B2C8-2C77B2FE6088}"/>
    <cellStyle name="Nota 2 3 2 8 2 4" xfId="30691" xr:uid="{0AB3C1AA-2B46-445A-9CD7-411D56292B41}"/>
    <cellStyle name="Nota 2 3 2 8 2 4 2" xfId="30692" xr:uid="{B33A7F6B-8B81-4F97-A6FA-4359441BAAC7}"/>
    <cellStyle name="Nota 2 3 2 8 2 5" xfId="30693" xr:uid="{DC89A482-9AA6-4D67-8336-0E0A861BB6B1}"/>
    <cellStyle name="Nota 2 3 2 8 3" xfId="30694" xr:uid="{4B3E06A2-491B-4715-8FA3-2793EA256B20}"/>
    <cellStyle name="Nota 2 3 2 8 3 2" xfId="30695" xr:uid="{B5320A81-F428-4E38-87A1-076081CE4761}"/>
    <cellStyle name="Nota 2 3 2 8 4" xfId="30696" xr:uid="{1B35BBBE-8AC4-43F9-B2AA-19FEC9D8454A}"/>
    <cellStyle name="Nota 2 3 2 8 4 2" xfId="30697" xr:uid="{E16F175E-B9E2-4E43-B2B6-14CF37EED5A4}"/>
    <cellStyle name="Nota 2 3 2 8 5" xfId="30698" xr:uid="{E3A5FDDE-7108-447A-8957-EFAA749CB5E3}"/>
    <cellStyle name="Nota 2 3 2 9" xfId="30699" xr:uid="{E3358048-DCCF-45C6-BD72-87C2141F35CB}"/>
    <cellStyle name="Nota 2 3 2 9 2" xfId="30700" xr:uid="{6CC80F37-71B8-442D-8DDB-AA6A928BA0A9}"/>
    <cellStyle name="Nota 2 3 2 9 2 2" xfId="30701" xr:uid="{88E581EE-B9DE-4C0A-84C4-00D25CE84B4D}"/>
    <cellStyle name="Nota 2 3 2 9 3" xfId="30702" xr:uid="{AEC19532-D8C1-406B-A42F-81D5BE4CDC30}"/>
    <cellStyle name="Nota 2 3 2 9 3 2" xfId="30703" xr:uid="{1CBE56C0-3A90-4363-8FFE-267949B5BEE2}"/>
    <cellStyle name="Nota 2 3 2 9 4" xfId="30704" xr:uid="{DAFB298D-B1B2-414A-8685-3DD63391B021}"/>
    <cellStyle name="Nota 2 3 3" xfId="30705" xr:uid="{672D5302-252F-466C-A531-357CF2B26FA8}"/>
    <cellStyle name="Nota 2 3 3 10" xfId="30706" xr:uid="{46498D37-BBD4-41EC-A4E3-02181863CD48}"/>
    <cellStyle name="Nota 2 3 3 10 2" xfId="30707" xr:uid="{1B6E6FC7-753A-4E83-A02E-6980711D213E}"/>
    <cellStyle name="Nota 2 3 3 11" xfId="30708" xr:uid="{197596B6-394D-4954-B6BF-4EB76BF90EA8}"/>
    <cellStyle name="Nota 2 3 3 12" xfId="30709" xr:uid="{2BC4F141-250B-4F04-A957-64B1994202E4}"/>
    <cellStyle name="Nota 2 3 3 2" xfId="30710" xr:uid="{D62E530D-755B-4F3D-91C4-CCA82B51ADE2}"/>
    <cellStyle name="Nota 2 3 3 2 10" xfId="30711" xr:uid="{E52628DF-19D6-4AE5-92A5-F0AB8CE1B93A}"/>
    <cellStyle name="Nota 2 3 3 2 2" xfId="30712" xr:uid="{3AD84B87-EBC7-4A87-BCCF-F9822A981788}"/>
    <cellStyle name="Nota 2 3 3 2 2 2" xfId="30713" xr:uid="{E146F54B-9829-470E-9296-D793A07924BC}"/>
    <cellStyle name="Nota 2 3 3 2 2 2 2" xfId="30714" xr:uid="{E57F4D87-F743-433C-86E8-272DD962F18E}"/>
    <cellStyle name="Nota 2 3 3 2 2 2 2 2" xfId="30715" xr:uid="{EBE6D30B-E029-4540-95B3-A1756C7CE4BC}"/>
    <cellStyle name="Nota 2 3 3 2 2 2 2 2 2" xfId="30716" xr:uid="{30D123D1-681E-4CF0-970E-A9C2E29A0FAE}"/>
    <cellStyle name="Nota 2 3 3 2 2 2 2 2 2 2" xfId="30717" xr:uid="{D4E54235-2BB8-4C31-80CE-2A98F36311A7}"/>
    <cellStyle name="Nota 2 3 3 2 2 2 2 2 3" xfId="30718" xr:uid="{60979D85-4D43-4C5E-AAB7-EBAF940469EF}"/>
    <cellStyle name="Nota 2 3 3 2 2 2 2 3" xfId="30719" xr:uid="{1EB405C4-0AC7-4A7C-9CDB-4F8282B2FB80}"/>
    <cellStyle name="Nota 2 3 3 2 2 2 2 3 2" xfId="30720" xr:uid="{C12AD5BB-2B91-4D43-962F-E5BB9BE22865}"/>
    <cellStyle name="Nota 2 3 3 2 2 2 2 4" xfId="30721" xr:uid="{8B3F34B0-5A65-4567-8B2A-978D4CCADD03}"/>
    <cellStyle name="Nota 2 3 3 2 2 2 2 4 2" xfId="30722" xr:uid="{46172545-B10B-4AA3-817F-EE8B72C315D4}"/>
    <cellStyle name="Nota 2 3 3 2 2 2 2 5" xfId="30723" xr:uid="{22301DC2-B63F-4282-A918-D9F6520D653B}"/>
    <cellStyle name="Nota 2 3 3 2 2 2 3" xfId="30724" xr:uid="{FA1053A1-2944-4FE5-B813-C975881C185F}"/>
    <cellStyle name="Nota 2 3 3 2 2 2 3 2" xfId="30725" xr:uid="{5504BE31-BF96-45C6-948B-BE842B826673}"/>
    <cellStyle name="Nota 2 3 3 2 2 2 4" xfId="30726" xr:uid="{C7076EEC-81BE-4727-A1E6-AD25C9289B27}"/>
    <cellStyle name="Nota 2 3 3 2 2 2 4 2" xfId="30727" xr:uid="{DE72B280-4249-48BB-AD64-8A9EC43484D7}"/>
    <cellStyle name="Nota 2 3 3 2 2 2 5" xfId="30728" xr:uid="{A5511196-5767-4709-AD23-2233E8EC17E2}"/>
    <cellStyle name="Nota 2 3 3 2 2 3" xfId="30729" xr:uid="{22A10EEF-956B-4355-A9F7-5ACF39CF5D59}"/>
    <cellStyle name="Nota 2 3 3 2 2 3 2" xfId="30730" xr:uid="{D5A80006-E289-41DE-88DA-A50F3C2FC31A}"/>
    <cellStyle name="Nota 2 3 3 2 2 3 2 2" xfId="30731" xr:uid="{58488722-CDBE-4CE7-9937-AD8F914E228F}"/>
    <cellStyle name="Nota 2 3 3 2 2 3 3" xfId="30732" xr:uid="{22619C09-1457-4AE0-8D08-737DDA8D023D}"/>
    <cellStyle name="Nota 2 3 3 2 2 3 3 2" xfId="30733" xr:uid="{92819F4B-43C1-4ABD-B8D6-524AE0A72F9D}"/>
    <cellStyle name="Nota 2 3 3 2 2 3 4" xfId="30734" xr:uid="{E40066C9-7888-4EA2-9E85-D2349E10A1C1}"/>
    <cellStyle name="Nota 2 3 3 2 2 4" xfId="30735" xr:uid="{6C64135F-F8FC-4A60-A63F-D3F18F3466C2}"/>
    <cellStyle name="Nota 2 3 3 2 2 4 2" xfId="30736" xr:uid="{49B8F794-ADB3-474D-8B5B-D85E76F63DC6}"/>
    <cellStyle name="Nota 2 3 3 2 2 4 2 2" xfId="30737" xr:uid="{1B28A181-A5DD-4BE3-88BE-98408F3DE621}"/>
    <cellStyle name="Nota 2 3 3 2 2 4 2 2 2" xfId="30738" xr:uid="{3F23011B-2D4E-4B7A-A655-C986101376FF}"/>
    <cellStyle name="Nota 2 3 3 2 2 4 2 3" xfId="30739" xr:uid="{27C60B54-BD41-4FC1-B9A8-0D808C76DC87}"/>
    <cellStyle name="Nota 2 3 3 2 2 4 3" xfId="30740" xr:uid="{78C614EA-DEE2-4C25-A755-55730231D57D}"/>
    <cellStyle name="Nota 2 3 3 2 2 4 3 2" xfId="30741" xr:uid="{95FF86CF-4B81-4AEC-9A2A-155285D31AAD}"/>
    <cellStyle name="Nota 2 3 3 2 2 4 4" xfId="30742" xr:uid="{7DA44B18-8870-4EC7-8062-31957C0F5768}"/>
    <cellStyle name="Nota 2 3 3 2 2 4 4 2" xfId="30743" xr:uid="{73C8196C-603D-46F2-963A-FE3D49E4C621}"/>
    <cellStyle name="Nota 2 3 3 2 2 4 5" xfId="30744" xr:uid="{7EC42F4F-7F26-4926-99B5-5E8DD9EDC667}"/>
    <cellStyle name="Nota 2 3 3 2 2 5" xfId="30745" xr:uid="{AB3A0138-B3B5-4399-BB2A-5414D3F4B08F}"/>
    <cellStyle name="Nota 2 3 3 2 2 5 2" xfId="30746" xr:uid="{03543C22-37B2-4AB4-8FF9-5F0DD7C46071}"/>
    <cellStyle name="Nota 2 3 3 2 2 5 2 2" xfId="30747" xr:uid="{243E375E-8F81-4FD5-BD66-DA2366584C0F}"/>
    <cellStyle name="Nota 2 3 3 2 2 5 3" xfId="30748" xr:uid="{DDAA9870-BFC3-4184-961A-94E901FD333C}"/>
    <cellStyle name="Nota 2 3 3 2 2 5 3 2" xfId="30749" xr:uid="{99A2575E-4F92-46A2-ABA5-B4FADEDE5076}"/>
    <cellStyle name="Nota 2 3 3 2 2 5 4" xfId="30750" xr:uid="{E678674B-C982-45E7-81F4-05DEDA014704}"/>
    <cellStyle name="Nota 2 3 3 2 2 6" xfId="30751" xr:uid="{3D92578C-1045-4EA6-983C-C46183A5B58B}"/>
    <cellStyle name="Nota 2 3 3 2 2 6 2" xfId="30752" xr:uid="{FA8535F2-AADF-4F49-ADC6-311EE9DDDAC3}"/>
    <cellStyle name="Nota 2 3 3 2 2 7" xfId="30753" xr:uid="{75138D7D-BEFC-4CFF-B6C7-E8F57FC369C3}"/>
    <cellStyle name="Nota 2 3 3 2 2 8" xfId="30754" xr:uid="{578993A2-3439-410E-A294-41C649AFBAC3}"/>
    <cellStyle name="Nota 2 3 3 2 3" xfId="30755" xr:uid="{9AA782DB-620A-4A9B-8715-61B6213AEF6B}"/>
    <cellStyle name="Nota 2 3 3 2 3 2" xfId="30756" xr:uid="{1D87D0E7-C2EC-4919-8BBE-2D5D27022261}"/>
    <cellStyle name="Nota 2 3 3 2 3 2 2" xfId="30757" xr:uid="{148464B8-7355-42B6-A3F1-6F7DDC1F410D}"/>
    <cellStyle name="Nota 2 3 3 2 3 2 2 2" xfId="30758" xr:uid="{12BDF5A2-4C80-4948-92F8-DDC5406D2588}"/>
    <cellStyle name="Nota 2 3 3 2 3 2 2 2 2" xfId="30759" xr:uid="{464598B1-108B-44B4-B523-5D3C656B85A2}"/>
    <cellStyle name="Nota 2 3 3 2 3 2 2 2 2 2" xfId="30760" xr:uid="{84650014-6AB8-4E8B-BFE0-3C84777AB201}"/>
    <cellStyle name="Nota 2 3 3 2 3 2 2 2 3" xfId="30761" xr:uid="{CF852AE5-7CBB-4AA6-BF47-DCD75D2DE064}"/>
    <cellStyle name="Nota 2 3 3 2 3 2 2 3" xfId="30762" xr:uid="{4056CAB2-4469-4488-A565-A520EC28E8FA}"/>
    <cellStyle name="Nota 2 3 3 2 3 2 2 3 2" xfId="30763" xr:uid="{EBA2BBBF-608E-4372-90D7-C3A070E3B91A}"/>
    <cellStyle name="Nota 2 3 3 2 3 2 2 4" xfId="30764" xr:uid="{9C6BECD5-DF64-4C43-B42E-DACC1D6DDC09}"/>
    <cellStyle name="Nota 2 3 3 2 3 2 2 4 2" xfId="30765" xr:uid="{9A2C00C2-3840-46F9-A10D-432563A0A098}"/>
    <cellStyle name="Nota 2 3 3 2 3 2 2 5" xfId="30766" xr:uid="{8FF7E7DD-2275-4D12-9BE8-E376D8CC771B}"/>
    <cellStyle name="Nota 2 3 3 2 3 2 3" xfId="30767" xr:uid="{964A5E8D-007B-46F8-89F0-BFE349269921}"/>
    <cellStyle name="Nota 2 3 3 2 3 2 3 2" xfId="30768" xr:uid="{9EEE85EA-3DCD-4C56-8119-AF6CB911179E}"/>
    <cellStyle name="Nota 2 3 3 2 3 2 4" xfId="30769" xr:uid="{609CE107-1824-4664-AA3E-815B95DF4227}"/>
    <cellStyle name="Nota 2 3 3 2 3 2 4 2" xfId="30770" xr:uid="{4BC51D81-8674-4F10-8EC1-509E2A13946F}"/>
    <cellStyle name="Nota 2 3 3 2 3 2 5" xfId="30771" xr:uid="{A818DA95-19C0-4843-BBF9-907B83BF99A0}"/>
    <cellStyle name="Nota 2 3 3 2 3 3" xfId="30772" xr:uid="{43D8E77F-FD06-40C0-ADB4-64A647E6D460}"/>
    <cellStyle name="Nota 2 3 3 2 3 3 2" xfId="30773" xr:uid="{204491DD-C05F-413E-A482-579F4373FA78}"/>
    <cellStyle name="Nota 2 3 3 2 3 3 2 2" xfId="30774" xr:uid="{FEBD7A09-1DE1-485F-B641-F87E5E5A6380}"/>
    <cellStyle name="Nota 2 3 3 2 3 3 3" xfId="30775" xr:uid="{F245F2A9-B286-47A3-9D99-5881EB6BC2E5}"/>
    <cellStyle name="Nota 2 3 3 2 3 3 3 2" xfId="30776" xr:uid="{757A237B-31B2-4FA2-9F88-66B7D230CC4D}"/>
    <cellStyle name="Nota 2 3 3 2 3 3 4" xfId="30777" xr:uid="{EEE3D7E0-945E-4377-B4AE-C624C320FA14}"/>
    <cellStyle name="Nota 2 3 3 2 3 4" xfId="30778" xr:uid="{0F9FFDB8-C04D-4350-93DA-D261404840D8}"/>
    <cellStyle name="Nota 2 3 3 2 3 4 2" xfId="30779" xr:uid="{A6E8C20A-6D4A-4A03-B64B-7955850EE505}"/>
    <cellStyle name="Nota 2 3 3 2 3 4 2 2" xfId="30780" xr:uid="{D085F56A-45BA-4D77-BC01-8962D69E858C}"/>
    <cellStyle name="Nota 2 3 3 2 3 4 2 2 2" xfId="30781" xr:uid="{3E491E48-9592-493F-B91A-3F7AC74E2297}"/>
    <cellStyle name="Nota 2 3 3 2 3 4 2 3" xfId="30782" xr:uid="{1B42066D-24BA-4C97-97A1-B483ACB0309C}"/>
    <cellStyle name="Nota 2 3 3 2 3 4 3" xfId="30783" xr:uid="{5FDFD922-405F-497B-897B-AD85855AB8BB}"/>
    <cellStyle name="Nota 2 3 3 2 3 4 3 2" xfId="30784" xr:uid="{1115AB2D-F4F7-466C-9666-E9A9D5E88E26}"/>
    <cellStyle name="Nota 2 3 3 2 3 4 4" xfId="30785" xr:uid="{D701A9D9-009B-44D4-AF39-BDB53A2D2673}"/>
    <cellStyle name="Nota 2 3 3 2 3 4 4 2" xfId="30786" xr:uid="{D17F07A5-F8F6-4F0E-8E50-BE8E7AC2259E}"/>
    <cellStyle name="Nota 2 3 3 2 3 4 5" xfId="30787" xr:uid="{283E9AFB-0750-4DC4-B74D-1E65E1E01580}"/>
    <cellStyle name="Nota 2 3 3 2 3 5" xfId="30788" xr:uid="{7C5C7E49-2DFB-43E9-92A3-07819E290F67}"/>
    <cellStyle name="Nota 2 3 3 2 3 5 2" xfId="30789" xr:uid="{BFBC801B-5CEA-4453-9009-D3963C2AC6CA}"/>
    <cellStyle name="Nota 2 3 3 2 3 5 2 2" xfId="30790" xr:uid="{518664C4-2C15-43FB-998E-18526DAAF052}"/>
    <cellStyle name="Nota 2 3 3 2 3 5 3" xfId="30791" xr:uid="{B5B7B6BA-1C04-4544-BB21-C63626012202}"/>
    <cellStyle name="Nota 2 3 3 2 3 5 3 2" xfId="30792" xr:uid="{512D8717-7A70-4731-B801-AA2335F5AE7B}"/>
    <cellStyle name="Nota 2 3 3 2 3 5 4" xfId="30793" xr:uid="{08E57D48-37CF-46B7-AB6F-5A30A8EBB24F}"/>
    <cellStyle name="Nota 2 3 3 2 3 6" xfId="30794" xr:uid="{9D56830B-068A-4EE4-B889-DCC20E1EB51E}"/>
    <cellStyle name="Nota 2 3 3 2 3 6 2" xfId="30795" xr:uid="{687C4393-B40F-4452-90CA-3CB345BBF1D1}"/>
    <cellStyle name="Nota 2 3 3 2 3 7" xfId="30796" xr:uid="{5C79E242-CB2E-4F0A-8FEF-B0B83B50B7B4}"/>
    <cellStyle name="Nota 2 3 3 2 3 8" xfId="30797" xr:uid="{8A3C81D3-A7D7-4861-BDAE-358B9D2D37E4}"/>
    <cellStyle name="Nota 2 3 3 2 4" xfId="30798" xr:uid="{D3794A40-6F00-4631-8904-E4034B896B2A}"/>
    <cellStyle name="Nota 2 3 3 2 4 2" xfId="30799" xr:uid="{E71098E9-82C2-40F3-908D-C1C74A843854}"/>
    <cellStyle name="Nota 2 3 3 2 4 2 2" xfId="30800" xr:uid="{A3388D0B-99AF-4B55-9179-F4973B7CA57F}"/>
    <cellStyle name="Nota 2 3 3 2 4 2 2 2" xfId="30801" xr:uid="{B73BF951-F698-481C-ACCC-C8DBF88ED8E9}"/>
    <cellStyle name="Nota 2 3 3 2 4 2 2 2 2" xfId="30802" xr:uid="{29775B5D-7BC2-456A-8B40-AC7A92B55ED5}"/>
    <cellStyle name="Nota 2 3 3 2 4 2 2 3" xfId="30803" xr:uid="{4827AE86-28D5-4A8D-A12B-E388B1455F27}"/>
    <cellStyle name="Nota 2 3 3 2 4 2 3" xfId="30804" xr:uid="{6B53A881-7026-43B8-A6B7-BC81339DBE56}"/>
    <cellStyle name="Nota 2 3 3 2 4 2 3 2" xfId="30805" xr:uid="{9FE9ED87-B305-4A88-8E24-91F90F8E35E8}"/>
    <cellStyle name="Nota 2 3 3 2 4 2 4" xfId="30806" xr:uid="{9D9C9285-BED9-49AD-8B49-D6F9124091C5}"/>
    <cellStyle name="Nota 2 3 3 2 4 2 4 2" xfId="30807" xr:uid="{87063044-469B-4703-BD6F-C34763E988BE}"/>
    <cellStyle name="Nota 2 3 3 2 4 2 5" xfId="30808" xr:uid="{30AA4E45-DAE1-4E81-86C1-D4E4801E1026}"/>
    <cellStyle name="Nota 2 3 3 2 4 3" xfId="30809" xr:uid="{3FD52235-70DE-4F8E-B576-9BFB61CCE682}"/>
    <cellStyle name="Nota 2 3 3 2 4 3 2" xfId="30810" xr:uid="{751308C8-42AB-4FF4-BCAB-A828526CB188}"/>
    <cellStyle name="Nota 2 3 3 2 4 4" xfId="30811" xr:uid="{4929DD82-CECF-4C96-8637-807848B59AF5}"/>
    <cellStyle name="Nota 2 3 3 2 4 4 2" xfId="30812" xr:uid="{124231BD-F982-4144-86C4-7502A7675093}"/>
    <cellStyle name="Nota 2 3 3 2 4 5" xfId="30813" xr:uid="{F02D1D22-456A-4FC5-B0EE-E525F7443342}"/>
    <cellStyle name="Nota 2 3 3 2 5" xfId="30814" xr:uid="{4E63F52C-39CA-4D1F-9E1D-1A005C0ABFEB}"/>
    <cellStyle name="Nota 2 3 3 2 5 2" xfId="30815" xr:uid="{148B95D9-8EC4-4655-A2B9-65AC5ADFDBBA}"/>
    <cellStyle name="Nota 2 3 3 2 5 2 2" xfId="30816" xr:uid="{2F8E75D1-6F46-4E0F-BDA0-2029C6AC63BF}"/>
    <cellStyle name="Nota 2 3 3 2 5 3" xfId="30817" xr:uid="{72AF3D61-58AE-482E-899D-F88996AECCF7}"/>
    <cellStyle name="Nota 2 3 3 2 5 3 2" xfId="30818" xr:uid="{88CC31D3-374F-451F-9EE7-25227A0BA25D}"/>
    <cellStyle name="Nota 2 3 3 2 5 4" xfId="30819" xr:uid="{678D8FAF-8335-4FE4-941A-721E4169E337}"/>
    <cellStyle name="Nota 2 3 3 2 6" xfId="30820" xr:uid="{A4A762D1-7A17-44E6-B831-A107AD39F94B}"/>
    <cellStyle name="Nota 2 3 3 2 6 2" xfId="30821" xr:uid="{EA546FF3-AC7A-4DF1-8A7D-55F70CAEEB48}"/>
    <cellStyle name="Nota 2 3 3 2 6 2 2" xfId="30822" xr:uid="{AF4B3FDA-BAF9-4FCC-925C-0AC1C6ECDCE8}"/>
    <cellStyle name="Nota 2 3 3 2 6 2 2 2" xfId="30823" xr:uid="{6BF5C539-36AB-4CF0-B1DC-2E8553C0B46A}"/>
    <cellStyle name="Nota 2 3 3 2 6 2 3" xfId="30824" xr:uid="{CC343B9C-7EFB-492A-A97B-944921BFC48F}"/>
    <cellStyle name="Nota 2 3 3 2 6 3" xfId="30825" xr:uid="{65F6A67D-8964-4E5E-AB8E-1CD74DCE9E9A}"/>
    <cellStyle name="Nota 2 3 3 2 6 3 2" xfId="30826" xr:uid="{E9D6DC87-8413-4CD9-949F-11C9D3B77020}"/>
    <cellStyle name="Nota 2 3 3 2 6 4" xfId="30827" xr:uid="{E10A1C82-4292-4240-9B7C-C4B7FFFC4640}"/>
    <cellStyle name="Nota 2 3 3 2 6 4 2" xfId="30828" xr:uid="{97D34AA0-CAD8-4196-B7A4-8F48BCD74667}"/>
    <cellStyle name="Nota 2 3 3 2 6 5" xfId="30829" xr:uid="{E95A4707-7069-4E51-9916-17FA908165CE}"/>
    <cellStyle name="Nota 2 3 3 2 7" xfId="30830" xr:uid="{A38B4012-268A-4327-9C0E-643D975593D6}"/>
    <cellStyle name="Nota 2 3 3 2 7 2" xfId="30831" xr:uid="{F441E2F1-325B-4CCC-8B30-BAA6524669B5}"/>
    <cellStyle name="Nota 2 3 3 2 7 2 2" xfId="30832" xr:uid="{359A0FCD-C766-46DC-81DD-6D3F898F0430}"/>
    <cellStyle name="Nota 2 3 3 2 7 3" xfId="30833" xr:uid="{067D7106-8D2B-4C35-A1CB-C3AAD364E32E}"/>
    <cellStyle name="Nota 2 3 3 2 7 3 2" xfId="30834" xr:uid="{98090C61-11DE-42C5-BC4C-D3356DE2A8BE}"/>
    <cellStyle name="Nota 2 3 3 2 7 4" xfId="30835" xr:uid="{A0BC728E-E522-4279-9812-61CFA398A8F7}"/>
    <cellStyle name="Nota 2 3 3 2 8" xfId="30836" xr:uid="{68972785-D6C7-4098-88CD-F29B4516F95D}"/>
    <cellStyle name="Nota 2 3 3 2 8 2" xfId="30837" xr:uid="{3B7EE8E1-B002-4D82-BC89-BCE51BC6322D}"/>
    <cellStyle name="Nota 2 3 3 2 9" xfId="30838" xr:uid="{DC00826F-5440-4151-B274-C6F77E41105F}"/>
    <cellStyle name="Nota 2 3 3 3" xfId="30839" xr:uid="{BA20A40C-BA6D-4773-8789-AE77BE55D702}"/>
    <cellStyle name="Nota 2 3 3 3 2" xfId="30840" xr:uid="{CE9FBFA8-A122-4080-BCC5-9BC56F813935}"/>
    <cellStyle name="Nota 2 3 3 3 2 2" xfId="30841" xr:uid="{03DE7A33-3281-4495-8514-AD45886A298F}"/>
    <cellStyle name="Nota 2 3 3 3 2 2 2" xfId="30842" xr:uid="{03EA9890-AB3D-412F-AE5F-82C12C1EB320}"/>
    <cellStyle name="Nota 2 3 3 3 2 2 2 2" xfId="30843" xr:uid="{162500F1-0498-401B-85A2-635326743A01}"/>
    <cellStyle name="Nota 2 3 3 3 2 2 2 2 2" xfId="30844" xr:uid="{994F3216-3357-4D64-9EDC-BC3DEFF0F46E}"/>
    <cellStyle name="Nota 2 3 3 3 2 2 2 3" xfId="30845" xr:uid="{463E67C7-141A-4B4B-A09F-C2FABF1C06D3}"/>
    <cellStyle name="Nota 2 3 3 3 2 2 3" xfId="30846" xr:uid="{63FA704E-57F9-489F-8549-7A121BEA5533}"/>
    <cellStyle name="Nota 2 3 3 3 2 2 3 2" xfId="30847" xr:uid="{78C480A5-4E5B-4C1C-B6D1-618DBC898D1B}"/>
    <cellStyle name="Nota 2 3 3 3 2 2 4" xfId="30848" xr:uid="{6270FF35-CA4D-4A0E-8A14-059C0F7801C2}"/>
    <cellStyle name="Nota 2 3 3 3 2 2 4 2" xfId="30849" xr:uid="{24E2BE99-C8C7-44AB-837E-3406A844D87B}"/>
    <cellStyle name="Nota 2 3 3 3 2 2 5" xfId="30850" xr:uid="{38A94B62-29A4-4411-A71C-661727D464D6}"/>
    <cellStyle name="Nota 2 3 3 3 2 3" xfId="30851" xr:uid="{BFF81E62-56A0-418B-9D37-45CB9BC48456}"/>
    <cellStyle name="Nota 2 3 3 3 2 3 2" xfId="30852" xr:uid="{B518BB5E-DB60-4398-B1DB-7F435AA6BF77}"/>
    <cellStyle name="Nota 2 3 3 3 2 4" xfId="30853" xr:uid="{E493EEEB-0FF4-4CBA-A43B-3FA1260C3AA8}"/>
    <cellStyle name="Nota 2 3 3 3 2 4 2" xfId="30854" xr:uid="{CC302250-CBB3-4873-9F1E-AF0A4B842958}"/>
    <cellStyle name="Nota 2 3 3 3 2 5" xfId="30855" xr:uid="{5B0FBED2-A9F0-4836-ABE9-48CE34819F95}"/>
    <cellStyle name="Nota 2 3 3 3 3" xfId="30856" xr:uid="{FFA0185E-2F99-4D91-AAF3-6050370D7595}"/>
    <cellStyle name="Nota 2 3 3 3 3 2" xfId="30857" xr:uid="{220EEC5A-1026-4D2D-ADB4-5D9422A44B75}"/>
    <cellStyle name="Nota 2 3 3 3 3 2 2" xfId="30858" xr:uid="{16944013-1FFC-4C6E-A618-73009DCD8922}"/>
    <cellStyle name="Nota 2 3 3 3 3 3" xfId="30859" xr:uid="{CB4C594B-4DAD-4674-B7AC-9391C1ED0867}"/>
    <cellStyle name="Nota 2 3 3 3 3 3 2" xfId="30860" xr:uid="{C625D526-50B5-4B76-9582-705A84F44D77}"/>
    <cellStyle name="Nota 2 3 3 3 3 4" xfId="30861" xr:uid="{50965FC9-21EA-47AD-8893-E02BED9B863B}"/>
    <cellStyle name="Nota 2 3 3 3 4" xfId="30862" xr:uid="{B7ED6B3B-312F-4BD9-84E0-4EBB2B8FCE70}"/>
    <cellStyle name="Nota 2 3 3 3 4 2" xfId="30863" xr:uid="{788CFC88-36C0-4E50-86EA-B8DB4337EA64}"/>
    <cellStyle name="Nota 2 3 3 3 4 2 2" xfId="30864" xr:uid="{188399FD-FEA6-4F80-A550-377D771111F4}"/>
    <cellStyle name="Nota 2 3 3 3 4 2 2 2" xfId="30865" xr:uid="{DA47E79C-1AB9-4CDC-BDB0-9E43FFD71ACF}"/>
    <cellStyle name="Nota 2 3 3 3 4 2 3" xfId="30866" xr:uid="{6360E082-876D-4D4C-BD81-BE07A2071A2F}"/>
    <cellStyle name="Nota 2 3 3 3 4 3" xfId="30867" xr:uid="{1296744A-15AA-4763-B651-9F337BC85A6C}"/>
    <cellStyle name="Nota 2 3 3 3 4 3 2" xfId="30868" xr:uid="{771E8626-444E-48F4-873E-014B27F1309A}"/>
    <cellStyle name="Nota 2 3 3 3 4 4" xfId="30869" xr:uid="{634CBB89-E7F8-4020-8F89-FA57334EB7D0}"/>
    <cellStyle name="Nota 2 3 3 3 4 4 2" xfId="30870" xr:uid="{62DD690B-CDFA-4106-ADC2-983652D5174A}"/>
    <cellStyle name="Nota 2 3 3 3 4 5" xfId="30871" xr:uid="{7AE7D3EE-8045-4443-B88E-D60A959950C1}"/>
    <cellStyle name="Nota 2 3 3 3 5" xfId="30872" xr:uid="{3BAA5E87-B3DE-4D16-B1F3-0B4E9E15DE14}"/>
    <cellStyle name="Nota 2 3 3 3 5 2" xfId="30873" xr:uid="{50A175C9-7E24-45DA-99BC-1A887BF7E19A}"/>
    <cellStyle name="Nota 2 3 3 3 5 2 2" xfId="30874" xr:uid="{2A3CDBCA-F055-477D-8940-81AFADDC4942}"/>
    <cellStyle name="Nota 2 3 3 3 5 3" xfId="30875" xr:uid="{B9DF8E71-0D4B-42E5-BB2A-54A34A96EAD7}"/>
    <cellStyle name="Nota 2 3 3 3 5 3 2" xfId="30876" xr:uid="{76B1C028-668D-4BD9-9B6A-44B9495946CC}"/>
    <cellStyle name="Nota 2 3 3 3 5 4" xfId="30877" xr:uid="{F0AC623B-AB7C-4B2B-A765-FAA0A715AD03}"/>
    <cellStyle name="Nota 2 3 3 3 6" xfId="30878" xr:uid="{5517786D-DE92-4112-B865-588F60509BF8}"/>
    <cellStyle name="Nota 2 3 3 3 6 2" xfId="30879" xr:uid="{2DB825F2-238F-404D-9972-F2D4FF0FD001}"/>
    <cellStyle name="Nota 2 3 3 3 7" xfId="30880" xr:uid="{4ED38CDC-AE57-44A4-970B-0A715C3844D6}"/>
    <cellStyle name="Nota 2 3 3 3 8" xfId="30881" xr:uid="{FA4F7DEC-D6F3-49F8-AEC5-F7B2FB4E5C2A}"/>
    <cellStyle name="Nota 2 3 3 4" xfId="30882" xr:uid="{B535D294-1ED5-4278-AF2F-C10450C8A392}"/>
    <cellStyle name="Nota 2 3 3 4 2" xfId="30883" xr:uid="{D864FDEC-D267-4571-9858-FA1039139FE1}"/>
    <cellStyle name="Nota 2 3 3 4 2 2" xfId="30884" xr:uid="{4E47702E-BA47-4DA3-A603-332DF90C1C20}"/>
    <cellStyle name="Nota 2 3 3 4 2 2 2" xfId="30885" xr:uid="{D78CC729-85FA-4B71-9E7B-A18E92132AA8}"/>
    <cellStyle name="Nota 2 3 3 4 2 2 2 2" xfId="30886" xr:uid="{D199BAB5-1FBE-4E08-BDB0-756B3B886257}"/>
    <cellStyle name="Nota 2 3 3 4 2 2 2 2 2" xfId="30887" xr:uid="{C42D0E04-C3AE-48B7-8121-368E950AA9D1}"/>
    <cellStyle name="Nota 2 3 3 4 2 2 2 3" xfId="30888" xr:uid="{88094F1C-AA38-4F53-910F-B0783E1B88A3}"/>
    <cellStyle name="Nota 2 3 3 4 2 2 3" xfId="30889" xr:uid="{391D9AA6-8CA0-4120-9E9D-3D870684B6D1}"/>
    <cellStyle name="Nota 2 3 3 4 2 2 3 2" xfId="30890" xr:uid="{E9548C1C-323A-4143-A06A-2DF3EBA36E21}"/>
    <cellStyle name="Nota 2 3 3 4 2 2 4" xfId="30891" xr:uid="{E6AE4E09-6BBD-4069-BC7F-3171CB2C2BDF}"/>
    <cellStyle name="Nota 2 3 3 4 2 2 4 2" xfId="30892" xr:uid="{3B63E6E6-62AE-4CD0-9A65-873389AAAC38}"/>
    <cellStyle name="Nota 2 3 3 4 2 2 5" xfId="30893" xr:uid="{1349469C-4F2B-436C-B1E4-05A0EC9080E0}"/>
    <cellStyle name="Nota 2 3 3 4 2 3" xfId="30894" xr:uid="{D4A85076-BBD3-446F-83EC-8C084517A537}"/>
    <cellStyle name="Nota 2 3 3 4 2 3 2" xfId="30895" xr:uid="{45CC8945-FFFC-465D-B160-8C48DAB1D964}"/>
    <cellStyle name="Nota 2 3 3 4 2 4" xfId="30896" xr:uid="{9A8806D9-E51C-4D94-A087-E273EFD2A136}"/>
    <cellStyle name="Nota 2 3 3 4 2 4 2" xfId="30897" xr:uid="{B97FE498-4BDB-472E-AD99-76FEACED8217}"/>
    <cellStyle name="Nota 2 3 3 4 2 5" xfId="30898" xr:uid="{02DA1A7F-70EF-4FE5-9F0B-018439981DE5}"/>
    <cellStyle name="Nota 2 3 3 4 3" xfId="30899" xr:uid="{0062ECCD-3CB4-478A-9013-1D8C7D026912}"/>
    <cellStyle name="Nota 2 3 3 4 3 2" xfId="30900" xr:uid="{68639421-38A4-46EB-ADEE-C8CA21593597}"/>
    <cellStyle name="Nota 2 3 3 4 3 2 2" xfId="30901" xr:uid="{90901F79-0899-49AD-B6BE-3F3C86FA77C6}"/>
    <cellStyle name="Nota 2 3 3 4 3 3" xfId="30902" xr:uid="{B1AC59BD-7176-45AF-900A-694D4B4397C8}"/>
    <cellStyle name="Nota 2 3 3 4 3 3 2" xfId="30903" xr:uid="{1F8A86C2-2C4E-4933-936F-852A8FDBEE13}"/>
    <cellStyle name="Nota 2 3 3 4 3 4" xfId="30904" xr:uid="{C83E0C51-ECE3-436C-9F3B-4DDCA6CC6B7B}"/>
    <cellStyle name="Nota 2 3 3 4 4" xfId="30905" xr:uid="{D95CEE35-2508-46BF-A8C4-357C65D24208}"/>
    <cellStyle name="Nota 2 3 3 4 4 2" xfId="30906" xr:uid="{E17CC994-2545-42E0-9493-1C817902E8F7}"/>
    <cellStyle name="Nota 2 3 3 4 4 2 2" xfId="30907" xr:uid="{81FA2977-E86D-4EE8-A573-EA46303994E3}"/>
    <cellStyle name="Nota 2 3 3 4 4 2 2 2" xfId="30908" xr:uid="{2083C9F3-0F71-44A5-A5D6-291B12E911D2}"/>
    <cellStyle name="Nota 2 3 3 4 4 2 3" xfId="30909" xr:uid="{13B4B236-F3C5-4F6F-B6CA-2BD2F313A6CE}"/>
    <cellStyle name="Nota 2 3 3 4 4 3" xfId="30910" xr:uid="{DBA10E2B-A5A5-40E5-A836-991022237A19}"/>
    <cellStyle name="Nota 2 3 3 4 4 3 2" xfId="30911" xr:uid="{7175C825-B345-449F-B625-7CC12964604D}"/>
    <cellStyle name="Nota 2 3 3 4 4 4" xfId="30912" xr:uid="{B00204AE-A19D-4599-A951-EA65EF25B2FE}"/>
    <cellStyle name="Nota 2 3 3 4 4 4 2" xfId="30913" xr:uid="{29F032D8-8944-44FC-8EE3-CDD4D746A778}"/>
    <cellStyle name="Nota 2 3 3 4 4 5" xfId="30914" xr:uid="{11987ED8-A7ED-478C-8FC8-13D315D548FC}"/>
    <cellStyle name="Nota 2 3 3 4 5" xfId="30915" xr:uid="{64B76A33-C1E8-46B3-87F2-D5A2A6D08895}"/>
    <cellStyle name="Nota 2 3 3 4 5 2" xfId="30916" xr:uid="{361CA216-8E32-40B3-9BB6-130981FB343B}"/>
    <cellStyle name="Nota 2 3 3 4 5 2 2" xfId="30917" xr:uid="{D2439716-2A1F-4D0D-8DF2-31130C31C1D8}"/>
    <cellStyle name="Nota 2 3 3 4 5 3" xfId="30918" xr:uid="{A2757DC7-BE54-446A-BCE0-DA943C289CD9}"/>
    <cellStyle name="Nota 2 3 3 4 5 3 2" xfId="30919" xr:uid="{E1770B4D-16BA-4A51-AC3E-D870D9A43503}"/>
    <cellStyle name="Nota 2 3 3 4 5 4" xfId="30920" xr:uid="{79E7BAA6-7970-43F6-B548-56016F98AC5B}"/>
    <cellStyle name="Nota 2 3 3 4 6" xfId="30921" xr:uid="{C57DDA11-9C0F-4D6E-A79E-7790BDCB8576}"/>
    <cellStyle name="Nota 2 3 3 4 6 2" xfId="30922" xr:uid="{56F9F453-C7A6-4675-B0E0-497236513B78}"/>
    <cellStyle name="Nota 2 3 3 4 7" xfId="30923" xr:uid="{5918CD78-1908-4B53-BD17-3F2BBCD1AA42}"/>
    <cellStyle name="Nota 2 3 3 4 8" xfId="30924" xr:uid="{D863733E-CD7A-465B-9509-C147A9D11857}"/>
    <cellStyle name="Nota 2 3 3 5" xfId="30925" xr:uid="{63926216-D1E9-4963-8A80-144794C04DFA}"/>
    <cellStyle name="Nota 2 3 3 5 2" xfId="30926" xr:uid="{DF60FDB3-46ED-448C-B6A5-4B6392FE2D13}"/>
    <cellStyle name="Nota 2 3 3 5 2 2" xfId="30927" xr:uid="{788E067D-4961-4E73-AFA5-2FA1686C4B5F}"/>
    <cellStyle name="Nota 2 3 3 5 2 2 2" xfId="30928" xr:uid="{1B7DE941-AECE-43FF-B29F-BF34085B813C}"/>
    <cellStyle name="Nota 2 3 3 5 2 2 2 2" xfId="30929" xr:uid="{0CEA182F-5C2C-4937-A639-6002B63CAFEB}"/>
    <cellStyle name="Nota 2 3 3 5 2 2 2 2 2" xfId="30930" xr:uid="{15E0C27B-D464-41D9-87D5-8D1086343A8F}"/>
    <cellStyle name="Nota 2 3 3 5 2 2 2 3" xfId="30931" xr:uid="{1A3A155A-128D-4767-8B02-DE2D5F6F4D68}"/>
    <cellStyle name="Nota 2 3 3 5 2 2 3" xfId="30932" xr:uid="{2EB05024-C540-4692-BA60-D1622529E2BF}"/>
    <cellStyle name="Nota 2 3 3 5 2 2 3 2" xfId="30933" xr:uid="{3914653E-0369-4E84-A963-C80DCA6C19AD}"/>
    <cellStyle name="Nota 2 3 3 5 2 2 4" xfId="30934" xr:uid="{9839BC51-9484-4EFD-9A2D-3C0A4FDC2054}"/>
    <cellStyle name="Nota 2 3 3 5 2 2 4 2" xfId="30935" xr:uid="{C2A54C48-6CBD-4079-B761-F67B8AD05056}"/>
    <cellStyle name="Nota 2 3 3 5 2 2 5" xfId="30936" xr:uid="{F3164F26-566A-4969-A436-F2FAD2DD7F62}"/>
    <cellStyle name="Nota 2 3 3 5 2 3" xfId="30937" xr:uid="{D7D44A3F-1612-420C-9999-C23AB2E1E542}"/>
    <cellStyle name="Nota 2 3 3 5 2 3 2" xfId="30938" xr:uid="{8F920C86-F2E7-404E-8FE9-408F0B9CF205}"/>
    <cellStyle name="Nota 2 3 3 5 2 4" xfId="30939" xr:uid="{02154C21-94B3-4276-86C9-6471BF924DC2}"/>
    <cellStyle name="Nota 2 3 3 5 2 4 2" xfId="30940" xr:uid="{FB0CD0DD-CC9D-4F72-A19F-34A5714853CD}"/>
    <cellStyle name="Nota 2 3 3 5 2 5" xfId="30941" xr:uid="{A89038DC-8560-4FF7-A7CD-CB5A267992F4}"/>
    <cellStyle name="Nota 2 3 3 5 3" xfId="30942" xr:uid="{E730DEA4-024D-4475-8D15-97D5A64AEB53}"/>
    <cellStyle name="Nota 2 3 3 5 3 2" xfId="30943" xr:uid="{E3F59951-13C5-4937-B04A-767FFCD85A58}"/>
    <cellStyle name="Nota 2 3 3 5 3 2 2" xfId="30944" xr:uid="{FE28C88A-B8E9-4B3B-983D-61D431EB1945}"/>
    <cellStyle name="Nota 2 3 3 5 3 3" xfId="30945" xr:uid="{B41BA8DE-3F41-446F-94CA-4A520713A8D9}"/>
    <cellStyle name="Nota 2 3 3 5 3 3 2" xfId="30946" xr:uid="{AB2EF062-9376-4FA1-A588-5D8A918988CC}"/>
    <cellStyle name="Nota 2 3 3 5 3 4" xfId="30947" xr:uid="{BC7A8A8B-AEF3-4216-ACB1-8BFE4731314A}"/>
    <cellStyle name="Nota 2 3 3 5 4" xfId="30948" xr:uid="{036A825E-46A7-4837-A2FC-287C4D7712D1}"/>
    <cellStyle name="Nota 2 3 3 5 4 2" xfId="30949" xr:uid="{4BFFA746-7B86-4F4B-8337-3D664B662FC0}"/>
    <cellStyle name="Nota 2 3 3 5 4 2 2" xfId="30950" xr:uid="{5EB75B49-0C11-4E40-9D83-A4CE2DBACE19}"/>
    <cellStyle name="Nota 2 3 3 5 4 2 2 2" xfId="30951" xr:uid="{59BD0B42-12E8-4DB8-94F4-98950DEF98E9}"/>
    <cellStyle name="Nota 2 3 3 5 4 2 3" xfId="30952" xr:uid="{3001C4F5-935C-4C71-84E3-68AC9D41B0BA}"/>
    <cellStyle name="Nota 2 3 3 5 4 3" xfId="30953" xr:uid="{C9238DD2-3F8F-44AB-B3E1-73183FD443B0}"/>
    <cellStyle name="Nota 2 3 3 5 4 3 2" xfId="30954" xr:uid="{9412CACD-F09E-49B8-8095-E758C0680CB7}"/>
    <cellStyle name="Nota 2 3 3 5 4 4" xfId="30955" xr:uid="{72E69E2B-5645-4015-AB82-2B409DBD01A1}"/>
    <cellStyle name="Nota 2 3 3 5 4 4 2" xfId="30956" xr:uid="{91BCE7D6-437F-4278-ADB8-DE9486D5F8F1}"/>
    <cellStyle name="Nota 2 3 3 5 4 5" xfId="30957" xr:uid="{6AFFBDAC-0E73-4AD7-8EF6-A9E9ED9EA74B}"/>
    <cellStyle name="Nota 2 3 3 5 5" xfId="30958" xr:uid="{85D03998-05FD-4077-A171-061D458B5B2E}"/>
    <cellStyle name="Nota 2 3 3 5 5 2" xfId="30959" xr:uid="{9F776EEF-86DE-4CEA-931A-C5F4FDA7D322}"/>
    <cellStyle name="Nota 2 3 3 5 5 2 2" xfId="30960" xr:uid="{36B2CE13-7E1A-43DA-B9D5-7A486C344FD8}"/>
    <cellStyle name="Nota 2 3 3 5 5 3" xfId="30961" xr:uid="{B5C96E1F-74CA-4ABA-BFBE-CB32812EF833}"/>
    <cellStyle name="Nota 2 3 3 5 5 3 2" xfId="30962" xr:uid="{76B86066-3777-4992-96EF-C3ACBC9C4A1B}"/>
    <cellStyle name="Nota 2 3 3 5 5 4" xfId="30963" xr:uid="{1D951218-269B-4A42-8E2E-F69A39726F1C}"/>
    <cellStyle name="Nota 2 3 3 5 6" xfId="30964" xr:uid="{AC6EC519-B61F-4FBB-B4FA-F4A1DF348AB6}"/>
    <cellStyle name="Nota 2 3 3 5 6 2" xfId="30965" xr:uid="{6220F723-7BA5-460E-A575-52BBE081CCDC}"/>
    <cellStyle name="Nota 2 3 3 5 7" xfId="30966" xr:uid="{41979025-3FB1-4B6A-A2BD-D2769818EE05}"/>
    <cellStyle name="Nota 2 3 3 5 8" xfId="30967" xr:uid="{F8013FA0-5B91-4B60-BA73-DDFE3A0167B6}"/>
    <cellStyle name="Nota 2 3 3 6" xfId="30968" xr:uid="{C2BE8ED5-2039-4A27-8D67-46068371C258}"/>
    <cellStyle name="Nota 2 3 3 6 2" xfId="30969" xr:uid="{5E777260-25DE-44E3-AC26-BDCE7A63DA0D}"/>
    <cellStyle name="Nota 2 3 3 6 2 2" xfId="30970" xr:uid="{87572FB4-C83E-4009-9E63-A4B402A0222B}"/>
    <cellStyle name="Nota 2 3 3 6 2 2 2" xfId="30971" xr:uid="{1326483D-0B33-4F26-9BE1-82DB761E0DD6}"/>
    <cellStyle name="Nota 2 3 3 6 2 2 2 2" xfId="30972" xr:uid="{6F3EB2BF-B0AD-4FDC-920A-3FFDD92C7192}"/>
    <cellStyle name="Nota 2 3 3 6 2 2 3" xfId="30973" xr:uid="{73D08600-4F73-42B3-A43D-9DA1D999C1B3}"/>
    <cellStyle name="Nota 2 3 3 6 2 3" xfId="30974" xr:uid="{EFE2BCDE-7CC2-495C-B40C-019B9DB44613}"/>
    <cellStyle name="Nota 2 3 3 6 2 3 2" xfId="30975" xr:uid="{CE3942EE-B824-4B78-AC32-DE15CECC4E58}"/>
    <cellStyle name="Nota 2 3 3 6 2 4" xfId="30976" xr:uid="{A4656CE1-6E89-400C-86C0-A1B9B8EF5D0B}"/>
    <cellStyle name="Nota 2 3 3 6 2 4 2" xfId="30977" xr:uid="{5AC23AB9-A418-429E-89E7-B6995B8F54A5}"/>
    <cellStyle name="Nota 2 3 3 6 2 5" xfId="30978" xr:uid="{46D0AB60-53C1-4D1B-950D-B4C1FB724D93}"/>
    <cellStyle name="Nota 2 3 3 6 3" xfId="30979" xr:uid="{0FD5F37B-5930-418D-A588-DEACF3E76638}"/>
    <cellStyle name="Nota 2 3 3 6 3 2" xfId="30980" xr:uid="{E8D518F9-6420-4763-8113-76DB73B1A5C5}"/>
    <cellStyle name="Nota 2 3 3 6 4" xfId="30981" xr:uid="{FA6F91DD-2540-45DC-94A5-CEAD60B457E5}"/>
    <cellStyle name="Nota 2 3 3 6 4 2" xfId="30982" xr:uid="{C08605BF-7183-4DE3-9E14-5A1BFBBD507A}"/>
    <cellStyle name="Nota 2 3 3 6 5" xfId="30983" xr:uid="{12EBD234-F6E7-403F-A333-3812430929EF}"/>
    <cellStyle name="Nota 2 3 3 7" xfId="30984" xr:uid="{1007FCFD-D31E-44C1-81F7-BB27B869B6A3}"/>
    <cellStyle name="Nota 2 3 3 7 2" xfId="30985" xr:uid="{C03FED2A-BF09-4F0F-A702-A9E226C525D4}"/>
    <cellStyle name="Nota 2 3 3 7 2 2" xfId="30986" xr:uid="{4FAC78D7-73D0-4DFB-8E6A-BDD6EDEA6EDF}"/>
    <cellStyle name="Nota 2 3 3 7 3" xfId="30987" xr:uid="{2734CFCE-CB79-481E-AC92-62F75E80AC22}"/>
    <cellStyle name="Nota 2 3 3 7 3 2" xfId="30988" xr:uid="{5412945C-9355-4C6C-AE1D-74BC61067C30}"/>
    <cellStyle name="Nota 2 3 3 7 4" xfId="30989" xr:uid="{B34AEF0F-17AE-4462-BD3B-8F8F0D792B5E}"/>
    <cellStyle name="Nota 2 3 3 8" xfId="30990" xr:uid="{C1614017-7538-4DC7-9132-1D3656C91915}"/>
    <cellStyle name="Nota 2 3 3 8 2" xfId="30991" xr:uid="{F04995CB-698A-4FB2-9BF4-043290927D79}"/>
    <cellStyle name="Nota 2 3 3 8 2 2" xfId="30992" xr:uid="{3148F1F1-F97F-4971-84F6-75FD7CB6C0FC}"/>
    <cellStyle name="Nota 2 3 3 8 2 2 2" xfId="30993" xr:uid="{BAE43CBB-05F7-4821-9C17-7D6EFA4174C9}"/>
    <cellStyle name="Nota 2 3 3 8 2 3" xfId="30994" xr:uid="{01B0E4A3-A5A6-4CA0-8228-AE294B79CA63}"/>
    <cellStyle name="Nota 2 3 3 8 3" xfId="30995" xr:uid="{5290DCF0-3196-44E8-B236-155809819A92}"/>
    <cellStyle name="Nota 2 3 3 8 3 2" xfId="30996" xr:uid="{66B18186-FEE7-48CA-B035-A331B6C7FA40}"/>
    <cellStyle name="Nota 2 3 3 8 4" xfId="30997" xr:uid="{A9C57108-BBFF-4661-B72C-606C43AD1FD4}"/>
    <cellStyle name="Nota 2 3 3 8 4 2" xfId="30998" xr:uid="{841480E8-98CB-47A5-A02E-BEBBAB4B9E1E}"/>
    <cellStyle name="Nota 2 3 3 8 5" xfId="30999" xr:uid="{A85080C2-16E6-4FA7-A7C4-940DCD475DAD}"/>
    <cellStyle name="Nota 2 3 3 9" xfId="31000" xr:uid="{64F1EC6D-A1F3-4CAC-BFBC-47B4D058ACD8}"/>
    <cellStyle name="Nota 2 3 3 9 2" xfId="31001" xr:uid="{0D387980-14A3-4833-9FDC-43D410A027B3}"/>
    <cellStyle name="Nota 2 3 3 9 2 2" xfId="31002" xr:uid="{7CAE594B-5871-4021-83B4-D3D729B08EB8}"/>
    <cellStyle name="Nota 2 3 3 9 3" xfId="31003" xr:uid="{1E4E4871-4946-47BE-82C2-748C766EBCD3}"/>
    <cellStyle name="Nota 2 3 3 9 3 2" xfId="31004" xr:uid="{545238E3-DBAB-444B-9E76-FFC74C6CD665}"/>
    <cellStyle name="Nota 2 3 3 9 4" xfId="31005" xr:uid="{D259371D-5C7B-449C-970D-615E9272580C}"/>
    <cellStyle name="Nota 2 3 4" xfId="31006" xr:uid="{8FF7AA78-360F-4663-90BF-CEDA9E0D2C0A}"/>
    <cellStyle name="Nota 2 3 4 10" xfId="31007" xr:uid="{AB9F0220-096D-4BEC-8E8B-AEFB35224899}"/>
    <cellStyle name="Nota 2 3 4 10 2" xfId="31008" xr:uid="{0459EEEB-BDE8-4724-9245-95AAC9227344}"/>
    <cellStyle name="Nota 2 3 4 11" xfId="31009" xr:uid="{AB832653-4B5B-4930-9B15-638CEE9465D0}"/>
    <cellStyle name="Nota 2 3 4 12" xfId="31010" xr:uid="{0C1BE501-9577-4B11-809B-FCA8FB10F9CE}"/>
    <cellStyle name="Nota 2 3 4 2" xfId="31011" xr:uid="{9655627A-FD9E-4BA0-BB55-0A7B1DC318A6}"/>
    <cellStyle name="Nota 2 3 4 2 10" xfId="31012" xr:uid="{13212867-5578-4BD6-B6C3-89EAF8FBA87B}"/>
    <cellStyle name="Nota 2 3 4 2 2" xfId="31013" xr:uid="{43301362-44EA-4D67-A878-F725547D0C5F}"/>
    <cellStyle name="Nota 2 3 4 2 2 2" xfId="31014" xr:uid="{B7C7BF49-86F6-41DB-AE9F-EA464EA53EDB}"/>
    <cellStyle name="Nota 2 3 4 2 2 2 2" xfId="31015" xr:uid="{3AA4DFEB-FA9B-4B6F-9BA5-2BFD65C2FECE}"/>
    <cellStyle name="Nota 2 3 4 2 2 2 2 2" xfId="31016" xr:uid="{EE8C3541-AB85-47FF-A940-5907F34A30BB}"/>
    <cellStyle name="Nota 2 3 4 2 2 2 2 2 2" xfId="31017" xr:uid="{67DD94FB-E351-4D6E-B286-5FFB895EF65E}"/>
    <cellStyle name="Nota 2 3 4 2 2 2 2 2 2 2" xfId="31018" xr:uid="{8991242F-8ED1-44D6-8FFE-25D77EC17CA5}"/>
    <cellStyle name="Nota 2 3 4 2 2 2 2 2 3" xfId="31019" xr:uid="{2ED4C892-7FBA-4E15-9D63-CA226F9C7C38}"/>
    <cellStyle name="Nota 2 3 4 2 2 2 2 3" xfId="31020" xr:uid="{33743DC4-1B67-4C84-B0F4-95AA2D23B61F}"/>
    <cellStyle name="Nota 2 3 4 2 2 2 2 3 2" xfId="31021" xr:uid="{3EC24BA4-6F12-4AB4-A39B-A3C1F4B93B21}"/>
    <cellStyle name="Nota 2 3 4 2 2 2 2 4" xfId="31022" xr:uid="{277F46AA-6066-4699-9B76-B6EAD2098254}"/>
    <cellStyle name="Nota 2 3 4 2 2 2 2 4 2" xfId="31023" xr:uid="{6A2E5BA9-E65F-4B36-A131-0A87574B4FF8}"/>
    <cellStyle name="Nota 2 3 4 2 2 2 2 5" xfId="31024" xr:uid="{81D0A506-1D56-44BF-8C2F-6D84804EDFCD}"/>
    <cellStyle name="Nota 2 3 4 2 2 2 3" xfId="31025" xr:uid="{48633325-23D2-4E9B-943A-44C827457539}"/>
    <cellStyle name="Nota 2 3 4 2 2 2 3 2" xfId="31026" xr:uid="{27552CD1-93DE-4F50-AC70-65B2CF22EB9A}"/>
    <cellStyle name="Nota 2 3 4 2 2 2 4" xfId="31027" xr:uid="{1242D273-365C-48C5-9564-65373AAB2092}"/>
    <cellStyle name="Nota 2 3 4 2 2 2 4 2" xfId="31028" xr:uid="{F1D50357-CCD7-424C-88A0-09217B964EFE}"/>
    <cellStyle name="Nota 2 3 4 2 2 2 5" xfId="31029" xr:uid="{0D81C567-A7DB-4E08-8E15-DECE18C5490F}"/>
    <cellStyle name="Nota 2 3 4 2 2 3" xfId="31030" xr:uid="{3326BFA4-0BE3-4F2D-BE9B-41A36DE367CC}"/>
    <cellStyle name="Nota 2 3 4 2 2 3 2" xfId="31031" xr:uid="{6F08600D-056F-4BA0-AA3B-B48A159C7DCD}"/>
    <cellStyle name="Nota 2 3 4 2 2 3 2 2" xfId="31032" xr:uid="{A5547F21-927D-4F81-BF2D-3A2FEAC4211F}"/>
    <cellStyle name="Nota 2 3 4 2 2 3 3" xfId="31033" xr:uid="{572E3DCF-1BEF-4122-8F24-4200CD4E9022}"/>
    <cellStyle name="Nota 2 3 4 2 2 3 3 2" xfId="31034" xr:uid="{6BC2B8E5-7F76-4572-AB4F-DB588F05423A}"/>
    <cellStyle name="Nota 2 3 4 2 2 3 4" xfId="31035" xr:uid="{0D7E3B89-A263-4184-BE05-4B8AE5702253}"/>
    <cellStyle name="Nota 2 3 4 2 2 4" xfId="31036" xr:uid="{5EB7DE18-74BA-48ED-86A2-2BEFB39D5A95}"/>
    <cellStyle name="Nota 2 3 4 2 2 4 2" xfId="31037" xr:uid="{50BB67F8-69A6-428B-A555-2AB3471FDE20}"/>
    <cellStyle name="Nota 2 3 4 2 2 4 2 2" xfId="31038" xr:uid="{B622DC38-FEBA-4274-9217-057F4DB3E685}"/>
    <cellStyle name="Nota 2 3 4 2 2 4 2 2 2" xfId="31039" xr:uid="{21E67783-E148-4B2D-B5EA-FE827ADA858C}"/>
    <cellStyle name="Nota 2 3 4 2 2 4 2 3" xfId="31040" xr:uid="{E6A7626B-B8B1-4FD7-8336-3C2E8E985DBF}"/>
    <cellStyle name="Nota 2 3 4 2 2 4 3" xfId="31041" xr:uid="{A04DD37B-1E47-4759-8FA8-A2E692962280}"/>
    <cellStyle name="Nota 2 3 4 2 2 4 3 2" xfId="31042" xr:uid="{596FD47E-FC14-4487-B9A4-DEE61BE57A6B}"/>
    <cellStyle name="Nota 2 3 4 2 2 4 4" xfId="31043" xr:uid="{31E5DE27-76D7-4DE6-AD46-9170DE982101}"/>
    <cellStyle name="Nota 2 3 4 2 2 4 4 2" xfId="31044" xr:uid="{CBE85FCF-F6DB-42E7-80E6-E00D39A70932}"/>
    <cellStyle name="Nota 2 3 4 2 2 4 5" xfId="31045" xr:uid="{36F1CA8C-B364-4E5B-A770-53FCF34E719A}"/>
    <cellStyle name="Nota 2 3 4 2 2 5" xfId="31046" xr:uid="{EBB559AE-0AD1-4A74-87CE-DD5124F26E55}"/>
    <cellStyle name="Nota 2 3 4 2 2 5 2" xfId="31047" xr:uid="{42A10AA6-C0A9-467D-BD2D-6554513C58AF}"/>
    <cellStyle name="Nota 2 3 4 2 2 5 2 2" xfId="31048" xr:uid="{CC288CC1-F056-4A57-B6D7-32227B5F37C0}"/>
    <cellStyle name="Nota 2 3 4 2 2 5 3" xfId="31049" xr:uid="{52ADF291-D558-4F1E-A789-5790C3964BD4}"/>
    <cellStyle name="Nota 2 3 4 2 2 5 3 2" xfId="31050" xr:uid="{EF3419CE-1568-4D61-BD42-29EF44CB1245}"/>
    <cellStyle name="Nota 2 3 4 2 2 5 4" xfId="31051" xr:uid="{D04EFF70-7B29-473D-9843-6335E89DB287}"/>
    <cellStyle name="Nota 2 3 4 2 2 6" xfId="31052" xr:uid="{CE34583B-7F3C-4908-9FDE-47DCA3799A60}"/>
    <cellStyle name="Nota 2 3 4 2 2 6 2" xfId="31053" xr:uid="{31D27E01-B859-46B4-A7C9-94F384F110DF}"/>
    <cellStyle name="Nota 2 3 4 2 2 7" xfId="31054" xr:uid="{D6DB23DB-EC80-4275-847E-E79FF75C437A}"/>
    <cellStyle name="Nota 2 3 4 2 2 8" xfId="31055" xr:uid="{4F6A798F-CF55-471E-AFB8-7DBBD1C726D9}"/>
    <cellStyle name="Nota 2 3 4 2 3" xfId="31056" xr:uid="{0FBCECFF-3A20-4DE9-AA05-D0FAD276C94F}"/>
    <cellStyle name="Nota 2 3 4 2 3 2" xfId="31057" xr:uid="{611B248A-C358-4C6C-984A-930FBEDFDF4D}"/>
    <cellStyle name="Nota 2 3 4 2 3 2 2" xfId="31058" xr:uid="{97759C56-51C2-4FB8-8310-DABC6939CC96}"/>
    <cellStyle name="Nota 2 3 4 2 3 2 2 2" xfId="31059" xr:uid="{AAD71852-BD63-43A0-83B5-7B09CC5953ED}"/>
    <cellStyle name="Nota 2 3 4 2 3 2 2 2 2" xfId="31060" xr:uid="{490DC047-FBCF-4FC2-B91E-AB4BE3EBB266}"/>
    <cellStyle name="Nota 2 3 4 2 3 2 2 2 2 2" xfId="31061" xr:uid="{FEB1E0ED-72FC-468C-995F-3852362C57A3}"/>
    <cellStyle name="Nota 2 3 4 2 3 2 2 2 3" xfId="31062" xr:uid="{6C7AD093-6B1F-40A7-9162-A078B1322BAD}"/>
    <cellStyle name="Nota 2 3 4 2 3 2 2 3" xfId="31063" xr:uid="{934EF364-E654-4179-A077-487B765ADFF4}"/>
    <cellStyle name="Nota 2 3 4 2 3 2 2 3 2" xfId="31064" xr:uid="{55E42EF9-8B73-4625-8D37-3052BACF81F5}"/>
    <cellStyle name="Nota 2 3 4 2 3 2 2 4" xfId="31065" xr:uid="{1BAE6BAE-76C9-4FC1-A64A-7B5E8979268B}"/>
    <cellStyle name="Nota 2 3 4 2 3 2 2 4 2" xfId="31066" xr:uid="{1586390C-D2EA-4C09-85C1-B5902CB9C486}"/>
    <cellStyle name="Nota 2 3 4 2 3 2 2 5" xfId="31067" xr:uid="{77E94C0C-8F03-49BD-861B-9918F0E2B9DE}"/>
    <cellStyle name="Nota 2 3 4 2 3 2 3" xfId="31068" xr:uid="{468960B1-9FCE-4E28-9996-ACF842A862D9}"/>
    <cellStyle name="Nota 2 3 4 2 3 2 3 2" xfId="31069" xr:uid="{65908760-1B94-4816-AD05-731D7E803EA9}"/>
    <cellStyle name="Nota 2 3 4 2 3 2 4" xfId="31070" xr:uid="{4F206F9A-0EB9-4FB3-BB02-DA9FCB43058A}"/>
    <cellStyle name="Nota 2 3 4 2 3 2 4 2" xfId="31071" xr:uid="{C2DA04FE-FB6A-46C7-ADC8-CAE070CBD9CC}"/>
    <cellStyle name="Nota 2 3 4 2 3 2 5" xfId="31072" xr:uid="{9505F89A-224A-472E-8082-8E883B9352D3}"/>
    <cellStyle name="Nota 2 3 4 2 3 3" xfId="31073" xr:uid="{235CC2BE-273D-4CC3-9BAC-DE9530273B9F}"/>
    <cellStyle name="Nota 2 3 4 2 3 3 2" xfId="31074" xr:uid="{060ED692-68EF-4483-A0B4-572A131C3EC8}"/>
    <cellStyle name="Nota 2 3 4 2 3 3 2 2" xfId="31075" xr:uid="{A25516E1-7414-41AC-B8B1-83109A76A649}"/>
    <cellStyle name="Nota 2 3 4 2 3 3 3" xfId="31076" xr:uid="{B081103C-BD37-4C78-8109-70F6B23246EC}"/>
    <cellStyle name="Nota 2 3 4 2 3 3 3 2" xfId="31077" xr:uid="{CD70D960-8393-4EDD-A44D-B45DE63BEA50}"/>
    <cellStyle name="Nota 2 3 4 2 3 3 4" xfId="31078" xr:uid="{E0BF6118-9A9B-45C7-8318-D1A88031FAAC}"/>
    <cellStyle name="Nota 2 3 4 2 3 4" xfId="31079" xr:uid="{F2D1D5D0-2C23-4F45-A2D1-FE4161874AF8}"/>
    <cellStyle name="Nota 2 3 4 2 3 4 2" xfId="31080" xr:uid="{EAFC4F9E-F85F-41D9-87B2-8494B2999DFF}"/>
    <cellStyle name="Nota 2 3 4 2 3 4 2 2" xfId="31081" xr:uid="{91691CF2-A243-4FCC-B575-1ED7502A0912}"/>
    <cellStyle name="Nota 2 3 4 2 3 4 2 2 2" xfId="31082" xr:uid="{9CD870BA-1FB6-44FD-9889-13E475DF1B7C}"/>
    <cellStyle name="Nota 2 3 4 2 3 4 2 3" xfId="31083" xr:uid="{E89C005B-AE37-4073-B0A3-1FAC543D383D}"/>
    <cellStyle name="Nota 2 3 4 2 3 4 3" xfId="31084" xr:uid="{BCA103D1-2AFC-4C3A-AE4C-B5385642FF49}"/>
    <cellStyle name="Nota 2 3 4 2 3 4 3 2" xfId="31085" xr:uid="{FCAC465D-66AF-40AB-BF71-116D80D0DF9E}"/>
    <cellStyle name="Nota 2 3 4 2 3 4 4" xfId="31086" xr:uid="{B2679236-99C4-4746-A7C2-36500B491E72}"/>
    <cellStyle name="Nota 2 3 4 2 3 4 4 2" xfId="31087" xr:uid="{A870C1BF-0112-4623-AFF4-96BEB8CEAD26}"/>
    <cellStyle name="Nota 2 3 4 2 3 4 5" xfId="31088" xr:uid="{1F546293-9125-4AFC-A359-7DF71F56C868}"/>
    <cellStyle name="Nota 2 3 4 2 3 5" xfId="31089" xr:uid="{E54174EA-2B78-48C5-93EC-58269BD6979C}"/>
    <cellStyle name="Nota 2 3 4 2 3 5 2" xfId="31090" xr:uid="{D28C839E-40ED-4434-98FC-F200E2778C30}"/>
    <cellStyle name="Nota 2 3 4 2 3 5 2 2" xfId="31091" xr:uid="{A8631A19-574F-48DD-8C3F-7D14E2E39EE6}"/>
    <cellStyle name="Nota 2 3 4 2 3 5 3" xfId="31092" xr:uid="{1218EFBB-F87A-41EA-9E25-61B145693EFF}"/>
    <cellStyle name="Nota 2 3 4 2 3 5 3 2" xfId="31093" xr:uid="{ED786DB6-9568-4CB4-842A-42E68F913FAE}"/>
    <cellStyle name="Nota 2 3 4 2 3 5 4" xfId="31094" xr:uid="{E5593B09-357A-44D6-8631-6A3A2AF5C8E4}"/>
    <cellStyle name="Nota 2 3 4 2 3 6" xfId="31095" xr:uid="{05D8EC34-AF71-4EA1-A5A7-5EFCB122BB8C}"/>
    <cellStyle name="Nota 2 3 4 2 3 6 2" xfId="31096" xr:uid="{ED6A1412-DF1B-4748-9871-1009E2822631}"/>
    <cellStyle name="Nota 2 3 4 2 3 7" xfId="31097" xr:uid="{37E2FEAD-AC40-4381-8E88-D8CC61B9A4CE}"/>
    <cellStyle name="Nota 2 3 4 2 3 8" xfId="31098" xr:uid="{9C38C257-6C05-4005-A98F-B9D8B1953B30}"/>
    <cellStyle name="Nota 2 3 4 2 4" xfId="31099" xr:uid="{7FD02885-5E33-470A-BF38-808F423DF9FD}"/>
    <cellStyle name="Nota 2 3 4 2 4 2" xfId="31100" xr:uid="{D2071F91-093D-4222-AE1F-DA61567BF73D}"/>
    <cellStyle name="Nota 2 3 4 2 4 2 2" xfId="31101" xr:uid="{24B415BA-A5B7-4526-B4E7-7226ACDB1C52}"/>
    <cellStyle name="Nota 2 3 4 2 4 2 2 2" xfId="31102" xr:uid="{B7A48596-A739-4115-B0FA-676BA58405E5}"/>
    <cellStyle name="Nota 2 3 4 2 4 2 2 2 2" xfId="31103" xr:uid="{88B711D2-1AC7-4EB4-947D-BEDBEB8BA1B0}"/>
    <cellStyle name="Nota 2 3 4 2 4 2 2 3" xfId="31104" xr:uid="{9F29D19C-67DD-408C-B02D-7D532341C5B5}"/>
    <cellStyle name="Nota 2 3 4 2 4 2 3" xfId="31105" xr:uid="{B39326D1-F025-4A44-BDB5-74520F666064}"/>
    <cellStyle name="Nota 2 3 4 2 4 2 3 2" xfId="31106" xr:uid="{440BF858-6B32-4D9F-8806-F17E5E56F8F4}"/>
    <cellStyle name="Nota 2 3 4 2 4 2 4" xfId="31107" xr:uid="{70FE8B5D-7F19-416C-9F05-BEFACE4D9983}"/>
    <cellStyle name="Nota 2 3 4 2 4 2 4 2" xfId="31108" xr:uid="{A27521C3-5516-45B6-9E7C-6398F277B1AB}"/>
    <cellStyle name="Nota 2 3 4 2 4 2 5" xfId="31109" xr:uid="{EBC57EB1-01A6-49FA-92E2-62176BA4368B}"/>
    <cellStyle name="Nota 2 3 4 2 4 3" xfId="31110" xr:uid="{B564CCB6-35C4-45B0-A145-06584946EA10}"/>
    <cellStyle name="Nota 2 3 4 2 4 3 2" xfId="31111" xr:uid="{F4FB257D-16A5-4128-9895-78D3EF44DBCD}"/>
    <cellStyle name="Nota 2 3 4 2 4 4" xfId="31112" xr:uid="{7304256E-06AC-496E-8109-1B06A82CA525}"/>
    <cellStyle name="Nota 2 3 4 2 4 4 2" xfId="31113" xr:uid="{0643EF8D-F864-438D-8A3F-043057F63ECF}"/>
    <cellStyle name="Nota 2 3 4 2 4 5" xfId="31114" xr:uid="{E39E4A84-67CB-4930-800E-7074E2D843D9}"/>
    <cellStyle name="Nota 2 3 4 2 5" xfId="31115" xr:uid="{ABBE0B02-035B-40C3-BA11-F36B1ADFD3F2}"/>
    <cellStyle name="Nota 2 3 4 2 5 2" xfId="31116" xr:uid="{79730AB7-588E-4EA2-BC03-80D8B9990AFC}"/>
    <cellStyle name="Nota 2 3 4 2 5 2 2" xfId="31117" xr:uid="{BD88470F-2E57-40FD-9028-564BA3C98F0F}"/>
    <cellStyle name="Nota 2 3 4 2 5 3" xfId="31118" xr:uid="{C5E68EA1-F821-4100-9869-24BADF163073}"/>
    <cellStyle name="Nota 2 3 4 2 5 3 2" xfId="31119" xr:uid="{ED0EDEA2-1622-4CD7-B9B0-E44F24F869CA}"/>
    <cellStyle name="Nota 2 3 4 2 5 4" xfId="31120" xr:uid="{64F5E8FA-1827-4C0F-87EC-CEFAE023E95C}"/>
    <cellStyle name="Nota 2 3 4 2 6" xfId="31121" xr:uid="{17B9240F-4B4F-49A7-AFFF-B53C9D6700B1}"/>
    <cellStyle name="Nota 2 3 4 2 6 2" xfId="31122" xr:uid="{EE7F7685-81DB-456C-97E7-33A38F0F75BC}"/>
    <cellStyle name="Nota 2 3 4 2 6 2 2" xfId="31123" xr:uid="{928BD174-3399-4BD5-A942-AFA114F01A3C}"/>
    <cellStyle name="Nota 2 3 4 2 6 2 2 2" xfId="31124" xr:uid="{0D7B5594-32A9-489E-979A-67BBC7EDE9E4}"/>
    <cellStyle name="Nota 2 3 4 2 6 2 3" xfId="31125" xr:uid="{8CDD8FC5-B7CB-4683-9601-39006316DD5B}"/>
    <cellStyle name="Nota 2 3 4 2 6 3" xfId="31126" xr:uid="{D85A8BA1-D15F-43DE-B619-A22F211BC740}"/>
    <cellStyle name="Nota 2 3 4 2 6 3 2" xfId="31127" xr:uid="{C1720BF6-062A-41B7-91FF-63B971068DD6}"/>
    <cellStyle name="Nota 2 3 4 2 6 4" xfId="31128" xr:uid="{6894FBA9-9AB0-4A92-B469-C662D34F8C96}"/>
    <cellStyle name="Nota 2 3 4 2 6 4 2" xfId="31129" xr:uid="{C99D54EC-C457-4494-9ED6-DF2A985D2795}"/>
    <cellStyle name="Nota 2 3 4 2 6 5" xfId="31130" xr:uid="{E5F237FC-04C7-4272-B025-CD9B8B3CA099}"/>
    <cellStyle name="Nota 2 3 4 2 7" xfId="31131" xr:uid="{EAAAF1CB-B068-4293-AA7F-CF1D8B49BAC2}"/>
    <cellStyle name="Nota 2 3 4 2 7 2" xfId="31132" xr:uid="{26A7B1BD-60E4-43C7-BF7F-F5518A600F87}"/>
    <cellStyle name="Nota 2 3 4 2 7 2 2" xfId="31133" xr:uid="{6ECC2F61-649C-4ED4-9AF4-CE19FFEDB71F}"/>
    <cellStyle name="Nota 2 3 4 2 7 3" xfId="31134" xr:uid="{F1D71E66-1F24-4DFC-8B4A-A1FD0F11C525}"/>
    <cellStyle name="Nota 2 3 4 2 7 3 2" xfId="31135" xr:uid="{C2FEBBCA-2E91-4862-A983-73A30EAFD377}"/>
    <cellStyle name="Nota 2 3 4 2 7 4" xfId="31136" xr:uid="{3644C59A-EF34-4AB0-9D10-ADC7719321C2}"/>
    <cellStyle name="Nota 2 3 4 2 8" xfId="31137" xr:uid="{568954C5-F0D0-481A-AB48-2A49DE4537CA}"/>
    <cellStyle name="Nota 2 3 4 2 8 2" xfId="31138" xr:uid="{F82FEBA3-4288-48DE-A799-2B2C17141960}"/>
    <cellStyle name="Nota 2 3 4 2 9" xfId="31139" xr:uid="{BAC02E68-BBC2-4CF9-9BFF-490C7F5B08BF}"/>
    <cellStyle name="Nota 2 3 4 3" xfId="31140" xr:uid="{73999A94-1E8A-4FA1-8EC3-BCF1C1F826A3}"/>
    <cellStyle name="Nota 2 3 4 3 2" xfId="31141" xr:uid="{BEF74320-1F2C-4043-A182-BC808F6AB76D}"/>
    <cellStyle name="Nota 2 3 4 3 2 2" xfId="31142" xr:uid="{DA178A3D-C705-4F62-99B0-A1EF09617B77}"/>
    <cellStyle name="Nota 2 3 4 3 2 2 2" xfId="31143" xr:uid="{531500D9-3548-4467-ABFC-EC82D42D69AD}"/>
    <cellStyle name="Nota 2 3 4 3 2 2 2 2" xfId="31144" xr:uid="{871D93C4-4B5C-4D2D-B2C7-2E2847DCD392}"/>
    <cellStyle name="Nota 2 3 4 3 2 2 2 2 2" xfId="31145" xr:uid="{2541FD5E-CA4D-4C03-8E3C-6F53F95630B6}"/>
    <cellStyle name="Nota 2 3 4 3 2 2 2 3" xfId="31146" xr:uid="{BF640C77-4168-44FB-A284-87B45AA2F477}"/>
    <cellStyle name="Nota 2 3 4 3 2 2 3" xfId="31147" xr:uid="{547B9A0E-F6F7-4BDE-B460-2FC91D64B747}"/>
    <cellStyle name="Nota 2 3 4 3 2 2 3 2" xfId="31148" xr:uid="{33CAE12E-2465-4978-BC9E-B113BCFDC3DE}"/>
    <cellStyle name="Nota 2 3 4 3 2 2 4" xfId="31149" xr:uid="{3A87624B-CDF8-4158-854A-88290AF6EF6D}"/>
    <cellStyle name="Nota 2 3 4 3 2 2 4 2" xfId="31150" xr:uid="{5FCC9EE2-E830-4F1E-9924-E56DBBFBD29B}"/>
    <cellStyle name="Nota 2 3 4 3 2 2 5" xfId="31151" xr:uid="{519F17DC-15C7-4468-8FBB-BA5E51F62C45}"/>
    <cellStyle name="Nota 2 3 4 3 2 3" xfId="31152" xr:uid="{865AC237-CF0F-401E-9A82-BA8198F9AB78}"/>
    <cellStyle name="Nota 2 3 4 3 2 3 2" xfId="31153" xr:uid="{BEA19E64-DDF1-4366-8259-636F76344A91}"/>
    <cellStyle name="Nota 2 3 4 3 2 4" xfId="31154" xr:uid="{66FFE7C1-7BB3-4F22-989F-6FF983AF2D18}"/>
    <cellStyle name="Nota 2 3 4 3 2 4 2" xfId="31155" xr:uid="{59D532AF-0ED8-4AEE-BD59-8A54E06BAD0F}"/>
    <cellStyle name="Nota 2 3 4 3 2 5" xfId="31156" xr:uid="{C0E0CBEB-8D4C-4A46-80A9-2E2A4EA10ED0}"/>
    <cellStyle name="Nota 2 3 4 3 3" xfId="31157" xr:uid="{02CFB90D-8119-40FA-8507-3FF99F0D93C5}"/>
    <cellStyle name="Nota 2 3 4 3 3 2" xfId="31158" xr:uid="{33CF058C-3E38-489D-B618-455696F6E5C9}"/>
    <cellStyle name="Nota 2 3 4 3 3 2 2" xfId="31159" xr:uid="{E299403F-4752-45B0-85FF-28EE153B569B}"/>
    <cellStyle name="Nota 2 3 4 3 3 3" xfId="31160" xr:uid="{F0755BED-0FCA-4DDA-9FF5-EC3DE09EED2D}"/>
    <cellStyle name="Nota 2 3 4 3 3 3 2" xfId="31161" xr:uid="{CDBF0682-BC17-458D-9189-994AEAAD10CD}"/>
    <cellStyle name="Nota 2 3 4 3 3 4" xfId="31162" xr:uid="{42A45F37-4699-481F-9DED-6943BDFAD086}"/>
    <cellStyle name="Nota 2 3 4 3 4" xfId="31163" xr:uid="{93A28F13-5845-4B51-826D-8F74C2A7C852}"/>
    <cellStyle name="Nota 2 3 4 3 4 2" xfId="31164" xr:uid="{FF2A0350-DBE2-49D0-8B34-7C6EB42CF8B1}"/>
    <cellStyle name="Nota 2 3 4 3 4 2 2" xfId="31165" xr:uid="{43D08A6F-8E6B-466F-B7DB-328B1C0B4ED6}"/>
    <cellStyle name="Nota 2 3 4 3 4 2 2 2" xfId="31166" xr:uid="{BEC4D4AB-8367-49F5-B782-0686DB873E64}"/>
    <cellStyle name="Nota 2 3 4 3 4 2 3" xfId="31167" xr:uid="{793951C5-D01C-43B8-B159-25592EA19284}"/>
    <cellStyle name="Nota 2 3 4 3 4 3" xfId="31168" xr:uid="{D578E121-3550-48FE-A56E-45B33E954713}"/>
    <cellStyle name="Nota 2 3 4 3 4 3 2" xfId="31169" xr:uid="{9536B2CE-AA7A-4B53-A2EC-BF9754A3C2E3}"/>
    <cellStyle name="Nota 2 3 4 3 4 4" xfId="31170" xr:uid="{94D8571F-E650-411A-B54F-A78BA658D700}"/>
    <cellStyle name="Nota 2 3 4 3 4 4 2" xfId="31171" xr:uid="{6A63A2E4-253C-4831-9B80-52C1D92BF300}"/>
    <cellStyle name="Nota 2 3 4 3 4 5" xfId="31172" xr:uid="{BA4A60F7-AF8B-4C5B-ACCD-120BEBC29DF9}"/>
    <cellStyle name="Nota 2 3 4 3 5" xfId="31173" xr:uid="{D6213A9B-5E95-4391-BED4-72ADC21B5375}"/>
    <cellStyle name="Nota 2 3 4 3 5 2" xfId="31174" xr:uid="{066F0C5B-38DD-435D-90F3-8105CFCFAC50}"/>
    <cellStyle name="Nota 2 3 4 3 5 2 2" xfId="31175" xr:uid="{9BCF7247-ED83-429A-9A88-23BB69184084}"/>
    <cellStyle name="Nota 2 3 4 3 5 3" xfId="31176" xr:uid="{C8F1F8A2-0394-4064-B9C5-39FAD3D55859}"/>
    <cellStyle name="Nota 2 3 4 3 5 3 2" xfId="31177" xr:uid="{68BA4D00-299D-4611-9254-920D217FDC70}"/>
    <cellStyle name="Nota 2 3 4 3 5 4" xfId="31178" xr:uid="{B2F64465-FB05-458C-8B9A-36B22D4DEBB5}"/>
    <cellStyle name="Nota 2 3 4 3 6" xfId="31179" xr:uid="{AFB1707D-F835-4F48-A4B0-DDD3231158D6}"/>
    <cellStyle name="Nota 2 3 4 3 6 2" xfId="31180" xr:uid="{D0E383C7-73E2-485E-A996-DD80D88978C1}"/>
    <cellStyle name="Nota 2 3 4 3 7" xfId="31181" xr:uid="{829939A9-8D55-439B-8BD7-6774E748EFA5}"/>
    <cellStyle name="Nota 2 3 4 3 8" xfId="31182" xr:uid="{51AA980D-67D2-4B2B-8BD1-AACA529D997D}"/>
    <cellStyle name="Nota 2 3 4 4" xfId="31183" xr:uid="{9EE82EEF-ACA8-4C29-A2B5-53651DD7DDB5}"/>
    <cellStyle name="Nota 2 3 4 4 2" xfId="31184" xr:uid="{8C0F59CE-9418-4F38-8902-3221CCA2DA8D}"/>
    <cellStyle name="Nota 2 3 4 4 2 2" xfId="31185" xr:uid="{4A3F1189-DD05-42FA-9E64-B52BCABB5476}"/>
    <cellStyle name="Nota 2 3 4 4 2 2 2" xfId="31186" xr:uid="{CE202E11-7F6C-4DC7-8172-310695D37C0B}"/>
    <cellStyle name="Nota 2 3 4 4 2 2 2 2" xfId="31187" xr:uid="{A900EE0F-C618-4AFD-BDD8-97C94AE5CBC8}"/>
    <cellStyle name="Nota 2 3 4 4 2 2 2 2 2" xfId="31188" xr:uid="{44331166-B6CF-4028-90D7-04289169C69C}"/>
    <cellStyle name="Nota 2 3 4 4 2 2 2 3" xfId="31189" xr:uid="{F181DBE0-668D-4D9A-BA5B-185DA73FF3C7}"/>
    <cellStyle name="Nota 2 3 4 4 2 2 3" xfId="31190" xr:uid="{88F4924D-C6AD-4A74-9D2C-81B2C4C87242}"/>
    <cellStyle name="Nota 2 3 4 4 2 2 3 2" xfId="31191" xr:uid="{D886C554-5070-42DE-B436-DE2298A0050C}"/>
    <cellStyle name="Nota 2 3 4 4 2 2 4" xfId="31192" xr:uid="{0A16C6EE-B3A9-4693-88E3-A745A453F0C4}"/>
    <cellStyle name="Nota 2 3 4 4 2 2 4 2" xfId="31193" xr:uid="{0556C879-464B-4298-A12D-7168D9EE2C26}"/>
    <cellStyle name="Nota 2 3 4 4 2 2 5" xfId="31194" xr:uid="{121A1DD9-1E69-4592-BE17-76B9DE2B8C85}"/>
    <cellStyle name="Nota 2 3 4 4 2 3" xfId="31195" xr:uid="{27E44ED0-022C-4771-BFD5-ED4B5B28474F}"/>
    <cellStyle name="Nota 2 3 4 4 2 3 2" xfId="31196" xr:uid="{8BC80854-EB84-4B1B-9F37-4E489E87D466}"/>
    <cellStyle name="Nota 2 3 4 4 2 4" xfId="31197" xr:uid="{248269BF-E3E5-44A0-A51F-5DDBDD870600}"/>
    <cellStyle name="Nota 2 3 4 4 2 4 2" xfId="31198" xr:uid="{B1CBC60F-2843-48B2-A52D-842A022FA66B}"/>
    <cellStyle name="Nota 2 3 4 4 2 5" xfId="31199" xr:uid="{82C49B9C-1E71-4AE0-8767-F514C8832468}"/>
    <cellStyle name="Nota 2 3 4 4 3" xfId="31200" xr:uid="{ACCF3BE3-8FC4-4590-9489-24C466B7ACF2}"/>
    <cellStyle name="Nota 2 3 4 4 3 2" xfId="31201" xr:uid="{CFEF7A22-D15A-4DCC-A688-17123C5D3093}"/>
    <cellStyle name="Nota 2 3 4 4 3 2 2" xfId="31202" xr:uid="{2BED5C2E-EABA-4952-B5E7-F2BEFDF039CA}"/>
    <cellStyle name="Nota 2 3 4 4 3 3" xfId="31203" xr:uid="{451C6212-3BD2-4A1E-A2AD-25EFE53C6364}"/>
    <cellStyle name="Nota 2 3 4 4 3 3 2" xfId="31204" xr:uid="{9C98FED9-C676-4B82-AF6C-041B065D9B6D}"/>
    <cellStyle name="Nota 2 3 4 4 3 4" xfId="31205" xr:uid="{EEAD0585-7F3B-4E08-AED1-9BAE8CFC3A31}"/>
    <cellStyle name="Nota 2 3 4 4 4" xfId="31206" xr:uid="{936BC8CB-4F70-4A41-8F8A-DF6BA10BAA96}"/>
    <cellStyle name="Nota 2 3 4 4 4 2" xfId="31207" xr:uid="{5D7A2200-1A9F-4111-BF0A-EE79910A4FCB}"/>
    <cellStyle name="Nota 2 3 4 4 4 2 2" xfId="31208" xr:uid="{03FA04A9-1710-414D-B8A4-CE956F332B27}"/>
    <cellStyle name="Nota 2 3 4 4 4 2 2 2" xfId="31209" xr:uid="{99404B7C-4332-47DF-A49F-C8E81F5D6508}"/>
    <cellStyle name="Nota 2 3 4 4 4 2 3" xfId="31210" xr:uid="{0AAC85A0-5DCD-4F7D-92CA-F54E320E3B4F}"/>
    <cellStyle name="Nota 2 3 4 4 4 3" xfId="31211" xr:uid="{C78AA36B-49B3-49B4-AF42-43732F32D706}"/>
    <cellStyle name="Nota 2 3 4 4 4 3 2" xfId="31212" xr:uid="{27043301-C1B5-4D50-96DC-2D435F3E0917}"/>
    <cellStyle name="Nota 2 3 4 4 4 4" xfId="31213" xr:uid="{C9CD3DC3-F2F4-4044-9446-0A97677EF1F7}"/>
    <cellStyle name="Nota 2 3 4 4 4 4 2" xfId="31214" xr:uid="{4A28E664-E22F-4BA5-8F80-030E87C11547}"/>
    <cellStyle name="Nota 2 3 4 4 4 5" xfId="31215" xr:uid="{C9A3EA40-43B9-4727-B7AB-2DAC20C6C27B}"/>
    <cellStyle name="Nota 2 3 4 4 5" xfId="31216" xr:uid="{7D1A3861-B9F8-418A-B4FD-8E98F4CAC39A}"/>
    <cellStyle name="Nota 2 3 4 4 5 2" xfId="31217" xr:uid="{56CB67CF-6735-4928-B778-33AACFF5B14B}"/>
    <cellStyle name="Nota 2 3 4 4 5 2 2" xfId="31218" xr:uid="{A8BA785F-0EF8-4CA3-9C0E-BC3A7BBD276D}"/>
    <cellStyle name="Nota 2 3 4 4 5 3" xfId="31219" xr:uid="{62204F6A-7EC3-4184-A465-4635940BDA1A}"/>
    <cellStyle name="Nota 2 3 4 4 5 3 2" xfId="31220" xr:uid="{2A66633F-46C3-4C47-BA4D-269FD1E585ED}"/>
    <cellStyle name="Nota 2 3 4 4 5 4" xfId="31221" xr:uid="{067593C1-111A-4B83-B7F6-51069FDB655F}"/>
    <cellStyle name="Nota 2 3 4 4 6" xfId="31222" xr:uid="{1E7F3A78-B081-474A-AC98-59018B0CDE29}"/>
    <cellStyle name="Nota 2 3 4 4 6 2" xfId="31223" xr:uid="{54674970-CF59-4AEE-9232-862B3D4762A1}"/>
    <cellStyle name="Nota 2 3 4 4 7" xfId="31224" xr:uid="{92F29264-6152-4F23-8BE3-B47FC9BC8BBE}"/>
    <cellStyle name="Nota 2 3 4 4 8" xfId="31225" xr:uid="{E46782FE-F706-484F-915C-7DA571215899}"/>
    <cellStyle name="Nota 2 3 4 5" xfId="31226" xr:uid="{1565B2A3-3425-447E-AF80-48D42F4F52E2}"/>
    <cellStyle name="Nota 2 3 4 5 2" xfId="31227" xr:uid="{D1EC2CDA-F36F-4FC9-8039-486AD823B0B6}"/>
    <cellStyle name="Nota 2 3 4 5 2 2" xfId="31228" xr:uid="{A30AB9B6-D15C-4039-B8B3-3BD64F41F0D9}"/>
    <cellStyle name="Nota 2 3 4 5 2 2 2" xfId="31229" xr:uid="{E6D04A17-0B9B-44B7-B581-7315D24DFA13}"/>
    <cellStyle name="Nota 2 3 4 5 2 2 2 2" xfId="31230" xr:uid="{D7813315-4B38-4CB3-BF39-CB7FC92032FA}"/>
    <cellStyle name="Nota 2 3 4 5 2 2 2 2 2" xfId="31231" xr:uid="{54DE70D9-8C92-4243-A360-A74F28C86D34}"/>
    <cellStyle name="Nota 2 3 4 5 2 2 2 3" xfId="31232" xr:uid="{C133DACC-9777-4336-A26B-775CD86A8C0C}"/>
    <cellStyle name="Nota 2 3 4 5 2 2 3" xfId="31233" xr:uid="{6BC37EC0-D889-4C80-8B55-13149432C88D}"/>
    <cellStyle name="Nota 2 3 4 5 2 2 3 2" xfId="31234" xr:uid="{4E3744F1-D642-4F81-A71D-824812370516}"/>
    <cellStyle name="Nota 2 3 4 5 2 2 4" xfId="31235" xr:uid="{32DBEEC3-7648-4253-83F8-73F3955B2045}"/>
    <cellStyle name="Nota 2 3 4 5 2 2 4 2" xfId="31236" xr:uid="{2894DEAA-BACA-47D3-A461-F3AE0D9513C1}"/>
    <cellStyle name="Nota 2 3 4 5 2 2 5" xfId="31237" xr:uid="{7C514D74-C8F4-4E95-87BE-797F2C95DA66}"/>
    <cellStyle name="Nota 2 3 4 5 2 3" xfId="31238" xr:uid="{55EBDC80-E757-474F-B934-8C101887A994}"/>
    <cellStyle name="Nota 2 3 4 5 2 3 2" xfId="31239" xr:uid="{5E8C285C-6D39-42C1-B222-72E0238FBBF5}"/>
    <cellStyle name="Nota 2 3 4 5 2 4" xfId="31240" xr:uid="{43C40FDF-ADDE-42C8-BFBC-5E41C7C0E043}"/>
    <cellStyle name="Nota 2 3 4 5 2 4 2" xfId="31241" xr:uid="{C490B129-2408-45BE-9219-5E726C28CF97}"/>
    <cellStyle name="Nota 2 3 4 5 2 5" xfId="31242" xr:uid="{185DDBAE-1186-4E53-8DD7-953A7D5AB17F}"/>
    <cellStyle name="Nota 2 3 4 5 3" xfId="31243" xr:uid="{6DB96677-DCD4-4E47-95E1-8500994874F1}"/>
    <cellStyle name="Nota 2 3 4 5 3 2" xfId="31244" xr:uid="{3200F767-44A5-4FF8-A8C1-53115C687CA8}"/>
    <cellStyle name="Nota 2 3 4 5 3 2 2" xfId="31245" xr:uid="{55BB692F-781E-482F-A5DA-6817A7411817}"/>
    <cellStyle name="Nota 2 3 4 5 3 3" xfId="31246" xr:uid="{BBBECCA7-7A28-4040-BB62-31ADFC65594A}"/>
    <cellStyle name="Nota 2 3 4 5 3 3 2" xfId="31247" xr:uid="{5249FF99-AF4D-4443-BF74-739989E9F105}"/>
    <cellStyle name="Nota 2 3 4 5 3 4" xfId="31248" xr:uid="{C3394A77-43BF-47AC-8CE5-D49B375F1EC0}"/>
    <cellStyle name="Nota 2 3 4 5 4" xfId="31249" xr:uid="{DCA0995D-20F9-46E7-AAC7-C99184A886B1}"/>
    <cellStyle name="Nota 2 3 4 5 4 2" xfId="31250" xr:uid="{FB78B739-3F91-4965-B637-B1DF6946F4FE}"/>
    <cellStyle name="Nota 2 3 4 5 4 2 2" xfId="31251" xr:uid="{E89FE9D7-A760-4E05-9FD0-BB58DC67CFDF}"/>
    <cellStyle name="Nota 2 3 4 5 4 2 2 2" xfId="31252" xr:uid="{0744235C-645F-4BF0-B231-B6FAFC493637}"/>
    <cellStyle name="Nota 2 3 4 5 4 2 3" xfId="31253" xr:uid="{1ABBFE7C-B2FE-4B04-B4DD-CBB1AD79B6AF}"/>
    <cellStyle name="Nota 2 3 4 5 4 3" xfId="31254" xr:uid="{0E420259-8C2C-46A3-9A2B-0FCB3D637DB0}"/>
    <cellStyle name="Nota 2 3 4 5 4 3 2" xfId="31255" xr:uid="{692812D8-F0F8-427C-9C5C-528E600FD718}"/>
    <cellStyle name="Nota 2 3 4 5 4 4" xfId="31256" xr:uid="{2EDFA5FB-E895-49A5-B213-4C32E6A61490}"/>
    <cellStyle name="Nota 2 3 4 5 4 4 2" xfId="31257" xr:uid="{9C206286-7B16-44F9-AA35-EA93780A818E}"/>
    <cellStyle name="Nota 2 3 4 5 4 5" xfId="31258" xr:uid="{F400B843-B47A-4468-B6CD-74E188436987}"/>
    <cellStyle name="Nota 2 3 4 5 5" xfId="31259" xr:uid="{4C08D6D0-E09D-494F-BA67-C1536C484A18}"/>
    <cellStyle name="Nota 2 3 4 5 5 2" xfId="31260" xr:uid="{4A544F68-F958-4C18-A84E-1EAFFD122BAA}"/>
    <cellStyle name="Nota 2 3 4 5 5 2 2" xfId="31261" xr:uid="{F4EDDC66-1378-41DB-ADBE-1C52E3B6453D}"/>
    <cellStyle name="Nota 2 3 4 5 5 3" xfId="31262" xr:uid="{D7394AA9-565F-496A-A9A6-BCD3067861AE}"/>
    <cellStyle name="Nota 2 3 4 5 5 3 2" xfId="31263" xr:uid="{D73ABC89-10EE-4446-B601-98E8CEF7ABF1}"/>
    <cellStyle name="Nota 2 3 4 5 5 4" xfId="31264" xr:uid="{97DAB060-9061-4B66-BD77-9039C5881AB2}"/>
    <cellStyle name="Nota 2 3 4 5 6" xfId="31265" xr:uid="{5D5FF51E-143E-48DE-9C9B-6FCFEC60D2BD}"/>
    <cellStyle name="Nota 2 3 4 5 6 2" xfId="31266" xr:uid="{251484B1-29CB-43EE-B1B7-8C5D0F3AA062}"/>
    <cellStyle name="Nota 2 3 4 5 7" xfId="31267" xr:uid="{57F5D877-DF10-49D7-9517-8F54EB65669E}"/>
    <cellStyle name="Nota 2 3 4 5 8" xfId="31268" xr:uid="{5D9630F1-17FA-4CAF-98DB-1C219286A042}"/>
    <cellStyle name="Nota 2 3 4 6" xfId="31269" xr:uid="{FF9B79B8-AE12-4C47-85BA-F63F9EFCF63A}"/>
    <cellStyle name="Nota 2 3 4 6 2" xfId="31270" xr:uid="{9FE53AAF-D1F4-49E5-8B36-98DB94049603}"/>
    <cellStyle name="Nota 2 3 4 6 2 2" xfId="31271" xr:uid="{91F13521-6D6F-4604-83E4-8AD21B0EDF57}"/>
    <cellStyle name="Nota 2 3 4 6 2 2 2" xfId="31272" xr:uid="{7A1E42EF-4D58-4C35-A21D-2603C289A8ED}"/>
    <cellStyle name="Nota 2 3 4 6 2 2 2 2" xfId="31273" xr:uid="{1659C979-82BF-4A41-8FE4-92CD57A5D720}"/>
    <cellStyle name="Nota 2 3 4 6 2 2 3" xfId="31274" xr:uid="{A5A95E2B-2CFB-4C39-9663-2F00143714B8}"/>
    <cellStyle name="Nota 2 3 4 6 2 3" xfId="31275" xr:uid="{9CD61353-49F0-4360-89AE-431F12B09A05}"/>
    <cellStyle name="Nota 2 3 4 6 2 3 2" xfId="31276" xr:uid="{F751B20F-9FB8-489B-9E9C-6EF4337A7E95}"/>
    <cellStyle name="Nota 2 3 4 6 2 4" xfId="31277" xr:uid="{003AF1EC-C711-4CB3-8EC8-13C55116858E}"/>
    <cellStyle name="Nota 2 3 4 6 2 4 2" xfId="31278" xr:uid="{328BF0CF-6482-434D-8E34-9953772E8AE8}"/>
    <cellStyle name="Nota 2 3 4 6 2 5" xfId="31279" xr:uid="{831FC246-F6B4-44DE-B5EA-AF1833699EA6}"/>
    <cellStyle name="Nota 2 3 4 6 3" xfId="31280" xr:uid="{FD5032BA-AD69-459E-A899-2E66CE70C60B}"/>
    <cellStyle name="Nota 2 3 4 6 3 2" xfId="31281" xr:uid="{315FE65D-7DBE-4FD4-B5A5-A8202A926DF5}"/>
    <cellStyle name="Nota 2 3 4 6 4" xfId="31282" xr:uid="{08D64788-7001-46C7-B4F7-92465A2D6317}"/>
    <cellStyle name="Nota 2 3 4 6 4 2" xfId="31283" xr:uid="{FDC60347-3019-4C47-879D-61766C7F890B}"/>
    <cellStyle name="Nota 2 3 4 6 5" xfId="31284" xr:uid="{91CD6822-7549-4B9C-98B2-991E4502EFF7}"/>
    <cellStyle name="Nota 2 3 4 7" xfId="31285" xr:uid="{8865CE29-389D-44C5-B1C9-C6861A84F32A}"/>
    <cellStyle name="Nota 2 3 4 7 2" xfId="31286" xr:uid="{3CDC073F-F4CB-4F2B-B674-5ED9F1FB27B9}"/>
    <cellStyle name="Nota 2 3 4 7 2 2" xfId="31287" xr:uid="{202E27A3-B5DD-4375-8155-C7111C3762BF}"/>
    <cellStyle name="Nota 2 3 4 7 3" xfId="31288" xr:uid="{535AF353-0CC5-439E-BE56-BEAA8094F726}"/>
    <cellStyle name="Nota 2 3 4 7 3 2" xfId="31289" xr:uid="{EDBFECAC-F1F6-42C0-A768-FF65703535DB}"/>
    <cellStyle name="Nota 2 3 4 7 4" xfId="31290" xr:uid="{65E99858-F9C3-411D-BBC8-32D8F3A148F3}"/>
    <cellStyle name="Nota 2 3 4 8" xfId="31291" xr:uid="{93A06EE0-EC44-4F5C-93A5-E3A9D7AB5CCF}"/>
    <cellStyle name="Nota 2 3 4 8 2" xfId="31292" xr:uid="{B18A0CDA-4F42-49B3-B2C6-BC933F1CB7C1}"/>
    <cellStyle name="Nota 2 3 4 8 2 2" xfId="31293" xr:uid="{7D54F760-8A30-452C-A504-348EC0FEA591}"/>
    <cellStyle name="Nota 2 3 4 8 2 2 2" xfId="31294" xr:uid="{56BB537F-C820-4CF5-B422-4AE8EE03D609}"/>
    <cellStyle name="Nota 2 3 4 8 2 3" xfId="31295" xr:uid="{0F0BBAA5-E34B-4770-A7B7-DC9000C79B36}"/>
    <cellStyle name="Nota 2 3 4 8 3" xfId="31296" xr:uid="{248B998A-0773-47EA-A0A8-3C1CB98DE3A2}"/>
    <cellStyle name="Nota 2 3 4 8 3 2" xfId="31297" xr:uid="{CC483A6D-FB76-43B0-BC22-7B1AEC4FBBC9}"/>
    <cellStyle name="Nota 2 3 4 8 4" xfId="31298" xr:uid="{D7D0DE73-303C-42A7-BD6B-219F767CA792}"/>
    <cellStyle name="Nota 2 3 4 8 4 2" xfId="31299" xr:uid="{EB6FA29F-E45C-4CAD-B21D-F65C3BF90A67}"/>
    <cellStyle name="Nota 2 3 4 8 5" xfId="31300" xr:uid="{9C6BEC58-C4BC-4CDC-ADE7-0E3B0D3CBFD2}"/>
    <cellStyle name="Nota 2 3 4 9" xfId="31301" xr:uid="{FBCE8CD0-38A8-4782-8F4E-4C6EDEE1C187}"/>
    <cellStyle name="Nota 2 3 4 9 2" xfId="31302" xr:uid="{160CE329-CD58-49F5-BCFE-A1DDB61CF6DF}"/>
    <cellStyle name="Nota 2 3 4 9 2 2" xfId="31303" xr:uid="{046E3EB4-C3E8-46DC-999F-21125C0B3C51}"/>
    <cellStyle name="Nota 2 3 4 9 3" xfId="31304" xr:uid="{6FE6EC77-5D62-4D72-9643-3772811CB7E5}"/>
    <cellStyle name="Nota 2 3 4 9 3 2" xfId="31305" xr:uid="{5F031D20-A5F1-4849-9753-188A080B13FF}"/>
    <cellStyle name="Nota 2 3 4 9 4" xfId="31306" xr:uid="{69122604-562A-422C-922B-528D02C81FF3}"/>
    <cellStyle name="Nota 2 3 5" xfId="31307" xr:uid="{3B6A71F3-DF5A-4469-A104-5C0837397CE5}"/>
    <cellStyle name="Nota 2 3 5 10" xfId="31308" xr:uid="{95946644-858D-4C0E-98A5-A0A4835CE93A}"/>
    <cellStyle name="Nota 2 3 5 2" xfId="31309" xr:uid="{1B972068-C20F-43DA-9E5B-B7CAE53A7E1D}"/>
    <cellStyle name="Nota 2 3 5 2 2" xfId="31310" xr:uid="{38438AFD-99F8-4171-A46B-53A00147EE38}"/>
    <cellStyle name="Nota 2 3 5 2 2 2" xfId="31311" xr:uid="{3507B21C-3C66-4061-BBA5-587D7BFB0287}"/>
    <cellStyle name="Nota 2 3 5 2 2 2 2" xfId="31312" xr:uid="{F2AE68AE-E276-4160-80F6-A9806D9CAECB}"/>
    <cellStyle name="Nota 2 3 5 2 2 2 2 2" xfId="31313" xr:uid="{F68B1CDD-386C-42D4-9560-BAF1C6117A1E}"/>
    <cellStyle name="Nota 2 3 5 2 2 2 2 2 2" xfId="31314" xr:uid="{BB5B6E9D-44D0-49DF-8C79-F58079E544DA}"/>
    <cellStyle name="Nota 2 3 5 2 2 2 2 3" xfId="31315" xr:uid="{144D60F1-8C80-4805-B641-90D7CDC1213F}"/>
    <cellStyle name="Nota 2 3 5 2 2 2 3" xfId="31316" xr:uid="{B6FF3D1E-4A25-48D1-AF44-1B9090D5004C}"/>
    <cellStyle name="Nota 2 3 5 2 2 2 3 2" xfId="31317" xr:uid="{FD55DE34-4705-495B-B38C-DE24CB0CB181}"/>
    <cellStyle name="Nota 2 3 5 2 2 2 4" xfId="31318" xr:uid="{DC44F6F2-B100-4DE0-9B62-A301E4BCE0A4}"/>
    <cellStyle name="Nota 2 3 5 2 2 2 4 2" xfId="31319" xr:uid="{707D299C-F257-4BC9-B31C-142A24593334}"/>
    <cellStyle name="Nota 2 3 5 2 2 2 5" xfId="31320" xr:uid="{6CB36DEC-A110-446B-82EE-A1E876E6DC99}"/>
    <cellStyle name="Nota 2 3 5 2 2 3" xfId="31321" xr:uid="{FC08AB6C-ECA0-4E30-9E81-EDCD1BFB14C0}"/>
    <cellStyle name="Nota 2 3 5 2 2 3 2" xfId="31322" xr:uid="{5F67AF97-1B29-49AC-AA3A-BE2BB963BF49}"/>
    <cellStyle name="Nota 2 3 5 2 2 4" xfId="31323" xr:uid="{CC2B664D-D47C-4298-8CB3-C52006E07549}"/>
    <cellStyle name="Nota 2 3 5 2 2 4 2" xfId="31324" xr:uid="{733E1411-949F-456E-B983-DF4E6040104A}"/>
    <cellStyle name="Nota 2 3 5 2 2 5" xfId="31325" xr:uid="{83A8189E-233F-46A2-B425-24D4BD4D3FF3}"/>
    <cellStyle name="Nota 2 3 5 2 3" xfId="31326" xr:uid="{C232EB42-458B-4AD5-9D48-99FF8A8319CD}"/>
    <cellStyle name="Nota 2 3 5 2 3 2" xfId="31327" xr:uid="{00A57A3A-5504-4707-BBD4-36AFEE47732C}"/>
    <cellStyle name="Nota 2 3 5 2 3 2 2" xfId="31328" xr:uid="{E1E89659-DAB7-472D-9EDB-BF1858B8848C}"/>
    <cellStyle name="Nota 2 3 5 2 3 3" xfId="31329" xr:uid="{63CE5C29-620B-4B1F-9698-8DF77BB0E4A3}"/>
    <cellStyle name="Nota 2 3 5 2 3 3 2" xfId="31330" xr:uid="{8A92779C-1A47-469D-A0DD-F9A59B8534F3}"/>
    <cellStyle name="Nota 2 3 5 2 3 4" xfId="31331" xr:uid="{ACD0AB11-27A7-42E9-8B2A-CA7DE40E6126}"/>
    <cellStyle name="Nota 2 3 5 2 4" xfId="31332" xr:uid="{D7034750-FC74-4FB5-9B83-0E4834BA0781}"/>
    <cellStyle name="Nota 2 3 5 2 4 2" xfId="31333" xr:uid="{599B7E85-D95E-465D-926C-307C1D2EE07F}"/>
    <cellStyle name="Nota 2 3 5 2 4 2 2" xfId="31334" xr:uid="{2416D767-303B-42F6-BEB5-5084340A75F8}"/>
    <cellStyle name="Nota 2 3 5 2 4 2 2 2" xfId="31335" xr:uid="{444E4234-01F6-4BAF-8D75-8C6EC8590D8F}"/>
    <cellStyle name="Nota 2 3 5 2 4 2 3" xfId="31336" xr:uid="{1C330065-06A5-48C1-B536-19EC39239F53}"/>
    <cellStyle name="Nota 2 3 5 2 4 3" xfId="31337" xr:uid="{B0D20C21-5380-49DF-A9B0-F843086E0FF8}"/>
    <cellStyle name="Nota 2 3 5 2 4 3 2" xfId="31338" xr:uid="{6D2C51B6-D425-4060-BDDE-0A46384C0201}"/>
    <cellStyle name="Nota 2 3 5 2 4 4" xfId="31339" xr:uid="{FEDFACE7-3622-4BF3-954D-D315EE73292E}"/>
    <cellStyle name="Nota 2 3 5 2 4 4 2" xfId="31340" xr:uid="{A810EAE3-5850-4C4C-92B7-E41BAD890DA7}"/>
    <cellStyle name="Nota 2 3 5 2 4 5" xfId="31341" xr:uid="{3667D37D-C03F-46E2-A4CE-0627AF11DFA7}"/>
    <cellStyle name="Nota 2 3 5 2 5" xfId="31342" xr:uid="{8CD55479-77AE-4BAE-96F8-BAC6C0838238}"/>
    <cellStyle name="Nota 2 3 5 2 5 2" xfId="31343" xr:uid="{43138838-62A9-426C-A8CF-9B96CC9295E6}"/>
    <cellStyle name="Nota 2 3 5 2 5 2 2" xfId="31344" xr:uid="{2D0044A7-F4CB-4282-A799-A4A63A511ED8}"/>
    <cellStyle name="Nota 2 3 5 2 5 3" xfId="31345" xr:uid="{AA4790C8-40F7-4E90-B21F-DA33A0ABE43E}"/>
    <cellStyle name="Nota 2 3 5 2 5 3 2" xfId="31346" xr:uid="{D3E7A5A3-E8B0-4411-B324-1A92AEC7322B}"/>
    <cellStyle name="Nota 2 3 5 2 5 4" xfId="31347" xr:uid="{C879410E-6581-4E21-BEA1-F130AEA5A4DC}"/>
    <cellStyle name="Nota 2 3 5 2 6" xfId="31348" xr:uid="{38F9CEE6-8985-45AD-9407-CBB6497753A7}"/>
    <cellStyle name="Nota 2 3 5 2 6 2" xfId="31349" xr:uid="{999205C0-8F4E-4F99-9C68-10F0B0B91950}"/>
    <cellStyle name="Nota 2 3 5 2 7" xfId="31350" xr:uid="{3D65D96C-DCCC-465F-A813-BD902822719F}"/>
    <cellStyle name="Nota 2 3 5 2 8" xfId="31351" xr:uid="{D7CE775D-8748-4085-8CA6-4E846197ECED}"/>
    <cellStyle name="Nota 2 3 5 3" xfId="31352" xr:uid="{E0F1BE47-8E81-426D-888E-CA671DD17080}"/>
    <cellStyle name="Nota 2 3 5 3 2" xfId="31353" xr:uid="{BABF9BE3-84B1-417D-BCBE-F70EE9AF025D}"/>
    <cellStyle name="Nota 2 3 5 3 2 2" xfId="31354" xr:uid="{FC309FE8-66DD-42DC-8CF6-34CA85DBC6C1}"/>
    <cellStyle name="Nota 2 3 5 3 2 2 2" xfId="31355" xr:uid="{28BB14B2-5F4F-4B06-A167-A4D890040643}"/>
    <cellStyle name="Nota 2 3 5 3 2 2 2 2" xfId="31356" xr:uid="{7FA7FC5D-7751-4AE6-93F6-8615F48C06C0}"/>
    <cellStyle name="Nota 2 3 5 3 2 2 2 2 2" xfId="31357" xr:uid="{BC423A82-FDE5-4F33-B5E5-DDB5DB97FD52}"/>
    <cellStyle name="Nota 2 3 5 3 2 2 2 3" xfId="31358" xr:uid="{A792E098-F6CA-44F2-87A4-76426F8F0FD7}"/>
    <cellStyle name="Nota 2 3 5 3 2 2 3" xfId="31359" xr:uid="{AAAFFB97-8D85-4D6B-AB22-2087ECF13149}"/>
    <cellStyle name="Nota 2 3 5 3 2 2 3 2" xfId="31360" xr:uid="{318C0365-FE51-4811-B156-6B1CCC5A9DA5}"/>
    <cellStyle name="Nota 2 3 5 3 2 2 4" xfId="31361" xr:uid="{A6F1F7F2-7278-45CC-B75F-4630D5D94610}"/>
    <cellStyle name="Nota 2 3 5 3 2 2 4 2" xfId="31362" xr:uid="{39C5F598-1182-44C1-BDB1-32FC4EF67162}"/>
    <cellStyle name="Nota 2 3 5 3 2 2 5" xfId="31363" xr:uid="{F598BA2A-09B4-4562-9520-115D6AB988CB}"/>
    <cellStyle name="Nota 2 3 5 3 2 3" xfId="31364" xr:uid="{04FB6A02-9F1F-4F8B-BD0A-8356D001B4FA}"/>
    <cellStyle name="Nota 2 3 5 3 2 3 2" xfId="31365" xr:uid="{1273BAD4-1CF8-4797-86B7-4A8977CFC0A9}"/>
    <cellStyle name="Nota 2 3 5 3 2 4" xfId="31366" xr:uid="{E15370D1-6EB6-4EF2-A89C-543AB673C5F7}"/>
    <cellStyle name="Nota 2 3 5 3 2 4 2" xfId="31367" xr:uid="{232DE289-38DA-4C1E-A902-D6E8729ABA9F}"/>
    <cellStyle name="Nota 2 3 5 3 2 5" xfId="31368" xr:uid="{7B4EE54E-97EC-46FD-9B45-A0AC7D9FD55C}"/>
    <cellStyle name="Nota 2 3 5 3 3" xfId="31369" xr:uid="{9AFD7263-A73D-40D6-B728-6B6B078C988B}"/>
    <cellStyle name="Nota 2 3 5 3 3 2" xfId="31370" xr:uid="{324D8053-4012-473B-991D-5B880630A148}"/>
    <cellStyle name="Nota 2 3 5 3 3 2 2" xfId="31371" xr:uid="{BA8FF3B0-9BEC-40E4-A956-A07FAD85B7AA}"/>
    <cellStyle name="Nota 2 3 5 3 3 3" xfId="31372" xr:uid="{0C67D6C2-B4A7-4F8E-85B2-E760F00AD6CE}"/>
    <cellStyle name="Nota 2 3 5 3 3 3 2" xfId="31373" xr:uid="{5297A813-C897-47D2-9A0F-3259E3FD8D5C}"/>
    <cellStyle name="Nota 2 3 5 3 3 4" xfId="31374" xr:uid="{43098BF7-12EB-4915-A7E8-FA2D2E1A3C74}"/>
    <cellStyle name="Nota 2 3 5 3 4" xfId="31375" xr:uid="{386F4794-00FF-454F-9F9F-8A769D4E7DF0}"/>
    <cellStyle name="Nota 2 3 5 3 4 2" xfId="31376" xr:uid="{A76CF2E9-BBCA-41FB-ADEE-06853B70EB34}"/>
    <cellStyle name="Nota 2 3 5 3 4 2 2" xfId="31377" xr:uid="{F0DA9847-0057-4A98-BACC-22FA93F14582}"/>
    <cellStyle name="Nota 2 3 5 3 4 2 2 2" xfId="31378" xr:uid="{143FC08E-49C0-4AA3-A719-4959B3F943FE}"/>
    <cellStyle name="Nota 2 3 5 3 4 2 3" xfId="31379" xr:uid="{6E1677C5-A842-448A-BBFE-4D7A17D224F6}"/>
    <cellStyle name="Nota 2 3 5 3 4 3" xfId="31380" xr:uid="{640BFC29-F5CC-4EF9-B79B-B77D32DB6238}"/>
    <cellStyle name="Nota 2 3 5 3 4 3 2" xfId="31381" xr:uid="{AA0CF9A9-AA13-4F8C-98E1-86235A2AE61C}"/>
    <cellStyle name="Nota 2 3 5 3 4 4" xfId="31382" xr:uid="{A1AE1E46-96A4-4A60-8E44-2EE0923A0A89}"/>
    <cellStyle name="Nota 2 3 5 3 4 4 2" xfId="31383" xr:uid="{D16A3D63-B0B6-4214-8ADF-A50A0D816492}"/>
    <cellStyle name="Nota 2 3 5 3 4 5" xfId="31384" xr:uid="{FD0F1D40-ACCB-41E4-88B3-B4319D6865AB}"/>
    <cellStyle name="Nota 2 3 5 3 5" xfId="31385" xr:uid="{7301710E-95FE-4E2B-A47D-63FA0EC39955}"/>
    <cellStyle name="Nota 2 3 5 3 5 2" xfId="31386" xr:uid="{E364D62A-D995-4189-8BD8-2B8B4BA91112}"/>
    <cellStyle name="Nota 2 3 5 3 5 2 2" xfId="31387" xr:uid="{A60A88BB-7BDC-459F-928D-F19D7231D195}"/>
    <cellStyle name="Nota 2 3 5 3 5 3" xfId="31388" xr:uid="{F8CBEBF5-10A9-45AB-90EC-BFD3E2695174}"/>
    <cellStyle name="Nota 2 3 5 3 5 3 2" xfId="31389" xr:uid="{D41ED80B-2B67-4C2C-866A-1B29607DA35B}"/>
    <cellStyle name="Nota 2 3 5 3 5 4" xfId="31390" xr:uid="{93F8780B-5391-4BCE-A7D0-C6B4973C712B}"/>
    <cellStyle name="Nota 2 3 5 3 6" xfId="31391" xr:uid="{286D30B8-C55A-439E-907D-B5A968EB48C5}"/>
    <cellStyle name="Nota 2 3 5 3 6 2" xfId="31392" xr:uid="{BD402DC1-E69B-4CE1-93B7-6380D7993414}"/>
    <cellStyle name="Nota 2 3 5 3 7" xfId="31393" xr:uid="{2403EB1F-030C-475A-9934-FCD91F5A3E48}"/>
    <cellStyle name="Nota 2 3 5 3 8" xfId="31394" xr:uid="{AC7ECEF7-90C4-4228-B320-4564901F6F74}"/>
    <cellStyle name="Nota 2 3 5 4" xfId="31395" xr:uid="{0E1EF786-16FA-4420-899C-AD12B1B04F51}"/>
    <cellStyle name="Nota 2 3 5 4 2" xfId="31396" xr:uid="{C2C61E19-2EB3-476B-BE1D-FD15B05E1841}"/>
    <cellStyle name="Nota 2 3 5 4 2 2" xfId="31397" xr:uid="{DB0BF3B8-E173-4902-B6C7-F7AD00FA7015}"/>
    <cellStyle name="Nota 2 3 5 4 2 2 2" xfId="31398" xr:uid="{35A2F5BD-7B21-4F52-8B27-7F51C5E6424E}"/>
    <cellStyle name="Nota 2 3 5 4 2 2 2 2" xfId="31399" xr:uid="{555A6E85-83CC-4C01-9D90-36A33A9F9532}"/>
    <cellStyle name="Nota 2 3 5 4 2 2 3" xfId="31400" xr:uid="{F11FFC9A-A529-4DF9-A2D8-19938AA4FAEB}"/>
    <cellStyle name="Nota 2 3 5 4 2 3" xfId="31401" xr:uid="{8BA9E751-DA90-4B52-9DFA-E371936EB24A}"/>
    <cellStyle name="Nota 2 3 5 4 2 3 2" xfId="31402" xr:uid="{FFEA5E9D-62B5-4F52-9946-AFF5DD1AB7BA}"/>
    <cellStyle name="Nota 2 3 5 4 2 4" xfId="31403" xr:uid="{52819B7B-1F92-40F9-A6D3-E74A94844CA5}"/>
    <cellStyle name="Nota 2 3 5 4 2 4 2" xfId="31404" xr:uid="{34A0077F-F428-414C-8579-B1001E29D87C}"/>
    <cellStyle name="Nota 2 3 5 4 2 5" xfId="31405" xr:uid="{E3A8DCB8-AFC6-4A4B-A634-878917CA24C7}"/>
    <cellStyle name="Nota 2 3 5 4 3" xfId="31406" xr:uid="{ABF7A4E5-480C-48A0-8803-3D3B9F6D223C}"/>
    <cellStyle name="Nota 2 3 5 4 3 2" xfId="31407" xr:uid="{94FD3054-9443-47EA-BB76-A9C1B8C96902}"/>
    <cellStyle name="Nota 2 3 5 4 4" xfId="31408" xr:uid="{E0CDA8D5-1F1D-4916-A4C6-12F7FBA0A9AC}"/>
    <cellStyle name="Nota 2 3 5 4 4 2" xfId="31409" xr:uid="{1DD1A067-C665-414B-A136-C50810AFCAE2}"/>
    <cellStyle name="Nota 2 3 5 4 5" xfId="31410" xr:uid="{209BD985-AB77-4BCE-B7B3-0B4519F9D197}"/>
    <cellStyle name="Nota 2 3 5 5" xfId="31411" xr:uid="{E93305D0-8C97-4BFA-9D60-2F7F1B852FC3}"/>
    <cellStyle name="Nota 2 3 5 5 2" xfId="31412" xr:uid="{15911184-3435-41EC-8F8A-93F5349FB3FE}"/>
    <cellStyle name="Nota 2 3 5 5 2 2" xfId="31413" xr:uid="{32DF621A-AD0A-4F5F-A5D9-BDD8C3F29B05}"/>
    <cellStyle name="Nota 2 3 5 5 3" xfId="31414" xr:uid="{1BB62260-F09F-4FBD-B389-AD6A7B3C5687}"/>
    <cellStyle name="Nota 2 3 5 5 3 2" xfId="31415" xr:uid="{E3634900-6E5C-4DC0-92D4-650D9218C541}"/>
    <cellStyle name="Nota 2 3 5 5 4" xfId="31416" xr:uid="{14321A98-676D-48A5-88CC-E6DF47D19C62}"/>
    <cellStyle name="Nota 2 3 5 6" xfId="31417" xr:uid="{7243A578-D963-49AC-AA8C-6A3E2DA2EF9F}"/>
    <cellStyle name="Nota 2 3 5 6 2" xfId="31418" xr:uid="{9F5984A6-2015-4CD2-AA56-07711A874F7F}"/>
    <cellStyle name="Nota 2 3 5 6 2 2" xfId="31419" xr:uid="{D64555AB-0841-4C24-B069-B30BDDA08274}"/>
    <cellStyle name="Nota 2 3 5 6 2 2 2" xfId="31420" xr:uid="{8951026E-5986-4BDD-B4F4-06880E388883}"/>
    <cellStyle name="Nota 2 3 5 6 2 3" xfId="31421" xr:uid="{7AD7943C-CA57-48A2-B52E-BA2DEF73E061}"/>
    <cellStyle name="Nota 2 3 5 6 3" xfId="31422" xr:uid="{A148555F-A83D-4164-A043-97E773158A34}"/>
    <cellStyle name="Nota 2 3 5 6 3 2" xfId="31423" xr:uid="{96BA7A5C-3BDA-485F-BA8F-70B8257CD9D2}"/>
    <cellStyle name="Nota 2 3 5 6 4" xfId="31424" xr:uid="{A0D75B4F-306C-4454-BE0C-081A2635E115}"/>
    <cellStyle name="Nota 2 3 5 6 4 2" xfId="31425" xr:uid="{5CD6E050-5AFC-45F6-8283-502E8598D69C}"/>
    <cellStyle name="Nota 2 3 5 6 5" xfId="31426" xr:uid="{73C9EE20-B02F-449D-8C2C-FC6D56523EE2}"/>
    <cellStyle name="Nota 2 3 5 7" xfId="31427" xr:uid="{09CF0C87-8A1C-467E-837B-A923737A2474}"/>
    <cellStyle name="Nota 2 3 5 7 2" xfId="31428" xr:uid="{9E015951-DCD5-45FA-B3E6-27F8D7235FAD}"/>
    <cellStyle name="Nota 2 3 5 7 2 2" xfId="31429" xr:uid="{312C5394-4F1F-4FBA-AD7F-F6EE4A192A2C}"/>
    <cellStyle name="Nota 2 3 5 7 3" xfId="31430" xr:uid="{98957933-9A3B-4B26-9001-F37C02280482}"/>
    <cellStyle name="Nota 2 3 5 7 3 2" xfId="31431" xr:uid="{7F652BCB-7018-4454-8ED6-0DEE2230A1AE}"/>
    <cellStyle name="Nota 2 3 5 7 4" xfId="31432" xr:uid="{23A09720-3C07-46A0-9881-FB1F979FF352}"/>
    <cellStyle name="Nota 2 3 5 8" xfId="31433" xr:uid="{4D00B1B7-419D-4E25-9392-8BAFB0ECBFAA}"/>
    <cellStyle name="Nota 2 3 5 8 2" xfId="31434" xr:uid="{A72B2969-3DE4-407B-882B-BE07FE012531}"/>
    <cellStyle name="Nota 2 3 5 9" xfId="31435" xr:uid="{C27EBD45-577D-45BB-99B6-A16896E641DB}"/>
    <cellStyle name="Nota 2 3 6" xfId="31436" xr:uid="{61B20F7B-2A49-4757-A8A8-CF2E53E2380E}"/>
    <cellStyle name="Nota 2 3 6 10" xfId="31437" xr:uid="{40997688-A3F4-4591-9C27-6D467F67B4ED}"/>
    <cellStyle name="Nota 2 3 6 2" xfId="31438" xr:uid="{8EA777F5-1D29-4EFD-B4DB-44336A8F85D0}"/>
    <cellStyle name="Nota 2 3 6 2 2" xfId="31439" xr:uid="{C52B0068-985D-49CB-A2EB-2470DFD58DD3}"/>
    <cellStyle name="Nota 2 3 6 2 2 2" xfId="31440" xr:uid="{D2766C40-D220-41F7-8A6B-D83097A5E356}"/>
    <cellStyle name="Nota 2 3 6 2 2 2 2" xfId="31441" xr:uid="{62B1A90F-8AD6-415A-8E55-A281C08C1591}"/>
    <cellStyle name="Nota 2 3 6 2 2 2 2 2" xfId="31442" xr:uid="{D2F71610-0BB1-4D91-AF9B-03DDD1BA8E86}"/>
    <cellStyle name="Nota 2 3 6 2 2 2 2 2 2" xfId="31443" xr:uid="{2526DF07-88A5-4C69-BFE2-539DC6696100}"/>
    <cellStyle name="Nota 2 3 6 2 2 2 2 3" xfId="31444" xr:uid="{F5AC345C-E9A8-4CD0-8D4E-D2C0343E4151}"/>
    <cellStyle name="Nota 2 3 6 2 2 2 3" xfId="31445" xr:uid="{054EA412-A370-4A12-8E9F-9F21E139F165}"/>
    <cellStyle name="Nota 2 3 6 2 2 2 3 2" xfId="31446" xr:uid="{0E27C800-24AB-463A-BEA1-D470754F7B4C}"/>
    <cellStyle name="Nota 2 3 6 2 2 2 4" xfId="31447" xr:uid="{1A29C4F5-A662-4525-B29F-EAB184589128}"/>
    <cellStyle name="Nota 2 3 6 2 2 2 4 2" xfId="31448" xr:uid="{B0E188E5-EDAC-4BA9-9219-E10BB12D53E2}"/>
    <cellStyle name="Nota 2 3 6 2 2 2 5" xfId="31449" xr:uid="{4E120AFE-18FC-43FE-9C1E-25DFF9E4B1C8}"/>
    <cellStyle name="Nota 2 3 6 2 2 3" xfId="31450" xr:uid="{3F81F81F-A139-4000-80DF-F9EA53EAE586}"/>
    <cellStyle name="Nota 2 3 6 2 2 3 2" xfId="31451" xr:uid="{8862ABB9-B5A0-423C-99FC-4F0EA832B628}"/>
    <cellStyle name="Nota 2 3 6 2 2 4" xfId="31452" xr:uid="{4EBDC02C-2F89-4D14-8FE8-5CAB7412F40A}"/>
    <cellStyle name="Nota 2 3 6 2 2 4 2" xfId="31453" xr:uid="{9300269B-D72B-4FCB-8865-41AAE9736E43}"/>
    <cellStyle name="Nota 2 3 6 2 2 5" xfId="31454" xr:uid="{989A3A91-91BC-427A-AE01-9513FE342B0E}"/>
    <cellStyle name="Nota 2 3 6 2 3" xfId="31455" xr:uid="{931CE5DE-4B64-483F-AF94-B476F5D97464}"/>
    <cellStyle name="Nota 2 3 6 2 3 2" xfId="31456" xr:uid="{6359916D-21A2-488B-AEEF-BCC0E005EADE}"/>
    <cellStyle name="Nota 2 3 6 2 3 2 2" xfId="31457" xr:uid="{CC067C00-0AAE-432E-B401-45F7B6D7A853}"/>
    <cellStyle name="Nota 2 3 6 2 3 3" xfId="31458" xr:uid="{BE9D8157-CF99-4556-888D-C488867E4FA8}"/>
    <cellStyle name="Nota 2 3 6 2 3 3 2" xfId="31459" xr:uid="{6C784756-9567-4B01-91DF-47B5808AA65F}"/>
    <cellStyle name="Nota 2 3 6 2 3 4" xfId="31460" xr:uid="{18AFF23C-84EC-41D0-86FC-8B04B079D788}"/>
    <cellStyle name="Nota 2 3 6 2 4" xfId="31461" xr:uid="{36B96A0B-64BA-4292-833D-40CA5AF58C46}"/>
    <cellStyle name="Nota 2 3 6 2 4 2" xfId="31462" xr:uid="{09BF1F55-FAFA-410D-97C6-646C91E6A685}"/>
    <cellStyle name="Nota 2 3 6 2 4 2 2" xfId="31463" xr:uid="{FEDE3103-F8BC-4AE5-80C3-1A143C275B2A}"/>
    <cellStyle name="Nota 2 3 6 2 4 2 2 2" xfId="31464" xr:uid="{3064C23F-2D1C-45C2-A916-D675E44F98EC}"/>
    <cellStyle name="Nota 2 3 6 2 4 2 3" xfId="31465" xr:uid="{5805AE88-BBB5-4419-96F3-0F2DCFBE0FA9}"/>
    <cellStyle name="Nota 2 3 6 2 4 3" xfId="31466" xr:uid="{1E7F18EF-ECD7-4FE0-B4F9-BFE529A0B9BD}"/>
    <cellStyle name="Nota 2 3 6 2 4 3 2" xfId="31467" xr:uid="{8C52AC74-302F-4A87-8EBD-098442416D71}"/>
    <cellStyle name="Nota 2 3 6 2 4 4" xfId="31468" xr:uid="{F0FDBDFC-7081-46E9-BB04-AD9DB66ED202}"/>
    <cellStyle name="Nota 2 3 6 2 4 4 2" xfId="31469" xr:uid="{CC95D370-EFE1-48A1-AFA3-47F2EF061449}"/>
    <cellStyle name="Nota 2 3 6 2 4 5" xfId="31470" xr:uid="{B6E0D2B3-4D6C-4181-A786-258E847067CE}"/>
    <cellStyle name="Nota 2 3 6 2 5" xfId="31471" xr:uid="{F923B7D9-B2FF-43DC-8EBB-53000FD09BA6}"/>
    <cellStyle name="Nota 2 3 6 2 5 2" xfId="31472" xr:uid="{EC322A68-5EF5-479B-A057-5CD93DA06295}"/>
    <cellStyle name="Nota 2 3 6 2 5 2 2" xfId="31473" xr:uid="{51B2572F-9EC3-407B-8C94-A1D28337E712}"/>
    <cellStyle name="Nota 2 3 6 2 5 3" xfId="31474" xr:uid="{C9B7B306-F2DF-436E-9DC1-5C06903F02A6}"/>
    <cellStyle name="Nota 2 3 6 2 5 3 2" xfId="31475" xr:uid="{DFFD1AD2-110C-44C5-A96D-62896224BEB6}"/>
    <cellStyle name="Nota 2 3 6 2 5 4" xfId="31476" xr:uid="{C63BE709-CB3A-4C4D-9687-38D2B134F1EF}"/>
    <cellStyle name="Nota 2 3 6 2 6" xfId="31477" xr:uid="{EAE25899-78EF-4B95-BC63-D7C72E624FB0}"/>
    <cellStyle name="Nota 2 3 6 2 6 2" xfId="31478" xr:uid="{A9ED9C1F-32C0-4905-B8A4-ECB417616739}"/>
    <cellStyle name="Nota 2 3 6 2 7" xfId="31479" xr:uid="{ADF6ECC3-C164-457B-AB11-5ACD80B23232}"/>
    <cellStyle name="Nota 2 3 6 2 8" xfId="31480" xr:uid="{4FA6D780-A9FC-4D8B-BEC4-72B6F163F410}"/>
    <cellStyle name="Nota 2 3 6 3" xfId="31481" xr:uid="{9047C49C-905F-4A19-B334-99F15D0B2179}"/>
    <cellStyle name="Nota 2 3 6 3 2" xfId="31482" xr:uid="{D70E17AC-6B18-4FE1-A82E-1638E166B855}"/>
    <cellStyle name="Nota 2 3 6 3 2 2" xfId="31483" xr:uid="{899ABCD1-65CE-4711-B06E-34DA4678D477}"/>
    <cellStyle name="Nota 2 3 6 3 2 2 2" xfId="31484" xr:uid="{3BD5AE3F-2E05-4658-B0F1-73C32EFBEF19}"/>
    <cellStyle name="Nota 2 3 6 3 2 2 2 2" xfId="31485" xr:uid="{10414A5C-7FE9-4A82-917B-6B161DC240D2}"/>
    <cellStyle name="Nota 2 3 6 3 2 2 2 2 2" xfId="31486" xr:uid="{DA0D9F6E-6169-4155-97C0-A547E99A7F36}"/>
    <cellStyle name="Nota 2 3 6 3 2 2 2 3" xfId="31487" xr:uid="{62BD8962-29F9-4278-85FB-E9DE0BF22825}"/>
    <cellStyle name="Nota 2 3 6 3 2 2 3" xfId="31488" xr:uid="{FFCDDB3D-6AFD-439E-ACFD-F8C0F52D4AD1}"/>
    <cellStyle name="Nota 2 3 6 3 2 2 3 2" xfId="31489" xr:uid="{D82DF481-5D6B-4A96-B1E3-4CDA07C68153}"/>
    <cellStyle name="Nota 2 3 6 3 2 2 4" xfId="31490" xr:uid="{68C8AED0-6199-4212-B1C8-8215C4287A41}"/>
    <cellStyle name="Nota 2 3 6 3 2 2 4 2" xfId="31491" xr:uid="{225D9791-FC0D-4BBC-ABD6-DCCF098B4F73}"/>
    <cellStyle name="Nota 2 3 6 3 2 2 5" xfId="31492" xr:uid="{578A79B1-47E2-4C25-B58D-BE913F151109}"/>
    <cellStyle name="Nota 2 3 6 3 2 3" xfId="31493" xr:uid="{F6C68E77-6A23-4A12-8A60-B7EC20212BBF}"/>
    <cellStyle name="Nota 2 3 6 3 2 3 2" xfId="31494" xr:uid="{0B0730EC-C565-40B1-B1D2-FAF6F58205D2}"/>
    <cellStyle name="Nota 2 3 6 3 2 4" xfId="31495" xr:uid="{3B5F037E-C10E-4DDA-B3AE-DD6CABC8CBC4}"/>
    <cellStyle name="Nota 2 3 6 3 2 4 2" xfId="31496" xr:uid="{9D82D273-5003-48D7-8F3C-11B33C1A8C25}"/>
    <cellStyle name="Nota 2 3 6 3 2 5" xfId="31497" xr:uid="{98AF6087-7FBA-41D1-A679-2A55CED65E54}"/>
    <cellStyle name="Nota 2 3 6 3 3" xfId="31498" xr:uid="{DB569B1E-8B6A-46F4-84FC-D67E5C4B805C}"/>
    <cellStyle name="Nota 2 3 6 3 3 2" xfId="31499" xr:uid="{62EFC908-3C7B-466B-B5B0-77162FD49E69}"/>
    <cellStyle name="Nota 2 3 6 3 3 2 2" xfId="31500" xr:uid="{04D71BCF-30B4-4C9C-9A8D-E2D58764E214}"/>
    <cellStyle name="Nota 2 3 6 3 3 3" xfId="31501" xr:uid="{01B7CF8F-E7CF-4A38-8834-0A3B980A1BFB}"/>
    <cellStyle name="Nota 2 3 6 3 3 3 2" xfId="31502" xr:uid="{CE5D5E9F-2AA4-4A30-A94C-8CC29CB8EC19}"/>
    <cellStyle name="Nota 2 3 6 3 3 4" xfId="31503" xr:uid="{535CA8BA-8369-4B03-A168-8FAA50CB0AD9}"/>
    <cellStyle name="Nota 2 3 6 3 4" xfId="31504" xr:uid="{79A752D8-31D2-4AE5-93B8-B573D4438362}"/>
    <cellStyle name="Nota 2 3 6 3 4 2" xfId="31505" xr:uid="{4D94CACA-9800-4AA4-B7B6-7D3A1B33BC4C}"/>
    <cellStyle name="Nota 2 3 6 3 4 2 2" xfId="31506" xr:uid="{FA3F8A8B-4257-4847-85B8-7077A5F10713}"/>
    <cellStyle name="Nota 2 3 6 3 4 2 2 2" xfId="31507" xr:uid="{8745EEF7-4C80-4FA1-8A02-DA014564ED89}"/>
    <cellStyle name="Nota 2 3 6 3 4 2 3" xfId="31508" xr:uid="{88F99961-C30F-457C-9294-ACB2C7464C8D}"/>
    <cellStyle name="Nota 2 3 6 3 4 3" xfId="31509" xr:uid="{EAAA59F9-421F-43CD-B251-135EFE37F2B8}"/>
    <cellStyle name="Nota 2 3 6 3 4 3 2" xfId="31510" xr:uid="{0C1905FE-52A6-44A7-B2CB-4A877E13ABA0}"/>
    <cellStyle name="Nota 2 3 6 3 4 4" xfId="31511" xr:uid="{54AB7846-ECB1-4B18-9EAC-9735AC39E2BF}"/>
    <cellStyle name="Nota 2 3 6 3 4 4 2" xfId="31512" xr:uid="{D5AB2D18-1506-40B0-AFDF-F76CCE04FD6D}"/>
    <cellStyle name="Nota 2 3 6 3 4 5" xfId="31513" xr:uid="{9AD0BAD5-DF22-4124-B34D-4F1732E0B640}"/>
    <cellStyle name="Nota 2 3 6 3 5" xfId="31514" xr:uid="{29185F47-D88A-43B0-9975-9A9DEE00E8ED}"/>
    <cellStyle name="Nota 2 3 6 3 5 2" xfId="31515" xr:uid="{328C27B6-426C-4DAD-B2C8-8C34E66F218B}"/>
    <cellStyle name="Nota 2 3 6 3 5 2 2" xfId="31516" xr:uid="{C309AB55-C793-4965-9BD1-F3D480ACDCC7}"/>
    <cellStyle name="Nota 2 3 6 3 5 3" xfId="31517" xr:uid="{69D66D72-37E8-4C56-B04C-EF38CB032D91}"/>
    <cellStyle name="Nota 2 3 6 3 5 3 2" xfId="31518" xr:uid="{0836A2A4-F72F-4F3A-A13E-A814195DD8AB}"/>
    <cellStyle name="Nota 2 3 6 3 5 4" xfId="31519" xr:uid="{3614C83B-E9AE-49F8-B452-363F864CC60A}"/>
    <cellStyle name="Nota 2 3 6 3 6" xfId="31520" xr:uid="{4F201C5E-9B73-4404-B99E-6C6059685B3E}"/>
    <cellStyle name="Nota 2 3 6 3 6 2" xfId="31521" xr:uid="{BDAC7444-2105-4D24-9E61-E5FFB79FCE7A}"/>
    <cellStyle name="Nota 2 3 6 3 7" xfId="31522" xr:uid="{AA49D0A9-AEC0-4493-9885-F65212E1A44F}"/>
    <cellStyle name="Nota 2 3 6 3 8" xfId="31523" xr:uid="{375B5DE4-9871-499C-B939-12760C751C29}"/>
    <cellStyle name="Nota 2 3 6 4" xfId="31524" xr:uid="{D0D80991-4ABC-44ED-B85D-8BDB7DF055D4}"/>
    <cellStyle name="Nota 2 3 6 4 2" xfId="31525" xr:uid="{9602123B-B7DD-4DB7-8DCB-20527C772644}"/>
    <cellStyle name="Nota 2 3 6 4 2 2" xfId="31526" xr:uid="{CB27830B-A636-4130-A337-6E5FD789FF15}"/>
    <cellStyle name="Nota 2 3 6 4 2 2 2" xfId="31527" xr:uid="{C7009576-91FA-4443-BF23-C8EF8C31975C}"/>
    <cellStyle name="Nota 2 3 6 4 2 2 2 2" xfId="31528" xr:uid="{430C8CCA-72CD-4C36-BB2E-004B7F727CCC}"/>
    <cellStyle name="Nota 2 3 6 4 2 2 3" xfId="31529" xr:uid="{2992B44B-CA64-4E0D-BB62-609445A11977}"/>
    <cellStyle name="Nota 2 3 6 4 2 3" xfId="31530" xr:uid="{5ED2A03D-FBEE-4400-8301-934E4F95374C}"/>
    <cellStyle name="Nota 2 3 6 4 2 3 2" xfId="31531" xr:uid="{B3F06A26-BAD0-4CCF-BB31-D80FE32FF38B}"/>
    <cellStyle name="Nota 2 3 6 4 2 4" xfId="31532" xr:uid="{E11BA56B-EE08-42BD-8F0C-DDFDF70D6EE2}"/>
    <cellStyle name="Nota 2 3 6 4 2 4 2" xfId="31533" xr:uid="{2CF05A6C-1732-4144-B11D-9D0BAE3FFD47}"/>
    <cellStyle name="Nota 2 3 6 4 2 5" xfId="31534" xr:uid="{AEBF3A8B-D2C5-45A7-9A6F-7B6EDC23A961}"/>
    <cellStyle name="Nota 2 3 6 4 3" xfId="31535" xr:uid="{34049D37-F307-4724-85CF-A71D675A9A45}"/>
    <cellStyle name="Nota 2 3 6 4 3 2" xfId="31536" xr:uid="{5C335571-251A-4F8D-A3F2-BA95B7739973}"/>
    <cellStyle name="Nota 2 3 6 4 4" xfId="31537" xr:uid="{8A1CCC53-5C81-4C5D-AABA-48F8DD331202}"/>
    <cellStyle name="Nota 2 3 6 4 4 2" xfId="31538" xr:uid="{A9A8FA27-8AA8-414E-BB20-464039ED543E}"/>
    <cellStyle name="Nota 2 3 6 4 5" xfId="31539" xr:uid="{20C7DB01-2671-437A-AFEC-16F9FB140266}"/>
    <cellStyle name="Nota 2 3 6 5" xfId="31540" xr:uid="{360CC40F-8A1E-43F6-9345-F960F82B224E}"/>
    <cellStyle name="Nota 2 3 6 5 2" xfId="31541" xr:uid="{107D14A4-90C6-4C49-8A8A-FA4CB6A2658C}"/>
    <cellStyle name="Nota 2 3 6 5 2 2" xfId="31542" xr:uid="{C7BF8263-F088-4C08-AC98-14987852F78F}"/>
    <cellStyle name="Nota 2 3 6 5 3" xfId="31543" xr:uid="{E4169A4D-7438-41E2-9DAC-60B7CCC478F8}"/>
    <cellStyle name="Nota 2 3 6 5 3 2" xfId="31544" xr:uid="{AC3C7B60-C4F1-49AB-A06C-74EFC3FC1732}"/>
    <cellStyle name="Nota 2 3 6 5 4" xfId="31545" xr:uid="{D5904FB0-1C6A-4949-AAE9-D98F8F627242}"/>
    <cellStyle name="Nota 2 3 6 6" xfId="31546" xr:uid="{1F409BF0-0D82-481F-8FCF-E86C3E2E9859}"/>
    <cellStyle name="Nota 2 3 6 6 2" xfId="31547" xr:uid="{F809B62E-EA9E-4BA5-AF9F-7173DD0828E7}"/>
    <cellStyle name="Nota 2 3 6 6 2 2" xfId="31548" xr:uid="{1D8070E9-C098-4FB0-B2C9-C727E0B29440}"/>
    <cellStyle name="Nota 2 3 6 6 2 2 2" xfId="31549" xr:uid="{DC75895A-0385-470C-AFE0-4C036DCD59C2}"/>
    <cellStyle name="Nota 2 3 6 6 2 3" xfId="31550" xr:uid="{7B0DC747-49BE-4210-8E28-D807C9BD16F9}"/>
    <cellStyle name="Nota 2 3 6 6 3" xfId="31551" xr:uid="{D96D10E2-7422-4C5D-8F46-38D2D2A1FE24}"/>
    <cellStyle name="Nota 2 3 6 6 3 2" xfId="31552" xr:uid="{38F5C17C-CBC1-4352-B9B7-C5CFB8E59486}"/>
    <cellStyle name="Nota 2 3 6 6 4" xfId="31553" xr:uid="{CA3BA297-253B-43F9-870F-D920E2FFB9F8}"/>
    <cellStyle name="Nota 2 3 6 6 4 2" xfId="31554" xr:uid="{D8737378-DCE6-4C66-BF33-A1A3585E6553}"/>
    <cellStyle name="Nota 2 3 6 6 5" xfId="31555" xr:uid="{A7A65931-22DB-4FB0-AA6A-D43AA787E2D8}"/>
    <cellStyle name="Nota 2 3 6 7" xfId="31556" xr:uid="{0C2BAC17-9B17-4CDF-9E79-B165AEE1FEB4}"/>
    <cellStyle name="Nota 2 3 6 7 2" xfId="31557" xr:uid="{38F13C29-836E-4403-B1B7-51E418A50055}"/>
    <cellStyle name="Nota 2 3 6 7 2 2" xfId="31558" xr:uid="{64C87942-1B7D-4C54-881C-C9C608AFA4F6}"/>
    <cellStyle name="Nota 2 3 6 7 3" xfId="31559" xr:uid="{584B588F-121E-4DB5-8320-27226E7ABFD6}"/>
    <cellStyle name="Nota 2 3 6 7 3 2" xfId="31560" xr:uid="{83C75A16-2A71-42EC-B9C6-B770F6B333AE}"/>
    <cellStyle name="Nota 2 3 6 7 4" xfId="31561" xr:uid="{33E2537A-83D4-4A7C-A80D-DC5CC224975F}"/>
    <cellStyle name="Nota 2 3 6 8" xfId="31562" xr:uid="{3B362055-AE32-4521-8BE9-49F9200CE3BC}"/>
    <cellStyle name="Nota 2 3 6 8 2" xfId="31563" xr:uid="{7EE912BE-CC3C-42B2-856F-EBB7C9A7FA90}"/>
    <cellStyle name="Nota 2 3 6 9" xfId="31564" xr:uid="{C51D185A-06AC-4472-BC9D-944563E58C10}"/>
    <cellStyle name="Nota 2 3 7" xfId="31565" xr:uid="{14F0879A-9883-4300-AE96-1195AA37E7C9}"/>
    <cellStyle name="Nota 2 3 7 2" xfId="31566" xr:uid="{10415C82-4174-4E5F-ABA8-86A498ECE51B}"/>
    <cellStyle name="Nota 2 3 7 2 2" xfId="31567" xr:uid="{902BB2C0-FE29-4C0F-BFA9-C444EBBEF75E}"/>
    <cellStyle name="Nota 2 3 7 2 2 2" xfId="31568" xr:uid="{BE9E1133-B958-4D8C-8DB5-0F3EEF539E87}"/>
    <cellStyle name="Nota 2 3 7 2 2 2 2" xfId="31569" xr:uid="{EFD748EC-C849-4FF9-9140-517009F74547}"/>
    <cellStyle name="Nota 2 3 7 2 2 2 2 2" xfId="31570" xr:uid="{C5F47A85-97E6-4911-86FE-2C3A2911F634}"/>
    <cellStyle name="Nota 2 3 7 2 2 2 3" xfId="31571" xr:uid="{5C069AF0-01E0-4669-8E4A-7D53049AA576}"/>
    <cellStyle name="Nota 2 3 7 2 2 3" xfId="31572" xr:uid="{C7FD6CDA-82CA-4B09-8567-D9DBD65ED062}"/>
    <cellStyle name="Nota 2 3 7 2 2 3 2" xfId="31573" xr:uid="{983AFA2E-3860-4D31-A5A2-F754EE6127AC}"/>
    <cellStyle name="Nota 2 3 7 2 2 4" xfId="31574" xr:uid="{66F12247-1FD7-47DA-92EA-C50B1579E72F}"/>
    <cellStyle name="Nota 2 3 7 2 2 4 2" xfId="31575" xr:uid="{14949F88-791A-4A85-955B-BDC8D5C75AC7}"/>
    <cellStyle name="Nota 2 3 7 2 2 5" xfId="31576" xr:uid="{63A5A20E-CBB7-4D1D-9E8B-E246B63B4DD4}"/>
    <cellStyle name="Nota 2 3 7 2 3" xfId="31577" xr:uid="{C8762C89-4C38-4E7A-B127-8112BAD92D95}"/>
    <cellStyle name="Nota 2 3 7 2 3 2" xfId="31578" xr:uid="{58D182CD-D6FE-49E7-B2F0-B84C28FA5100}"/>
    <cellStyle name="Nota 2 3 7 2 4" xfId="31579" xr:uid="{21AA4243-8AE2-456C-BA1D-7C45CD1831DD}"/>
    <cellStyle name="Nota 2 3 7 2 4 2" xfId="31580" xr:uid="{A1DA4C7F-CEE2-4929-B3B9-101FDDBF8DA1}"/>
    <cellStyle name="Nota 2 3 7 2 5" xfId="31581" xr:uid="{A38DC4EB-ECBB-4051-B72C-5D04E03EB64C}"/>
    <cellStyle name="Nota 2 3 7 3" xfId="31582" xr:uid="{2774D845-8292-4C54-9F08-3E0823415ED6}"/>
    <cellStyle name="Nota 2 3 7 3 2" xfId="31583" xr:uid="{860F220E-D289-4528-8D74-D7F97AE86708}"/>
    <cellStyle name="Nota 2 3 7 3 2 2" xfId="31584" xr:uid="{994445BA-7D15-4E51-97A3-874D26A69DD6}"/>
    <cellStyle name="Nota 2 3 7 3 3" xfId="31585" xr:uid="{14F2BAD9-43D3-4E42-B437-B80D5BE4B48C}"/>
    <cellStyle name="Nota 2 3 7 3 3 2" xfId="31586" xr:uid="{3E27D9A9-A118-41B2-A667-DF301E4839BF}"/>
    <cellStyle name="Nota 2 3 7 3 4" xfId="31587" xr:uid="{7283624C-5996-4D9A-AE5A-00E9281989E6}"/>
    <cellStyle name="Nota 2 3 7 4" xfId="31588" xr:uid="{90CA5676-872C-4002-9954-487A350ED419}"/>
    <cellStyle name="Nota 2 3 7 4 2" xfId="31589" xr:uid="{A3B2D253-5EFA-4EB9-9E38-933BC7FD3176}"/>
    <cellStyle name="Nota 2 3 7 4 2 2" xfId="31590" xr:uid="{8F0A870D-7C91-4DAB-B0D7-996EF847AD5E}"/>
    <cellStyle name="Nota 2 3 7 4 2 2 2" xfId="31591" xr:uid="{330E3269-0AD3-4B24-8D97-9045F85172EC}"/>
    <cellStyle name="Nota 2 3 7 4 2 3" xfId="31592" xr:uid="{5904999B-F70A-443A-B31A-865477073D86}"/>
    <cellStyle name="Nota 2 3 7 4 3" xfId="31593" xr:uid="{C251CC4C-02F7-4B9B-8E04-52A9DCD56F1C}"/>
    <cellStyle name="Nota 2 3 7 4 3 2" xfId="31594" xr:uid="{422BDD4A-8FB8-4C75-91DD-75948ED8B7BA}"/>
    <cellStyle name="Nota 2 3 7 4 4" xfId="31595" xr:uid="{9165D0D6-52D0-4F44-BC48-ECC1105F1548}"/>
    <cellStyle name="Nota 2 3 7 4 4 2" xfId="31596" xr:uid="{8909BA42-DE97-4334-ADEC-103711C278D4}"/>
    <cellStyle name="Nota 2 3 7 4 5" xfId="31597" xr:uid="{B63E8D21-4B0C-44B4-9F58-FDA32E78400F}"/>
    <cellStyle name="Nota 2 3 7 5" xfId="31598" xr:uid="{D3EB9D5B-F920-49D4-A1C0-7DED144EFDE6}"/>
    <cellStyle name="Nota 2 3 7 5 2" xfId="31599" xr:uid="{10F18DE2-130A-4EDB-BFC7-2917B572BB3F}"/>
    <cellStyle name="Nota 2 3 7 5 2 2" xfId="31600" xr:uid="{67FFD772-801F-48FA-9C5D-41AD721A8791}"/>
    <cellStyle name="Nota 2 3 7 5 3" xfId="31601" xr:uid="{C49BE94C-7A4A-4667-9B20-A0124B53C130}"/>
    <cellStyle name="Nota 2 3 7 5 3 2" xfId="31602" xr:uid="{B07CB818-9E2E-4ADE-B2FE-A4A9BDEF92E8}"/>
    <cellStyle name="Nota 2 3 7 5 4" xfId="31603" xr:uid="{A8FA53DA-60B7-4C5B-9BB1-2B7E40D4C5D0}"/>
    <cellStyle name="Nota 2 3 7 6" xfId="31604" xr:uid="{D1DE7117-E1A5-47F6-961F-7910E6FE8A00}"/>
    <cellStyle name="Nota 2 3 7 6 2" xfId="31605" xr:uid="{600D7103-78D4-419F-9AE1-70494C6B567E}"/>
    <cellStyle name="Nota 2 3 7 7" xfId="31606" xr:uid="{B9BDDE31-BADC-4D24-A6F4-D316AB3FCCE6}"/>
    <cellStyle name="Nota 2 3 7 8" xfId="31607" xr:uid="{73978559-D0B1-43A8-B55D-6A5979E22D0D}"/>
    <cellStyle name="Nota 2 3 8" xfId="31608" xr:uid="{5D77F61E-17A0-4DA2-ADB6-068A0415B262}"/>
    <cellStyle name="Nota 2 3 8 2" xfId="31609" xr:uid="{CB1E674D-BB58-4C0F-BD24-04580B6F67B0}"/>
    <cellStyle name="Nota 2 3 8 2 2" xfId="31610" xr:uid="{80161712-5050-4E5D-BAF5-A9B9D9284AD6}"/>
    <cellStyle name="Nota 2 3 8 2 2 2" xfId="31611" xr:uid="{0A3A5E2A-B306-4E13-BD62-787A787718DF}"/>
    <cellStyle name="Nota 2 3 8 2 2 2 2" xfId="31612" xr:uid="{F384B47F-D79A-4954-8EE6-AA117941A79F}"/>
    <cellStyle name="Nota 2 3 8 2 2 2 2 2" xfId="31613" xr:uid="{C6854997-7742-442A-AA0B-ABEF03788D00}"/>
    <cellStyle name="Nota 2 3 8 2 2 2 3" xfId="31614" xr:uid="{A3986E3B-983C-47EC-87D2-551273E35D08}"/>
    <cellStyle name="Nota 2 3 8 2 2 3" xfId="31615" xr:uid="{9FD7F04D-6183-41F5-8FD4-ADF9B4228F7B}"/>
    <cellStyle name="Nota 2 3 8 2 2 3 2" xfId="31616" xr:uid="{3AA94BFA-38CC-49C0-8CA2-C328D810307B}"/>
    <cellStyle name="Nota 2 3 8 2 2 4" xfId="31617" xr:uid="{83F29D60-D569-4E43-8912-31A8D829DA3F}"/>
    <cellStyle name="Nota 2 3 8 2 2 4 2" xfId="31618" xr:uid="{46234023-9FF5-4A1B-9588-D533A5DB4DBA}"/>
    <cellStyle name="Nota 2 3 8 2 2 5" xfId="31619" xr:uid="{2C8BCE50-3427-44CD-A705-0286404CE548}"/>
    <cellStyle name="Nota 2 3 8 2 3" xfId="31620" xr:uid="{DF2BAFC5-E8AD-41BA-9610-7B48CC61C49C}"/>
    <cellStyle name="Nota 2 3 8 2 3 2" xfId="31621" xr:uid="{5F46317A-FABA-4516-9C82-00D4AC5FC19F}"/>
    <cellStyle name="Nota 2 3 8 2 4" xfId="31622" xr:uid="{233F298B-A324-4646-BA91-2B9E6BB41DF6}"/>
    <cellStyle name="Nota 2 3 8 2 4 2" xfId="31623" xr:uid="{D471F8F4-1D53-43AF-BD80-1CF7F4A0385A}"/>
    <cellStyle name="Nota 2 3 8 2 5" xfId="31624" xr:uid="{B9B5EC0F-1A69-498F-90BB-701E1EF5C887}"/>
    <cellStyle name="Nota 2 3 8 3" xfId="31625" xr:uid="{EE7BEACB-BFDB-4095-A316-5921BE37D05C}"/>
    <cellStyle name="Nota 2 3 8 3 2" xfId="31626" xr:uid="{EB46E9B5-4C58-40DF-BBBE-BD3270CBCBA2}"/>
    <cellStyle name="Nota 2 3 8 3 2 2" xfId="31627" xr:uid="{94D92663-0FBE-4405-9C93-A90BE71A2422}"/>
    <cellStyle name="Nota 2 3 8 3 3" xfId="31628" xr:uid="{C3F1B83A-AF2D-4184-9563-E723B8DE1818}"/>
    <cellStyle name="Nota 2 3 8 3 3 2" xfId="31629" xr:uid="{994FF5C1-9E66-4054-9C0C-1EDF30F381BE}"/>
    <cellStyle name="Nota 2 3 8 3 4" xfId="31630" xr:uid="{EC44B1FA-2432-4FEE-8C9C-47ED1392C695}"/>
    <cellStyle name="Nota 2 3 8 4" xfId="31631" xr:uid="{309F44BD-1390-456D-BE3F-DAD86D22173B}"/>
    <cellStyle name="Nota 2 3 8 4 2" xfId="31632" xr:uid="{0BE21F46-751E-44F4-A640-5C14E1C9E85A}"/>
    <cellStyle name="Nota 2 3 8 4 2 2" xfId="31633" xr:uid="{788F37A5-E1C4-41E5-9743-F7CA91A632B7}"/>
    <cellStyle name="Nota 2 3 8 4 2 2 2" xfId="31634" xr:uid="{CC1A3F50-0E2D-4622-9D0A-F4E647E3A3E8}"/>
    <cellStyle name="Nota 2 3 8 4 2 3" xfId="31635" xr:uid="{8F342E0A-CB78-4039-8F66-29904032724D}"/>
    <cellStyle name="Nota 2 3 8 4 3" xfId="31636" xr:uid="{8ABA7B27-D8C2-4CA6-AFC9-45A2B6804A34}"/>
    <cellStyle name="Nota 2 3 8 4 3 2" xfId="31637" xr:uid="{22FABBA7-7765-4AC4-AF59-1CC87FF59723}"/>
    <cellStyle name="Nota 2 3 8 4 4" xfId="31638" xr:uid="{9F12EB3C-0260-4703-9024-AB8E784066C8}"/>
    <cellStyle name="Nota 2 3 8 4 4 2" xfId="31639" xr:uid="{25D52358-B133-41A8-9103-3E1BEEAFFCD1}"/>
    <cellStyle name="Nota 2 3 8 4 5" xfId="31640" xr:uid="{8443CA95-7C40-4542-8DE5-F72B413C9341}"/>
    <cellStyle name="Nota 2 3 8 5" xfId="31641" xr:uid="{C6E6D113-9052-43CB-A3AA-C23CEDA9FBF2}"/>
    <cellStyle name="Nota 2 3 8 5 2" xfId="31642" xr:uid="{3C67E530-29A0-4F2B-B072-1AFD61F9FFD0}"/>
    <cellStyle name="Nota 2 3 8 5 2 2" xfId="31643" xr:uid="{9C9DD80D-0D94-4B2D-8A21-DEE96F3A52AA}"/>
    <cellStyle name="Nota 2 3 8 5 3" xfId="31644" xr:uid="{32ADB644-0BA2-411B-BBAB-CB99A25A7A1D}"/>
    <cellStyle name="Nota 2 3 8 5 3 2" xfId="31645" xr:uid="{C75C97C3-0D50-42A4-B10D-C9E9867171D3}"/>
    <cellStyle name="Nota 2 3 8 5 4" xfId="31646" xr:uid="{B65C598F-E149-4AFE-8339-98CE843C0367}"/>
    <cellStyle name="Nota 2 3 8 6" xfId="31647" xr:uid="{7C568646-C65E-4653-907D-BABDD6A1B110}"/>
    <cellStyle name="Nota 2 3 8 6 2" xfId="31648" xr:uid="{66778DCB-2AC4-40F6-A4B6-930840A0F7E9}"/>
    <cellStyle name="Nota 2 3 8 7" xfId="31649" xr:uid="{AA9421AC-13A0-4216-9784-F3CEF58D4ACC}"/>
    <cellStyle name="Nota 2 3 8 8" xfId="31650" xr:uid="{522F8CED-DE7B-4E5A-AD19-CCDFB061DE65}"/>
    <cellStyle name="Nota 2 3 9" xfId="31651" xr:uid="{569C54CA-6D6C-49D8-B50A-A76C8B80714E}"/>
    <cellStyle name="Nota 2 3 9 2" xfId="31652" xr:uid="{AFD94706-99F2-4E14-A8DE-A6E809013157}"/>
    <cellStyle name="Nota 2 3 9 2 2" xfId="31653" xr:uid="{20B6516A-5A11-43B0-9C80-55A13A7C3A5E}"/>
    <cellStyle name="Nota 2 3 9 2 2 2" xfId="31654" xr:uid="{4CA466B5-6648-41E2-8F31-68C469F5C341}"/>
    <cellStyle name="Nota 2 3 9 2 2 2 2" xfId="31655" xr:uid="{E8A2353A-331C-4478-858C-B3A420FE51DF}"/>
    <cellStyle name="Nota 2 3 9 2 2 2 2 2" xfId="31656" xr:uid="{64AF3FB5-96AA-466F-B617-C154345C366B}"/>
    <cellStyle name="Nota 2 3 9 2 2 2 3" xfId="31657" xr:uid="{5BC28EBC-DA55-4EAD-9DFF-6AA2BE3EDABF}"/>
    <cellStyle name="Nota 2 3 9 2 2 3" xfId="31658" xr:uid="{2AB43AF2-EB26-4684-9349-1FCE22679031}"/>
    <cellStyle name="Nota 2 3 9 2 2 3 2" xfId="31659" xr:uid="{528DAD74-6BE0-4BC3-B078-AD11304F02C4}"/>
    <cellStyle name="Nota 2 3 9 2 2 4" xfId="31660" xr:uid="{D632B048-F57D-4C63-AB76-314D9ED296E8}"/>
    <cellStyle name="Nota 2 3 9 2 2 4 2" xfId="31661" xr:uid="{23919D5E-9BE5-4EE4-89B8-93CC35774369}"/>
    <cellStyle name="Nota 2 3 9 2 2 5" xfId="31662" xr:uid="{28B34D10-66B2-4393-A0D7-9CBC4B1BFCC3}"/>
    <cellStyle name="Nota 2 3 9 2 3" xfId="31663" xr:uid="{F00B4FA0-573A-4B92-8DE1-D8D80003190C}"/>
    <cellStyle name="Nota 2 3 9 2 3 2" xfId="31664" xr:uid="{9D437DB4-C350-4AB0-96EB-1D74DF4643B0}"/>
    <cellStyle name="Nota 2 3 9 2 4" xfId="31665" xr:uid="{7867CA5C-450A-43BE-9A93-309BA959BFC9}"/>
    <cellStyle name="Nota 2 3 9 2 4 2" xfId="31666" xr:uid="{6FC66442-8461-4205-BE88-E3C275B923FB}"/>
    <cellStyle name="Nota 2 3 9 2 5" xfId="31667" xr:uid="{10BD7FEF-0725-4A35-BF92-059072B32AFD}"/>
    <cellStyle name="Nota 2 3 9 3" xfId="31668" xr:uid="{71E75718-4422-4795-B117-DEF0ED270892}"/>
    <cellStyle name="Nota 2 3 9 3 2" xfId="31669" xr:uid="{86018EDF-8D5D-464D-B3F5-4572C2BE1545}"/>
    <cellStyle name="Nota 2 3 9 3 2 2" xfId="31670" xr:uid="{07C7454B-C0E8-4EEB-9ABF-649FAFDE7C7B}"/>
    <cellStyle name="Nota 2 3 9 3 3" xfId="31671" xr:uid="{C072FED1-2733-4B56-9E6F-2DF04B08D835}"/>
    <cellStyle name="Nota 2 3 9 3 3 2" xfId="31672" xr:uid="{86821127-036A-4645-ACD7-03F8C2025847}"/>
    <cellStyle name="Nota 2 3 9 3 4" xfId="31673" xr:uid="{35FB6AC4-90F9-4308-82DA-5BCD1FA7AF30}"/>
    <cellStyle name="Nota 2 3 9 4" xfId="31674" xr:uid="{777F4C0C-62F3-4A39-9B0A-06A27E14862B}"/>
    <cellStyle name="Nota 2 3 9 4 2" xfId="31675" xr:uid="{42D624E8-4F09-456C-8DD5-43C1AB137B1D}"/>
    <cellStyle name="Nota 2 3 9 4 2 2" xfId="31676" xr:uid="{A886FD47-9BF2-4EF7-8236-14AD265915C9}"/>
    <cellStyle name="Nota 2 3 9 4 2 2 2" xfId="31677" xr:uid="{B2B80A33-CDF7-478E-BD31-69BE8E0E2402}"/>
    <cellStyle name="Nota 2 3 9 4 2 3" xfId="31678" xr:uid="{5B6AEF73-3476-48BE-99C4-1D1D92B15FB3}"/>
    <cellStyle name="Nota 2 3 9 4 3" xfId="31679" xr:uid="{43A79172-7EA7-456D-81B4-35F7CC40BB1C}"/>
    <cellStyle name="Nota 2 3 9 4 3 2" xfId="31680" xr:uid="{59835E6E-432A-4EBB-962D-20E80F3ABE23}"/>
    <cellStyle name="Nota 2 3 9 4 4" xfId="31681" xr:uid="{9CAE3AFE-CF79-498A-8D14-5414CE087D8B}"/>
    <cellStyle name="Nota 2 3 9 4 4 2" xfId="31682" xr:uid="{15030F60-E536-4E0B-8C45-A66BC7A856B6}"/>
    <cellStyle name="Nota 2 3 9 4 5" xfId="31683" xr:uid="{C661368B-875E-4A32-A11F-8C8351D490E8}"/>
    <cellStyle name="Nota 2 3 9 5" xfId="31684" xr:uid="{FD172928-F4BE-4C3E-9E3B-253D75428D78}"/>
    <cellStyle name="Nota 2 3 9 5 2" xfId="31685" xr:uid="{37A87696-3E5D-490D-872A-97A3B5BA1CAE}"/>
    <cellStyle name="Nota 2 3 9 5 2 2" xfId="31686" xr:uid="{4C3CA3A0-4899-4AE5-83D8-BA2755F33807}"/>
    <cellStyle name="Nota 2 3 9 5 3" xfId="31687" xr:uid="{C536FA08-A09A-4724-B20C-916C91A46E90}"/>
    <cellStyle name="Nota 2 3 9 5 3 2" xfId="31688" xr:uid="{7016101F-F5F3-422C-A669-66CEBCCFFAA8}"/>
    <cellStyle name="Nota 2 3 9 5 4" xfId="31689" xr:uid="{E819CBD1-55D9-4BFC-8EAC-7288D80ED2D0}"/>
    <cellStyle name="Nota 2 3 9 6" xfId="31690" xr:uid="{05BC25EB-373C-49B5-94DF-9E5B29D2809F}"/>
    <cellStyle name="Nota 2 3 9 6 2" xfId="31691" xr:uid="{E61BFBBC-6C21-42AC-8198-A267F0F5A054}"/>
    <cellStyle name="Nota 2 3 9 7" xfId="31692" xr:uid="{86E9BFE0-22BB-4360-BDBD-A2F805FCE251}"/>
    <cellStyle name="Nota 2 3 9 8" xfId="31693" xr:uid="{7C5FECFD-E43E-4667-832A-5C74D25ED71C}"/>
    <cellStyle name="Nota 2 4" xfId="31694" xr:uid="{F4F3E68C-84EC-4265-A5B6-013B61789F6A}"/>
    <cellStyle name="Nota 2 4 10" xfId="31695" xr:uid="{B4C36D7A-48BE-423B-BADA-9459BDF787EE}"/>
    <cellStyle name="Nota 2 4 10 2" xfId="31696" xr:uid="{0975FF51-FEDC-47BB-B3F5-873085AC4A99}"/>
    <cellStyle name="Nota 2 4 10 2 2" xfId="31697" xr:uid="{73DE3CB8-8256-48A2-AAEF-C61964AC04B9}"/>
    <cellStyle name="Nota 2 4 10 2 2 2" xfId="31698" xr:uid="{340E040F-208B-4256-A801-B4662FA18E8D}"/>
    <cellStyle name="Nota 2 4 10 2 2 2 2" xfId="31699" xr:uid="{6A64BB2A-0B78-4B93-8284-A557D1013E83}"/>
    <cellStyle name="Nota 2 4 10 2 2 3" xfId="31700" xr:uid="{E1C1F3B4-1E2F-4A5E-98C7-7AA94E7E6386}"/>
    <cellStyle name="Nota 2 4 10 2 3" xfId="31701" xr:uid="{9CAB1467-5003-41C0-8F60-0E99D61C32BA}"/>
    <cellStyle name="Nota 2 4 10 2 3 2" xfId="31702" xr:uid="{4A5443F0-6B1A-4066-B4DA-6222B2D75A9B}"/>
    <cellStyle name="Nota 2 4 10 2 4" xfId="31703" xr:uid="{42F68BAB-82BB-4970-B6CE-D0C4FC4F3829}"/>
    <cellStyle name="Nota 2 4 10 2 4 2" xfId="31704" xr:uid="{A01DE8A5-CFAC-4FD7-9615-D1B50C029E61}"/>
    <cellStyle name="Nota 2 4 10 2 5" xfId="31705" xr:uid="{720B98C9-7F20-49FD-A842-9F26018F6DB7}"/>
    <cellStyle name="Nota 2 4 10 3" xfId="31706" xr:uid="{8DC475F2-66B5-4E70-A904-29E227A9E572}"/>
    <cellStyle name="Nota 2 4 10 3 2" xfId="31707" xr:uid="{88BCB416-20EE-4281-BF03-64C521B4BB99}"/>
    <cellStyle name="Nota 2 4 10 4" xfId="31708" xr:uid="{173AC332-B80A-489C-8F0C-7E8252320B2F}"/>
    <cellStyle name="Nota 2 4 10 4 2" xfId="31709" xr:uid="{1F95C0F5-7B8D-4505-9DD7-4FE028CEDCA0}"/>
    <cellStyle name="Nota 2 4 10 5" xfId="31710" xr:uid="{6CEB2F67-B8B6-48A1-9B2B-00084D14A250}"/>
    <cellStyle name="Nota 2 4 11" xfId="31711" xr:uid="{C8E3D516-9899-4D7A-9621-6DD375A44C56}"/>
    <cellStyle name="Nota 2 4 11 2" xfId="31712" xr:uid="{F75E65D9-7865-4FA0-9FF6-99C8ECC51FD9}"/>
    <cellStyle name="Nota 2 4 11 2 2" xfId="31713" xr:uid="{A2D3B12D-AE61-4CE7-85A7-7F2D4E2B12BF}"/>
    <cellStyle name="Nota 2 4 11 3" xfId="31714" xr:uid="{FE9D0D49-B7E0-4D4B-B013-13F0260EC003}"/>
    <cellStyle name="Nota 2 4 11 3 2" xfId="31715" xr:uid="{D9FCD4DF-EF19-4308-BDA5-B27A385E6D38}"/>
    <cellStyle name="Nota 2 4 11 4" xfId="31716" xr:uid="{DDE91473-4230-424E-8487-25DA36F08506}"/>
    <cellStyle name="Nota 2 4 12" xfId="31717" xr:uid="{A7F68AE5-A8AA-4698-BB07-0F392B36F526}"/>
    <cellStyle name="Nota 2 4 12 2" xfId="31718" xr:uid="{E15A85CE-5A6A-4326-BCD1-4A8E832C95C7}"/>
    <cellStyle name="Nota 2 4 12 2 2" xfId="31719" xr:uid="{FFBF9E16-703B-459D-89FE-78362648AFB0}"/>
    <cellStyle name="Nota 2 4 12 2 2 2" xfId="31720" xr:uid="{B29BE4D4-00F7-4422-8320-96A9EDA3D7A7}"/>
    <cellStyle name="Nota 2 4 12 2 3" xfId="31721" xr:uid="{CC3C41A3-A32F-4F0E-9CA4-439061591504}"/>
    <cellStyle name="Nota 2 4 12 3" xfId="31722" xr:uid="{F8964189-D5FC-46C7-9D06-F34226D10543}"/>
    <cellStyle name="Nota 2 4 12 3 2" xfId="31723" xr:uid="{6C33BB9F-EA38-4A2B-B12B-030497C23BD1}"/>
    <cellStyle name="Nota 2 4 12 4" xfId="31724" xr:uid="{A5CADCC6-77EB-4C66-BA5A-B3818731CAF4}"/>
    <cellStyle name="Nota 2 4 12 4 2" xfId="31725" xr:uid="{3DCB385E-977A-41F9-8EF3-29575244BCDE}"/>
    <cellStyle name="Nota 2 4 12 5" xfId="31726" xr:uid="{567B86F7-B4DA-4D74-BBFF-392F309F9710}"/>
    <cellStyle name="Nota 2 4 13" xfId="31727" xr:uid="{3AFAE22B-4654-4474-A717-3F7F597CF1AE}"/>
    <cellStyle name="Nota 2 4 13 2" xfId="31728" xr:uid="{26579967-EA9C-422A-8498-DF4FADAF71AF}"/>
    <cellStyle name="Nota 2 4 13 2 2" xfId="31729" xr:uid="{90952812-B5C7-4EA4-A27F-C30E9FACDE52}"/>
    <cellStyle name="Nota 2 4 13 3" xfId="31730" xr:uid="{0898C3D2-DB79-4875-9878-AF541CB0D112}"/>
    <cellStyle name="Nota 2 4 13 3 2" xfId="31731" xr:uid="{A1E4F507-53C8-4E99-8FED-6EB0A0419A50}"/>
    <cellStyle name="Nota 2 4 13 4" xfId="31732" xr:uid="{E389994C-FD90-465C-9F5A-D3DCE64F0C7E}"/>
    <cellStyle name="Nota 2 4 14" xfId="31733" xr:uid="{9E839A90-4652-400B-B3CE-FD8699D718FD}"/>
    <cellStyle name="Nota 2 4 14 2" xfId="31734" xr:uid="{1A614CD3-7C6D-4BB7-842E-CF08ACAC3718}"/>
    <cellStyle name="Nota 2 4 15" xfId="31735" xr:uid="{945495B0-4B9D-4CFD-982E-D43F617191C7}"/>
    <cellStyle name="Nota 2 4 15 2" xfId="31736" xr:uid="{D98F659B-DEEB-403A-B00F-1EE29A9113DF}"/>
    <cellStyle name="Nota 2 4 16" xfId="31737" xr:uid="{789C3CEB-6073-4E63-A7EB-8A16A22541B4}"/>
    <cellStyle name="Nota 2 4 17" xfId="31738" xr:uid="{87E9AFA3-1C4A-4D06-9EAB-37692366EFC0}"/>
    <cellStyle name="Nota 2 4 2" xfId="31739" xr:uid="{33B247B0-2502-4E88-A778-12C822608E72}"/>
    <cellStyle name="Nota 2 4 2 10" xfId="31740" xr:uid="{2999F626-86C4-4711-A590-98FDCC4AEF47}"/>
    <cellStyle name="Nota 2 4 2 10 2" xfId="31741" xr:uid="{A4CBC45A-DEEA-4255-A152-19F5D1E33BB0}"/>
    <cellStyle name="Nota 2 4 2 10 2 2" xfId="31742" xr:uid="{8455A583-C187-4CDB-AB48-FFE536697C93}"/>
    <cellStyle name="Nota 2 4 2 10 2 2 2" xfId="31743" xr:uid="{B283E270-9A97-4C78-A668-2D855D5EBD6C}"/>
    <cellStyle name="Nota 2 4 2 10 2 3" xfId="31744" xr:uid="{B0683A63-8DBD-4523-980B-BCDE105FDCF9}"/>
    <cellStyle name="Nota 2 4 2 10 3" xfId="31745" xr:uid="{9369D610-A924-4ADD-8412-41C6AC43695E}"/>
    <cellStyle name="Nota 2 4 2 10 3 2" xfId="31746" xr:uid="{857A9D2D-9AE2-443E-84D2-BCB9EC93D7E2}"/>
    <cellStyle name="Nota 2 4 2 10 4" xfId="31747" xr:uid="{757C77BF-1319-404C-895A-BCA28D115B8B}"/>
    <cellStyle name="Nota 2 4 2 10 4 2" xfId="31748" xr:uid="{DB24D7AB-B241-4962-9F46-E247C7B0E854}"/>
    <cellStyle name="Nota 2 4 2 10 5" xfId="31749" xr:uid="{3CCBDF03-DF9B-4957-9784-B1A2DCFE1FFA}"/>
    <cellStyle name="Nota 2 4 2 11" xfId="31750" xr:uid="{0201C92E-FC04-47F6-82EF-385478B56624}"/>
    <cellStyle name="Nota 2 4 2 11 2" xfId="31751" xr:uid="{6EE64068-F901-4DB7-8CB7-A473FD26C98B}"/>
    <cellStyle name="Nota 2 4 2 11 2 2" xfId="31752" xr:uid="{3C73ACDD-D3FF-43E6-8743-88046CEB0AA3}"/>
    <cellStyle name="Nota 2 4 2 11 3" xfId="31753" xr:uid="{C0EDBF04-0F2D-455D-B364-859C194B769B}"/>
    <cellStyle name="Nota 2 4 2 11 3 2" xfId="31754" xr:uid="{68D3671E-E160-4BB8-81DB-E2470524AB38}"/>
    <cellStyle name="Nota 2 4 2 11 4" xfId="31755" xr:uid="{DF562EA9-C311-4AA3-A9D8-AAB38FC94C54}"/>
    <cellStyle name="Nota 2 4 2 12" xfId="31756" xr:uid="{AE482090-4B7E-46E7-928B-4DC3A073F4B4}"/>
    <cellStyle name="Nota 2 4 2 12 2" xfId="31757" xr:uid="{43DA987E-13D9-4A63-B053-190CC9C13D56}"/>
    <cellStyle name="Nota 2 4 2 13" xfId="31758" xr:uid="{8CE9F01B-F335-4198-9C89-AE3DC7680F50}"/>
    <cellStyle name="Nota 2 4 2 14" xfId="31759" xr:uid="{3AAE5640-C0C4-453B-B766-90845536C95B}"/>
    <cellStyle name="Nota 2 4 2 2" xfId="31760" xr:uid="{FB394FD7-9ACA-455E-B896-021F6AF14EAE}"/>
    <cellStyle name="Nota 2 4 2 2 10" xfId="31761" xr:uid="{CE939C30-20CD-4556-890F-9C93F8D05AFC}"/>
    <cellStyle name="Nota 2 4 2 2 10 2" xfId="31762" xr:uid="{B8B90800-7355-448B-91E3-2B98513A71C9}"/>
    <cellStyle name="Nota 2 4 2 2 11" xfId="31763" xr:uid="{32055FCA-D3D9-4D10-A16E-B67C009749B5}"/>
    <cellStyle name="Nota 2 4 2 2 12" xfId="31764" xr:uid="{86AD5663-9884-489E-A99D-FC6EAC975D26}"/>
    <cellStyle name="Nota 2 4 2 2 2" xfId="31765" xr:uid="{9097ABEC-8363-412F-9F4F-70A866E22839}"/>
    <cellStyle name="Nota 2 4 2 2 2 10" xfId="31766" xr:uid="{E7BF9C94-6945-4F94-9A42-138DCFCF1762}"/>
    <cellStyle name="Nota 2 4 2 2 2 2" xfId="31767" xr:uid="{5B34F08E-4FD8-41B2-9C2E-2E1CFF38A4ED}"/>
    <cellStyle name="Nota 2 4 2 2 2 2 2" xfId="31768" xr:uid="{8DF0F631-97E8-45F0-AADC-7B20509D4B98}"/>
    <cellStyle name="Nota 2 4 2 2 2 2 2 2" xfId="31769" xr:uid="{383CFE6B-00A2-41F8-9C7D-2C21CFCD570A}"/>
    <cellStyle name="Nota 2 4 2 2 2 2 2 2 2" xfId="31770" xr:uid="{DEC89C27-49B8-4EF7-9E73-40AA1F7C0F3F}"/>
    <cellStyle name="Nota 2 4 2 2 2 2 2 2 2 2" xfId="31771" xr:uid="{83DEAEF2-2C15-448E-AC1A-D17BABF3F100}"/>
    <cellStyle name="Nota 2 4 2 2 2 2 2 2 2 2 2" xfId="31772" xr:uid="{5D5E4619-3ACC-4998-B205-B67E1CCE47B2}"/>
    <cellStyle name="Nota 2 4 2 2 2 2 2 2 2 3" xfId="31773" xr:uid="{AA67AC71-6EBB-418C-8CCC-4A364CF76D8E}"/>
    <cellStyle name="Nota 2 4 2 2 2 2 2 2 3" xfId="31774" xr:uid="{EB3E939D-DACF-4255-9878-267628CB2300}"/>
    <cellStyle name="Nota 2 4 2 2 2 2 2 2 3 2" xfId="31775" xr:uid="{60FA7FD6-6342-4D89-9F0B-3130033EB498}"/>
    <cellStyle name="Nota 2 4 2 2 2 2 2 2 4" xfId="31776" xr:uid="{23245522-6BA2-45A8-8CEA-DF1095F26EF0}"/>
    <cellStyle name="Nota 2 4 2 2 2 2 2 2 4 2" xfId="31777" xr:uid="{38F981D9-3DE3-4456-BCDB-EDE83AA00F8B}"/>
    <cellStyle name="Nota 2 4 2 2 2 2 2 2 5" xfId="31778" xr:uid="{8B7465E0-E1B5-4BB1-827B-A4E0C5FF13BA}"/>
    <cellStyle name="Nota 2 4 2 2 2 2 2 3" xfId="31779" xr:uid="{AE4F7EDB-4EF4-4D87-8EAA-57F182F706EB}"/>
    <cellStyle name="Nota 2 4 2 2 2 2 2 3 2" xfId="31780" xr:uid="{8BC7A6C2-6089-4E5F-B6CE-D2F16AAF9CEB}"/>
    <cellStyle name="Nota 2 4 2 2 2 2 2 4" xfId="31781" xr:uid="{AFE6866D-1329-41B7-9524-EB43CCB7C758}"/>
    <cellStyle name="Nota 2 4 2 2 2 2 2 4 2" xfId="31782" xr:uid="{BFC8376F-D707-4392-A509-A8687C9E8C63}"/>
    <cellStyle name="Nota 2 4 2 2 2 2 2 5" xfId="31783" xr:uid="{5FA18C23-70CA-42C8-9BA8-608A2928581A}"/>
    <cellStyle name="Nota 2 4 2 2 2 2 3" xfId="31784" xr:uid="{4C6BCC1A-6E4E-49EE-A6BF-9D526063C4CE}"/>
    <cellStyle name="Nota 2 4 2 2 2 2 3 2" xfId="31785" xr:uid="{D75F682C-A0AE-474C-A7C1-86EFF5972DEE}"/>
    <cellStyle name="Nota 2 4 2 2 2 2 3 2 2" xfId="31786" xr:uid="{8252960D-BDD5-480E-B5C3-B946707CC81A}"/>
    <cellStyle name="Nota 2 4 2 2 2 2 3 3" xfId="31787" xr:uid="{ADC11FEA-2D34-4E3B-87F8-EC9902FC96E3}"/>
    <cellStyle name="Nota 2 4 2 2 2 2 3 3 2" xfId="31788" xr:uid="{A9861622-864E-4D1B-9EB3-3B8C0A295921}"/>
    <cellStyle name="Nota 2 4 2 2 2 2 3 4" xfId="31789" xr:uid="{5EEDCEC6-FDC3-4631-B894-436AD520A407}"/>
    <cellStyle name="Nota 2 4 2 2 2 2 4" xfId="31790" xr:uid="{F4D736CA-0761-4949-8B44-EB36083E7447}"/>
    <cellStyle name="Nota 2 4 2 2 2 2 4 2" xfId="31791" xr:uid="{378FA80D-CED1-4516-9EDC-EFE68420DE44}"/>
    <cellStyle name="Nota 2 4 2 2 2 2 4 2 2" xfId="31792" xr:uid="{7855761D-7477-4853-B650-87541E376467}"/>
    <cellStyle name="Nota 2 4 2 2 2 2 4 2 2 2" xfId="31793" xr:uid="{9B96810C-BB02-4E16-857E-CA463B1D833B}"/>
    <cellStyle name="Nota 2 4 2 2 2 2 4 2 3" xfId="31794" xr:uid="{4699E96C-B0C4-4B0B-A989-A4DEC31E1A09}"/>
    <cellStyle name="Nota 2 4 2 2 2 2 4 3" xfId="31795" xr:uid="{DE2A9BC8-D169-4258-85EF-38122E136BC1}"/>
    <cellStyle name="Nota 2 4 2 2 2 2 4 3 2" xfId="31796" xr:uid="{EC4830A8-A9D8-4A05-8F4F-42D0A1465240}"/>
    <cellStyle name="Nota 2 4 2 2 2 2 4 4" xfId="31797" xr:uid="{742E0F59-AC1F-4FD2-8C3F-CB781F866829}"/>
    <cellStyle name="Nota 2 4 2 2 2 2 4 4 2" xfId="31798" xr:uid="{D8D51B5C-B534-46E3-8559-BD5F80AD5D48}"/>
    <cellStyle name="Nota 2 4 2 2 2 2 4 5" xfId="31799" xr:uid="{930A045D-DD27-4CB6-8E83-1508330C347C}"/>
    <cellStyle name="Nota 2 4 2 2 2 2 5" xfId="31800" xr:uid="{BE24F39C-2A1D-4353-9458-7C00460E9D2E}"/>
    <cellStyle name="Nota 2 4 2 2 2 2 5 2" xfId="31801" xr:uid="{700B127E-25AC-4A9E-9FFA-1E278BC02E2B}"/>
    <cellStyle name="Nota 2 4 2 2 2 2 5 2 2" xfId="31802" xr:uid="{95E65081-8479-4992-B8A8-BEC97AF4DD68}"/>
    <cellStyle name="Nota 2 4 2 2 2 2 5 3" xfId="31803" xr:uid="{D8960DB6-510D-41C5-89D4-D3D6374C7E5D}"/>
    <cellStyle name="Nota 2 4 2 2 2 2 5 3 2" xfId="31804" xr:uid="{8D39B496-28EC-4CAD-82AB-EB92912DCC18}"/>
    <cellStyle name="Nota 2 4 2 2 2 2 5 4" xfId="31805" xr:uid="{818D6E36-940D-4D6D-8A95-E77DE5C610EA}"/>
    <cellStyle name="Nota 2 4 2 2 2 2 6" xfId="31806" xr:uid="{D17327BA-C74B-40E0-B7C7-C8E8E3EE1085}"/>
    <cellStyle name="Nota 2 4 2 2 2 2 6 2" xfId="31807" xr:uid="{6CF7767A-3A2B-4CEF-AFA1-C4A524291C74}"/>
    <cellStyle name="Nota 2 4 2 2 2 2 7" xfId="31808" xr:uid="{1C762520-6C31-4896-8815-C6FB7030DC1A}"/>
    <cellStyle name="Nota 2 4 2 2 2 2 8" xfId="31809" xr:uid="{55F10211-314F-4AE4-AE38-0BB9F3308067}"/>
    <cellStyle name="Nota 2 4 2 2 2 3" xfId="31810" xr:uid="{167B7C81-7E06-4076-ADD4-170F8E15895E}"/>
    <cellStyle name="Nota 2 4 2 2 2 3 2" xfId="31811" xr:uid="{7EFA803D-B93A-4EA4-A374-B972083312C9}"/>
    <cellStyle name="Nota 2 4 2 2 2 3 2 2" xfId="31812" xr:uid="{E7A07A3A-DA71-4A96-A956-AA6AF97F0C0F}"/>
    <cellStyle name="Nota 2 4 2 2 2 3 2 2 2" xfId="31813" xr:uid="{698E4203-D96E-4F4A-835D-E94E5BD6CD3B}"/>
    <cellStyle name="Nota 2 4 2 2 2 3 2 2 2 2" xfId="31814" xr:uid="{5321B486-540E-4E09-8B8F-C5BAD00A7CDC}"/>
    <cellStyle name="Nota 2 4 2 2 2 3 2 2 2 2 2" xfId="31815" xr:uid="{9863E6B3-89E5-4162-9B03-9CA6E0E71A07}"/>
    <cellStyle name="Nota 2 4 2 2 2 3 2 2 2 3" xfId="31816" xr:uid="{82CD5585-4D18-4064-904B-1E58C9CF40EC}"/>
    <cellStyle name="Nota 2 4 2 2 2 3 2 2 3" xfId="31817" xr:uid="{95D45B04-5E03-45F6-923A-B1846EF25663}"/>
    <cellStyle name="Nota 2 4 2 2 2 3 2 2 3 2" xfId="31818" xr:uid="{97A2F4F4-F9E3-4935-9E89-F64FCEFA713A}"/>
    <cellStyle name="Nota 2 4 2 2 2 3 2 2 4" xfId="31819" xr:uid="{9B0AE768-9AFA-4834-9764-4BEA50E25585}"/>
    <cellStyle name="Nota 2 4 2 2 2 3 2 2 4 2" xfId="31820" xr:uid="{78320E09-AEBF-420D-8F95-12AA6307C451}"/>
    <cellStyle name="Nota 2 4 2 2 2 3 2 2 5" xfId="31821" xr:uid="{7E0AA789-21CA-4D2D-BF9B-05A353005C9C}"/>
    <cellStyle name="Nota 2 4 2 2 2 3 2 3" xfId="31822" xr:uid="{60EA675C-EAD3-40BE-969C-2A161616D914}"/>
    <cellStyle name="Nota 2 4 2 2 2 3 2 3 2" xfId="31823" xr:uid="{C29E6906-E50A-4E30-8D8C-B07C8C1CFD26}"/>
    <cellStyle name="Nota 2 4 2 2 2 3 2 4" xfId="31824" xr:uid="{52C5196B-3AD2-49B6-B8E2-C55038E844DF}"/>
    <cellStyle name="Nota 2 4 2 2 2 3 2 4 2" xfId="31825" xr:uid="{3E4C44AF-2F11-4644-BBAF-7AFC42C6022E}"/>
    <cellStyle name="Nota 2 4 2 2 2 3 2 5" xfId="31826" xr:uid="{83CFEBC8-A38F-4AB7-9C83-771D3D6071F7}"/>
    <cellStyle name="Nota 2 4 2 2 2 3 3" xfId="31827" xr:uid="{BED40173-1915-4D11-87B9-5E35365A32D8}"/>
    <cellStyle name="Nota 2 4 2 2 2 3 3 2" xfId="31828" xr:uid="{969BF5DA-4563-4AAE-83D5-A7DC857853CB}"/>
    <cellStyle name="Nota 2 4 2 2 2 3 3 2 2" xfId="31829" xr:uid="{0B25DD53-DEF1-40CE-9971-40A72AFCD2CA}"/>
    <cellStyle name="Nota 2 4 2 2 2 3 3 3" xfId="31830" xr:uid="{8093ADAF-22BA-4783-99A6-C577490A3D75}"/>
    <cellStyle name="Nota 2 4 2 2 2 3 3 3 2" xfId="31831" xr:uid="{3B671E21-1301-43FD-9755-456D4ACDE60E}"/>
    <cellStyle name="Nota 2 4 2 2 2 3 3 4" xfId="31832" xr:uid="{70651ACA-3DF9-4604-BDF8-A0A153AE68D5}"/>
    <cellStyle name="Nota 2 4 2 2 2 3 4" xfId="31833" xr:uid="{CEDEBA62-B09D-47E9-B79B-35CF4EE15F23}"/>
    <cellStyle name="Nota 2 4 2 2 2 3 4 2" xfId="31834" xr:uid="{85A93149-7775-42D4-855C-78C0B995E144}"/>
    <cellStyle name="Nota 2 4 2 2 2 3 4 2 2" xfId="31835" xr:uid="{EE6149F1-FD6D-49BF-8E66-F9D4DC7D983A}"/>
    <cellStyle name="Nota 2 4 2 2 2 3 4 2 2 2" xfId="31836" xr:uid="{DC1156A0-A706-4C9A-83EC-35886DC8E033}"/>
    <cellStyle name="Nota 2 4 2 2 2 3 4 2 3" xfId="31837" xr:uid="{4C62A44C-B8FA-4C77-8B12-EA8270FD4EF8}"/>
    <cellStyle name="Nota 2 4 2 2 2 3 4 3" xfId="31838" xr:uid="{97BF9D73-9C77-4ED9-B298-7CF5C9C86D0F}"/>
    <cellStyle name="Nota 2 4 2 2 2 3 4 3 2" xfId="31839" xr:uid="{4EB69F96-7C1F-44CD-B5DF-9F2E3C3C278C}"/>
    <cellStyle name="Nota 2 4 2 2 2 3 4 4" xfId="31840" xr:uid="{630A5401-A91C-4443-8548-3A672EEB54C6}"/>
    <cellStyle name="Nota 2 4 2 2 2 3 4 4 2" xfId="31841" xr:uid="{093A4F99-910D-449F-91F1-AD284F593BD6}"/>
    <cellStyle name="Nota 2 4 2 2 2 3 4 5" xfId="31842" xr:uid="{34212FBD-1D84-4A80-B6F8-9C94082D52B8}"/>
    <cellStyle name="Nota 2 4 2 2 2 3 5" xfId="31843" xr:uid="{548EB332-9820-4BC5-9C28-4B421A5422B4}"/>
    <cellStyle name="Nota 2 4 2 2 2 3 5 2" xfId="31844" xr:uid="{F8056911-AAB2-4D56-8391-D0C72885CBA0}"/>
    <cellStyle name="Nota 2 4 2 2 2 3 5 2 2" xfId="31845" xr:uid="{A67CE81C-E519-4368-964C-7131CD05614B}"/>
    <cellStyle name="Nota 2 4 2 2 2 3 5 3" xfId="31846" xr:uid="{652D89FD-BA65-4D94-AD31-150FE8A4FC83}"/>
    <cellStyle name="Nota 2 4 2 2 2 3 5 3 2" xfId="31847" xr:uid="{575B6B26-0A81-470F-A240-E3D30C13EDA8}"/>
    <cellStyle name="Nota 2 4 2 2 2 3 5 4" xfId="31848" xr:uid="{A1CCDF27-0189-4DA0-A38D-7755D4A0D76B}"/>
    <cellStyle name="Nota 2 4 2 2 2 3 6" xfId="31849" xr:uid="{977EAEF6-7851-45D9-AA1E-4D974897CA80}"/>
    <cellStyle name="Nota 2 4 2 2 2 3 6 2" xfId="31850" xr:uid="{0F3117FF-3E7C-4B40-85EC-E168829B6B8A}"/>
    <cellStyle name="Nota 2 4 2 2 2 3 7" xfId="31851" xr:uid="{32F10E32-CBEE-4B94-8384-ED190D8A0E5C}"/>
    <cellStyle name="Nota 2 4 2 2 2 3 8" xfId="31852" xr:uid="{80A15B16-BC23-4789-B931-D8A1D5BCB90F}"/>
    <cellStyle name="Nota 2 4 2 2 2 4" xfId="31853" xr:uid="{371A5AA1-FC41-4CBB-A282-A016E7A433DF}"/>
    <cellStyle name="Nota 2 4 2 2 2 4 2" xfId="31854" xr:uid="{CCCFA972-4B9D-4278-B085-E8B04643FBFE}"/>
    <cellStyle name="Nota 2 4 2 2 2 4 2 2" xfId="31855" xr:uid="{C1EAEBB5-FDE0-47AD-A8A4-2BA7F0142062}"/>
    <cellStyle name="Nota 2 4 2 2 2 4 2 2 2" xfId="31856" xr:uid="{A6247713-D717-4E2E-B927-5163CED265E4}"/>
    <cellStyle name="Nota 2 4 2 2 2 4 2 2 2 2" xfId="31857" xr:uid="{685F25E8-71BE-43AD-B26E-FBBEE54872CF}"/>
    <cellStyle name="Nota 2 4 2 2 2 4 2 2 3" xfId="31858" xr:uid="{3CD6B137-38DC-481A-B825-E98B19856164}"/>
    <cellStyle name="Nota 2 4 2 2 2 4 2 3" xfId="31859" xr:uid="{908E15D4-3D1F-4C37-B68E-78CE2F1B77D8}"/>
    <cellStyle name="Nota 2 4 2 2 2 4 2 3 2" xfId="31860" xr:uid="{0C8DB912-444E-4D89-9BE2-44CC69E25F1A}"/>
    <cellStyle name="Nota 2 4 2 2 2 4 2 4" xfId="31861" xr:uid="{364D3DB2-ED24-4DAC-B93E-964CD1ACAE27}"/>
    <cellStyle name="Nota 2 4 2 2 2 4 2 4 2" xfId="31862" xr:uid="{6145045C-B64C-484C-9F84-F4E2B35F73BD}"/>
    <cellStyle name="Nota 2 4 2 2 2 4 2 5" xfId="31863" xr:uid="{186E57B9-BD80-4B75-8B62-DC9A170D629A}"/>
    <cellStyle name="Nota 2 4 2 2 2 4 3" xfId="31864" xr:uid="{0D19F836-9133-4299-82DE-913682E8BA41}"/>
    <cellStyle name="Nota 2 4 2 2 2 4 3 2" xfId="31865" xr:uid="{1ABA639D-76C4-4B3A-A1EA-9C138538A418}"/>
    <cellStyle name="Nota 2 4 2 2 2 4 4" xfId="31866" xr:uid="{E858C08D-76F5-4E1C-A1E0-79F0FF34D058}"/>
    <cellStyle name="Nota 2 4 2 2 2 4 4 2" xfId="31867" xr:uid="{216B1D1B-8270-495C-8CC0-E466255C9834}"/>
    <cellStyle name="Nota 2 4 2 2 2 4 5" xfId="31868" xr:uid="{5B54D528-26AD-4714-8F52-19EA87B9DDC0}"/>
    <cellStyle name="Nota 2 4 2 2 2 5" xfId="31869" xr:uid="{BC23B7A4-2CEC-4ED8-8BE0-5173966C83F6}"/>
    <cellStyle name="Nota 2 4 2 2 2 5 2" xfId="31870" xr:uid="{944621A2-1E8A-4C46-966C-22D8B7E57853}"/>
    <cellStyle name="Nota 2 4 2 2 2 5 2 2" xfId="31871" xr:uid="{4C68E72F-F6DB-4D6D-A521-6DA828E2DE96}"/>
    <cellStyle name="Nota 2 4 2 2 2 5 3" xfId="31872" xr:uid="{F779C332-F664-48A2-B818-4F09EE4E5E0F}"/>
    <cellStyle name="Nota 2 4 2 2 2 5 3 2" xfId="31873" xr:uid="{0FBB8BBA-B6B4-4943-AF6D-D5DEE63872C5}"/>
    <cellStyle name="Nota 2 4 2 2 2 5 4" xfId="31874" xr:uid="{F087DFF0-6E1D-4C87-BCD6-B7629CA79034}"/>
    <cellStyle name="Nota 2 4 2 2 2 6" xfId="31875" xr:uid="{D99C633D-EF66-4285-A518-356A03DBF702}"/>
    <cellStyle name="Nota 2 4 2 2 2 6 2" xfId="31876" xr:uid="{37EFE114-CC3F-4DB4-880B-E44A2DFAF68A}"/>
    <cellStyle name="Nota 2 4 2 2 2 6 2 2" xfId="31877" xr:uid="{0424A9F9-908B-4A03-B07F-B9127967313D}"/>
    <cellStyle name="Nota 2 4 2 2 2 6 2 2 2" xfId="31878" xr:uid="{68A2E65F-0A16-44B9-8EF5-C7C6EADCC4F1}"/>
    <cellStyle name="Nota 2 4 2 2 2 6 2 3" xfId="31879" xr:uid="{06D0B996-3923-4285-AD90-96E20C35391B}"/>
    <cellStyle name="Nota 2 4 2 2 2 6 3" xfId="31880" xr:uid="{D07B7415-A77E-4187-B806-31E654A762A5}"/>
    <cellStyle name="Nota 2 4 2 2 2 6 3 2" xfId="31881" xr:uid="{6A11E2C3-DE41-45E7-8066-3F8E0C3B1010}"/>
    <cellStyle name="Nota 2 4 2 2 2 6 4" xfId="31882" xr:uid="{E1221257-9B68-4CCF-A0FF-B456F2A1CAF3}"/>
    <cellStyle name="Nota 2 4 2 2 2 6 4 2" xfId="31883" xr:uid="{50516898-AA61-4217-8347-EF8D20136E65}"/>
    <cellStyle name="Nota 2 4 2 2 2 6 5" xfId="31884" xr:uid="{19F4AC21-C359-4622-876D-E0ADE3F1AB27}"/>
    <cellStyle name="Nota 2 4 2 2 2 7" xfId="31885" xr:uid="{E5EAC287-E086-4D71-A424-C16E8C58A706}"/>
    <cellStyle name="Nota 2 4 2 2 2 7 2" xfId="31886" xr:uid="{FE15254C-0558-42FC-94AA-33639E637AFE}"/>
    <cellStyle name="Nota 2 4 2 2 2 7 2 2" xfId="31887" xr:uid="{DDBD6C85-3074-40F9-A84C-8441C60D8F58}"/>
    <cellStyle name="Nota 2 4 2 2 2 7 3" xfId="31888" xr:uid="{6CC0F5F7-8206-4422-8664-4CF31D3B1B40}"/>
    <cellStyle name="Nota 2 4 2 2 2 7 3 2" xfId="31889" xr:uid="{3C26CC02-A050-4F68-8125-24D56CD32944}"/>
    <cellStyle name="Nota 2 4 2 2 2 7 4" xfId="31890" xr:uid="{57B6E8AE-B976-40E9-B106-F550F17A0FF5}"/>
    <cellStyle name="Nota 2 4 2 2 2 8" xfId="31891" xr:uid="{2902EC43-6D7C-4300-8FD3-24F305F228BE}"/>
    <cellStyle name="Nota 2 4 2 2 2 8 2" xfId="31892" xr:uid="{54E90755-8263-4EFA-9084-3ECBADC29DBF}"/>
    <cellStyle name="Nota 2 4 2 2 2 9" xfId="31893" xr:uid="{3E7634D3-21CF-4D4D-869D-F0EA46959D1D}"/>
    <cellStyle name="Nota 2 4 2 2 3" xfId="31894" xr:uid="{A8456251-DB25-455A-99B6-AD1A605F4983}"/>
    <cellStyle name="Nota 2 4 2 2 3 2" xfId="31895" xr:uid="{10C8B19D-BA1B-4A84-81CB-1122182A8C90}"/>
    <cellStyle name="Nota 2 4 2 2 3 2 2" xfId="31896" xr:uid="{0557F1D9-7B76-45E4-A0A5-52A903B0B085}"/>
    <cellStyle name="Nota 2 4 2 2 3 2 2 2" xfId="31897" xr:uid="{036600B7-BB9C-44FF-B28C-0A6D9056A99F}"/>
    <cellStyle name="Nota 2 4 2 2 3 2 2 2 2" xfId="31898" xr:uid="{64B4F3A2-8D86-4EB6-96EE-0444B2762669}"/>
    <cellStyle name="Nota 2 4 2 2 3 2 2 2 2 2" xfId="31899" xr:uid="{36FE2AD4-CED4-453A-BA65-21D449A8E053}"/>
    <cellStyle name="Nota 2 4 2 2 3 2 2 2 3" xfId="31900" xr:uid="{17043A6B-17B6-4767-B9F5-0C4BA68DE46F}"/>
    <cellStyle name="Nota 2 4 2 2 3 2 2 3" xfId="31901" xr:uid="{EBB10204-E7AD-43A5-8719-4C039B5A2258}"/>
    <cellStyle name="Nota 2 4 2 2 3 2 2 3 2" xfId="31902" xr:uid="{4F85A6F2-75B0-4DD5-B525-39DFFBCC4C61}"/>
    <cellStyle name="Nota 2 4 2 2 3 2 2 4" xfId="31903" xr:uid="{6A5D2FFD-E9CF-427D-AA3B-99EC6CB66B23}"/>
    <cellStyle name="Nota 2 4 2 2 3 2 2 4 2" xfId="31904" xr:uid="{D59844C8-A7F9-4B71-8CB6-3EAC596047B8}"/>
    <cellStyle name="Nota 2 4 2 2 3 2 2 5" xfId="31905" xr:uid="{807915F3-890B-4D7E-AC45-8544CE26A642}"/>
    <cellStyle name="Nota 2 4 2 2 3 2 3" xfId="31906" xr:uid="{69B07EF2-5B72-4AB9-91FB-E7EE2E81713D}"/>
    <cellStyle name="Nota 2 4 2 2 3 2 3 2" xfId="31907" xr:uid="{0FD34B93-62A8-404E-A723-94646F0498F8}"/>
    <cellStyle name="Nota 2 4 2 2 3 2 4" xfId="31908" xr:uid="{6D4D5412-D3F8-438F-BB86-BD722DDF0318}"/>
    <cellStyle name="Nota 2 4 2 2 3 2 4 2" xfId="31909" xr:uid="{274477FD-B7A5-4BFB-A656-0734206D8CE3}"/>
    <cellStyle name="Nota 2 4 2 2 3 2 5" xfId="31910" xr:uid="{C79EBD8C-1B48-4D26-BE47-DADBE0171772}"/>
    <cellStyle name="Nota 2 4 2 2 3 3" xfId="31911" xr:uid="{5E73200B-9EA8-4448-9BB7-68B0E7500296}"/>
    <cellStyle name="Nota 2 4 2 2 3 3 2" xfId="31912" xr:uid="{33C20E39-2FC7-4644-AB35-7D5BC3C2E1A7}"/>
    <cellStyle name="Nota 2 4 2 2 3 3 2 2" xfId="31913" xr:uid="{37C96771-43B1-462D-9764-9628FE583AF3}"/>
    <cellStyle name="Nota 2 4 2 2 3 3 3" xfId="31914" xr:uid="{0AAF2F25-568C-44F3-AC75-86C45F3BBD85}"/>
    <cellStyle name="Nota 2 4 2 2 3 3 3 2" xfId="31915" xr:uid="{EB310E14-6E16-4801-AAD3-DA5EF869D836}"/>
    <cellStyle name="Nota 2 4 2 2 3 3 4" xfId="31916" xr:uid="{C321ECEE-2DCD-492D-857F-C91B4225D6B4}"/>
    <cellStyle name="Nota 2 4 2 2 3 4" xfId="31917" xr:uid="{FC8477BD-CDD7-4233-B2CA-593C76BCAA2F}"/>
    <cellStyle name="Nota 2 4 2 2 3 4 2" xfId="31918" xr:uid="{EB174608-73F1-4D60-9500-C126B0911BE7}"/>
    <cellStyle name="Nota 2 4 2 2 3 4 2 2" xfId="31919" xr:uid="{341F898C-48DA-4E2A-B4E2-A4955507C6FC}"/>
    <cellStyle name="Nota 2 4 2 2 3 4 2 2 2" xfId="31920" xr:uid="{8B8DAD45-C9BE-451A-830A-2610AB81EC5A}"/>
    <cellStyle name="Nota 2 4 2 2 3 4 2 3" xfId="31921" xr:uid="{C23831F6-214C-4A1E-8FFB-7CD99C3154BD}"/>
    <cellStyle name="Nota 2 4 2 2 3 4 3" xfId="31922" xr:uid="{0C3E6B50-A2AF-4D24-918B-8DAD52A7F416}"/>
    <cellStyle name="Nota 2 4 2 2 3 4 3 2" xfId="31923" xr:uid="{ABC20E70-032D-40BA-B89B-F00732064D62}"/>
    <cellStyle name="Nota 2 4 2 2 3 4 4" xfId="31924" xr:uid="{C6611105-0900-43FF-B729-6D9177864E9A}"/>
    <cellStyle name="Nota 2 4 2 2 3 4 4 2" xfId="31925" xr:uid="{43071460-1366-4DEC-8E18-36A03F31FAF4}"/>
    <cellStyle name="Nota 2 4 2 2 3 4 5" xfId="31926" xr:uid="{2AE01195-CF14-4FC7-9CDA-1F4FDFD0CACF}"/>
    <cellStyle name="Nota 2 4 2 2 3 5" xfId="31927" xr:uid="{27EE5BA7-FA30-4C5E-BE51-D2DA829D97FA}"/>
    <cellStyle name="Nota 2 4 2 2 3 5 2" xfId="31928" xr:uid="{0E4A1214-80F6-4789-AFA9-833E61AA5235}"/>
    <cellStyle name="Nota 2 4 2 2 3 5 2 2" xfId="31929" xr:uid="{5989C62F-F809-4D49-98E4-722B4EAFC08F}"/>
    <cellStyle name="Nota 2 4 2 2 3 5 3" xfId="31930" xr:uid="{17915E03-54F9-4DC0-A38F-0ABAFC82654B}"/>
    <cellStyle name="Nota 2 4 2 2 3 5 3 2" xfId="31931" xr:uid="{3A640487-11C4-4346-8DAC-1364A56FB733}"/>
    <cellStyle name="Nota 2 4 2 2 3 5 4" xfId="31932" xr:uid="{EC71613A-6B4C-48D0-B5E2-3BC7B398FE7D}"/>
    <cellStyle name="Nota 2 4 2 2 3 6" xfId="31933" xr:uid="{DC2C7E27-BC01-44E2-9A70-B50743AFAD85}"/>
    <cellStyle name="Nota 2 4 2 2 3 6 2" xfId="31934" xr:uid="{351E3D41-DFE3-4295-9B5D-5E151C024D27}"/>
    <cellStyle name="Nota 2 4 2 2 3 7" xfId="31935" xr:uid="{9C95F86E-E373-42A2-8F7E-DED320B8EC72}"/>
    <cellStyle name="Nota 2 4 2 2 3 8" xfId="31936" xr:uid="{E9520C45-13D4-4C85-B9DC-5B44EA01BB83}"/>
    <cellStyle name="Nota 2 4 2 2 4" xfId="31937" xr:uid="{874637FD-B631-48EB-A2A7-1FEA27565645}"/>
    <cellStyle name="Nota 2 4 2 2 4 2" xfId="31938" xr:uid="{4509E2AD-8988-47C9-91F4-ABCE7C4C6991}"/>
    <cellStyle name="Nota 2 4 2 2 4 2 2" xfId="31939" xr:uid="{13260820-8B2C-4CE0-B6DC-22AEAB28193A}"/>
    <cellStyle name="Nota 2 4 2 2 4 2 2 2" xfId="31940" xr:uid="{7F3A5C78-4E82-4FC0-8CDB-E1FD310CDB5C}"/>
    <cellStyle name="Nota 2 4 2 2 4 2 2 2 2" xfId="31941" xr:uid="{6FA9E285-E2A5-45D6-B504-6D18ABFCB0B5}"/>
    <cellStyle name="Nota 2 4 2 2 4 2 2 2 2 2" xfId="31942" xr:uid="{FB7A00CB-81EF-4CF0-867B-BCC10F025288}"/>
    <cellStyle name="Nota 2 4 2 2 4 2 2 2 3" xfId="31943" xr:uid="{50F446F2-149A-41B2-9D82-222D40EB479F}"/>
    <cellStyle name="Nota 2 4 2 2 4 2 2 3" xfId="31944" xr:uid="{AF9EC3DE-571E-4574-B117-96B14873C6C2}"/>
    <cellStyle name="Nota 2 4 2 2 4 2 2 3 2" xfId="31945" xr:uid="{67E15C39-B06E-450C-BCA9-3FF566BBC0CA}"/>
    <cellStyle name="Nota 2 4 2 2 4 2 2 4" xfId="31946" xr:uid="{B39CB60D-9C2D-4072-9CDB-3ECB370EC968}"/>
    <cellStyle name="Nota 2 4 2 2 4 2 2 4 2" xfId="31947" xr:uid="{72DDBB05-4F7D-4AEC-A6C7-D460B3CBAECB}"/>
    <cellStyle name="Nota 2 4 2 2 4 2 2 5" xfId="31948" xr:uid="{C8D5B8B1-D7BC-4D47-ACBE-FF0B3D555442}"/>
    <cellStyle name="Nota 2 4 2 2 4 2 3" xfId="31949" xr:uid="{0497414C-67CF-42BA-A50C-B4697B29BFF7}"/>
    <cellStyle name="Nota 2 4 2 2 4 2 3 2" xfId="31950" xr:uid="{482F7F4D-BB12-473C-ABFF-0B88B92735DB}"/>
    <cellStyle name="Nota 2 4 2 2 4 2 4" xfId="31951" xr:uid="{D2E6986D-4209-416A-8429-13D217CF889A}"/>
    <cellStyle name="Nota 2 4 2 2 4 2 4 2" xfId="31952" xr:uid="{A4A8DA26-00AC-4823-A743-EAC8E462CD9A}"/>
    <cellStyle name="Nota 2 4 2 2 4 2 5" xfId="31953" xr:uid="{4441C7D9-4739-467A-ABC5-165D815A6570}"/>
    <cellStyle name="Nota 2 4 2 2 4 3" xfId="31954" xr:uid="{3F431C10-F06A-44D7-8F57-514E03A8E440}"/>
    <cellStyle name="Nota 2 4 2 2 4 3 2" xfId="31955" xr:uid="{10A4DA69-7C84-4B21-868E-5B3135A77808}"/>
    <cellStyle name="Nota 2 4 2 2 4 3 2 2" xfId="31956" xr:uid="{A8B7A40C-FF2E-4A1B-B6CE-BA2EAEF45046}"/>
    <cellStyle name="Nota 2 4 2 2 4 3 3" xfId="31957" xr:uid="{FA70058C-E4C5-496C-B1BD-982478A92B82}"/>
    <cellStyle name="Nota 2 4 2 2 4 3 3 2" xfId="31958" xr:uid="{966F11DD-18C2-41FC-A1C1-CD9B4E8EAC34}"/>
    <cellStyle name="Nota 2 4 2 2 4 3 4" xfId="31959" xr:uid="{A578030D-97E9-4C1D-A6A6-1265B60F11A8}"/>
    <cellStyle name="Nota 2 4 2 2 4 4" xfId="31960" xr:uid="{623D37C4-8D5D-4353-8535-C59C32BDF2DF}"/>
    <cellStyle name="Nota 2 4 2 2 4 4 2" xfId="31961" xr:uid="{7C5C24AD-CAB7-46DC-9CB7-5C4DD5C717F9}"/>
    <cellStyle name="Nota 2 4 2 2 4 4 2 2" xfId="31962" xr:uid="{90B9AB2F-C7BD-423B-BF36-5D4DD4B28471}"/>
    <cellStyle name="Nota 2 4 2 2 4 4 2 2 2" xfId="31963" xr:uid="{B8D06443-C81D-4490-873A-C086488AEABD}"/>
    <cellStyle name="Nota 2 4 2 2 4 4 2 3" xfId="31964" xr:uid="{53B3CA03-7FE2-4600-8152-36D443E39815}"/>
    <cellStyle name="Nota 2 4 2 2 4 4 3" xfId="31965" xr:uid="{E43717A8-45BC-4A14-9C32-87FCF27BF971}"/>
    <cellStyle name="Nota 2 4 2 2 4 4 3 2" xfId="31966" xr:uid="{ABD7B7D8-C0CF-4F3C-B18D-0D3D4226057A}"/>
    <cellStyle name="Nota 2 4 2 2 4 4 4" xfId="31967" xr:uid="{62AE1C72-678F-4F77-A392-A4231D3BAE56}"/>
    <cellStyle name="Nota 2 4 2 2 4 4 4 2" xfId="31968" xr:uid="{8663C994-2449-4354-895A-7FB9D3E553A3}"/>
    <cellStyle name="Nota 2 4 2 2 4 4 5" xfId="31969" xr:uid="{30F076FD-4800-410B-8656-E57AFB9898EE}"/>
    <cellStyle name="Nota 2 4 2 2 4 5" xfId="31970" xr:uid="{6C956EB7-47DB-4E42-A149-D0266BF20D47}"/>
    <cellStyle name="Nota 2 4 2 2 4 5 2" xfId="31971" xr:uid="{25E073AF-C8FF-4253-9BAC-AAE5B47C6574}"/>
    <cellStyle name="Nota 2 4 2 2 4 5 2 2" xfId="31972" xr:uid="{D8E1D70B-9C65-45AF-8813-7C18BAD8A333}"/>
    <cellStyle name="Nota 2 4 2 2 4 5 3" xfId="31973" xr:uid="{BAC2AED7-D86D-477A-9B32-008F01ED0663}"/>
    <cellStyle name="Nota 2 4 2 2 4 5 3 2" xfId="31974" xr:uid="{738D5C24-CD76-414E-B4FE-983EC9B258BE}"/>
    <cellStyle name="Nota 2 4 2 2 4 5 4" xfId="31975" xr:uid="{447190A8-AB9B-4DF2-BF1A-2409DCF4DB62}"/>
    <cellStyle name="Nota 2 4 2 2 4 6" xfId="31976" xr:uid="{40DBCB28-FCF6-44E7-81C1-D98DD4F9E904}"/>
    <cellStyle name="Nota 2 4 2 2 4 6 2" xfId="31977" xr:uid="{483A76B7-2152-4906-98B8-24178E73CC02}"/>
    <cellStyle name="Nota 2 4 2 2 4 7" xfId="31978" xr:uid="{A06223BF-F588-40B0-928B-73395DAAB6F8}"/>
    <cellStyle name="Nota 2 4 2 2 4 8" xfId="31979" xr:uid="{DCCA1B00-70F0-44EC-8389-26EBEC09CAFA}"/>
    <cellStyle name="Nota 2 4 2 2 5" xfId="31980" xr:uid="{303714F0-4332-4840-AFF1-8F2BF852F396}"/>
    <cellStyle name="Nota 2 4 2 2 5 2" xfId="31981" xr:uid="{80EE53BF-88BF-4E89-8B52-29CE77D9727C}"/>
    <cellStyle name="Nota 2 4 2 2 5 2 2" xfId="31982" xr:uid="{EA90E60A-645A-4953-83D8-8F208D269F22}"/>
    <cellStyle name="Nota 2 4 2 2 5 2 2 2" xfId="31983" xr:uid="{A67B282B-A4F0-4634-9202-5E13C7D471D1}"/>
    <cellStyle name="Nota 2 4 2 2 5 2 2 2 2" xfId="31984" xr:uid="{4FFB53C0-A651-47B0-9E12-EE0D0FDDC72A}"/>
    <cellStyle name="Nota 2 4 2 2 5 2 2 2 2 2" xfId="31985" xr:uid="{963B198F-9B03-4D57-94F7-E1A82F919485}"/>
    <cellStyle name="Nota 2 4 2 2 5 2 2 2 3" xfId="31986" xr:uid="{77882585-E326-4401-A50A-E7CEDFD949A4}"/>
    <cellStyle name="Nota 2 4 2 2 5 2 2 3" xfId="31987" xr:uid="{D5CDBF0C-2552-47C0-8A7E-B99562DCBA70}"/>
    <cellStyle name="Nota 2 4 2 2 5 2 2 3 2" xfId="31988" xr:uid="{8DDD3DF7-F8BC-4BDA-B566-D8906F243B14}"/>
    <cellStyle name="Nota 2 4 2 2 5 2 2 4" xfId="31989" xr:uid="{055A6C7E-3BD9-4440-A423-A0F47F48E50A}"/>
    <cellStyle name="Nota 2 4 2 2 5 2 2 4 2" xfId="31990" xr:uid="{BB63A517-A486-4999-A4E2-7943D829E5AE}"/>
    <cellStyle name="Nota 2 4 2 2 5 2 2 5" xfId="31991" xr:uid="{00D1AF10-0693-492D-AF38-BFF62E758880}"/>
    <cellStyle name="Nota 2 4 2 2 5 2 3" xfId="31992" xr:uid="{17B2E087-72BE-4E00-AF3A-17DC1FF8DD2A}"/>
    <cellStyle name="Nota 2 4 2 2 5 2 3 2" xfId="31993" xr:uid="{DCACC1DC-D113-42FC-9955-E20CE1886100}"/>
    <cellStyle name="Nota 2 4 2 2 5 2 4" xfId="31994" xr:uid="{7A7642DA-8D24-4E3A-BEC3-572FD0F67833}"/>
    <cellStyle name="Nota 2 4 2 2 5 2 4 2" xfId="31995" xr:uid="{EA3272E6-EB33-41E4-A215-AD816555F734}"/>
    <cellStyle name="Nota 2 4 2 2 5 2 5" xfId="31996" xr:uid="{ABF1D674-82B0-4D69-81C0-30DA4D2E1B4C}"/>
    <cellStyle name="Nota 2 4 2 2 5 3" xfId="31997" xr:uid="{FCD34D01-99B2-472F-9042-3E6F17CF542C}"/>
    <cellStyle name="Nota 2 4 2 2 5 3 2" xfId="31998" xr:uid="{6B30660F-53CE-4FCC-9F6F-0B6B50E623B7}"/>
    <cellStyle name="Nota 2 4 2 2 5 3 2 2" xfId="31999" xr:uid="{AC746188-FF47-43B4-A343-17CA711879F0}"/>
    <cellStyle name="Nota 2 4 2 2 5 3 3" xfId="32000" xr:uid="{8A55A2E1-1177-4FE0-A7A0-185596AF3EA7}"/>
    <cellStyle name="Nota 2 4 2 2 5 3 3 2" xfId="32001" xr:uid="{C450CBE7-7167-405A-904E-201EC9AFEBCF}"/>
    <cellStyle name="Nota 2 4 2 2 5 3 4" xfId="32002" xr:uid="{7D28F9F1-BE92-4B68-86BD-1929482FB11C}"/>
    <cellStyle name="Nota 2 4 2 2 5 4" xfId="32003" xr:uid="{69CC3A70-7C41-4EF6-BDCA-08D9B550EA43}"/>
    <cellStyle name="Nota 2 4 2 2 5 4 2" xfId="32004" xr:uid="{AF63863E-27FE-4C6F-B321-620E0ACD8700}"/>
    <cellStyle name="Nota 2 4 2 2 5 4 2 2" xfId="32005" xr:uid="{4CEDD214-2100-4B16-944B-C81CE1767A5C}"/>
    <cellStyle name="Nota 2 4 2 2 5 4 2 2 2" xfId="32006" xr:uid="{69D74553-60AB-4517-ABFB-F8F4871B596A}"/>
    <cellStyle name="Nota 2 4 2 2 5 4 2 3" xfId="32007" xr:uid="{AEA504D2-CE3E-4271-B695-9CC71BED763D}"/>
    <cellStyle name="Nota 2 4 2 2 5 4 3" xfId="32008" xr:uid="{BBB20470-7705-4516-A8C6-800E642755DA}"/>
    <cellStyle name="Nota 2 4 2 2 5 4 3 2" xfId="32009" xr:uid="{3D05934D-0924-412C-9A4B-C5782EFC007B}"/>
    <cellStyle name="Nota 2 4 2 2 5 4 4" xfId="32010" xr:uid="{DED7548C-FF9D-4451-B3BE-F02AA346DCF0}"/>
    <cellStyle name="Nota 2 4 2 2 5 4 4 2" xfId="32011" xr:uid="{2A421CFA-93A6-40D2-9FC8-C252EA47B47B}"/>
    <cellStyle name="Nota 2 4 2 2 5 4 5" xfId="32012" xr:uid="{406DB1CD-C92D-4C17-B89E-E9266029B2D5}"/>
    <cellStyle name="Nota 2 4 2 2 5 5" xfId="32013" xr:uid="{70643F24-F4B9-4216-8346-7F750977390B}"/>
    <cellStyle name="Nota 2 4 2 2 5 5 2" xfId="32014" xr:uid="{AC1AA7C0-7BA6-42B3-8179-ED95D44B333F}"/>
    <cellStyle name="Nota 2 4 2 2 5 5 2 2" xfId="32015" xr:uid="{FE3A764C-40B1-440C-BDF7-0CAA5F9E8CB8}"/>
    <cellStyle name="Nota 2 4 2 2 5 5 3" xfId="32016" xr:uid="{509465F5-C9F4-45D2-85E0-BE913BFAB3A8}"/>
    <cellStyle name="Nota 2 4 2 2 5 5 3 2" xfId="32017" xr:uid="{74E03EF7-D6AB-4CEE-BFDE-849F182A7D97}"/>
    <cellStyle name="Nota 2 4 2 2 5 5 4" xfId="32018" xr:uid="{B856450A-2F0C-4752-9100-513E46D065DD}"/>
    <cellStyle name="Nota 2 4 2 2 5 6" xfId="32019" xr:uid="{D5FBF143-2332-434D-A666-7165C1AC07BF}"/>
    <cellStyle name="Nota 2 4 2 2 5 6 2" xfId="32020" xr:uid="{6FAFB95D-039E-4366-8CDB-D55627D299D6}"/>
    <cellStyle name="Nota 2 4 2 2 5 7" xfId="32021" xr:uid="{FA3EABB4-4DA1-4270-9469-C8D50BE5ADE6}"/>
    <cellStyle name="Nota 2 4 2 2 5 8" xfId="32022" xr:uid="{40ABE74C-004D-4706-A4F7-007AE6F7BB8B}"/>
    <cellStyle name="Nota 2 4 2 2 6" xfId="32023" xr:uid="{355F312E-6458-425F-8DE5-7E7F6E9FFBED}"/>
    <cellStyle name="Nota 2 4 2 2 6 2" xfId="32024" xr:uid="{D3220C90-6CA9-41C8-A415-CB76B260A994}"/>
    <cellStyle name="Nota 2 4 2 2 6 2 2" xfId="32025" xr:uid="{2DC7C065-2FD3-44BA-8A5A-C1401BC5277E}"/>
    <cellStyle name="Nota 2 4 2 2 6 2 2 2" xfId="32026" xr:uid="{CF4486B5-2A7F-4BF9-BEED-F2F5D2B5EFA7}"/>
    <cellStyle name="Nota 2 4 2 2 6 2 2 2 2" xfId="32027" xr:uid="{4CD81EA4-73CF-4FA2-A292-228EE7ACEFFF}"/>
    <cellStyle name="Nota 2 4 2 2 6 2 2 3" xfId="32028" xr:uid="{1D39C4DE-E249-4DEF-ABCF-77D43B729F45}"/>
    <cellStyle name="Nota 2 4 2 2 6 2 3" xfId="32029" xr:uid="{8B098776-FD12-4C04-AD63-59CCB9EEF54B}"/>
    <cellStyle name="Nota 2 4 2 2 6 2 3 2" xfId="32030" xr:uid="{744537DE-08F3-4675-AF6F-E6CEB79ADBAF}"/>
    <cellStyle name="Nota 2 4 2 2 6 2 4" xfId="32031" xr:uid="{223BEF8A-7C48-4CFF-9674-C105F7057C9A}"/>
    <cellStyle name="Nota 2 4 2 2 6 2 4 2" xfId="32032" xr:uid="{DA3A190A-9647-4773-9648-865AE66BDE2C}"/>
    <cellStyle name="Nota 2 4 2 2 6 2 5" xfId="32033" xr:uid="{B801E72A-E357-4928-91B2-4455B3E94916}"/>
    <cellStyle name="Nota 2 4 2 2 6 3" xfId="32034" xr:uid="{5A2CDABB-42F4-47EC-BDB8-BD2C4ED8355E}"/>
    <cellStyle name="Nota 2 4 2 2 6 3 2" xfId="32035" xr:uid="{F30A5534-8D5F-459D-BFC4-DBC9910BEC5B}"/>
    <cellStyle name="Nota 2 4 2 2 6 4" xfId="32036" xr:uid="{E381E53F-BE6D-4F89-B84C-FA4511AD9016}"/>
    <cellStyle name="Nota 2 4 2 2 6 4 2" xfId="32037" xr:uid="{5285E133-B2BA-44B3-8D33-79F37E05A927}"/>
    <cellStyle name="Nota 2 4 2 2 6 5" xfId="32038" xr:uid="{332F1431-CCB2-498D-9AF5-59AB51F5BBC3}"/>
    <cellStyle name="Nota 2 4 2 2 7" xfId="32039" xr:uid="{B01D17A2-D0E4-4567-ACF5-8155FACD30D4}"/>
    <cellStyle name="Nota 2 4 2 2 7 2" xfId="32040" xr:uid="{DFD0D151-16AD-494E-BC94-2920EB6BC8B9}"/>
    <cellStyle name="Nota 2 4 2 2 7 2 2" xfId="32041" xr:uid="{71F06CAB-63E3-4468-BFF9-C51622B3D4E5}"/>
    <cellStyle name="Nota 2 4 2 2 7 3" xfId="32042" xr:uid="{3E3F1E0E-6138-4375-B513-8995F585A840}"/>
    <cellStyle name="Nota 2 4 2 2 7 3 2" xfId="32043" xr:uid="{55A7EBE0-BC48-4011-998C-91C9D9D6CD8D}"/>
    <cellStyle name="Nota 2 4 2 2 7 4" xfId="32044" xr:uid="{40CFEEF3-F8BD-4803-8FBB-7E23EDE8A6D0}"/>
    <cellStyle name="Nota 2 4 2 2 8" xfId="32045" xr:uid="{C738BD3B-4417-4265-AF21-1B418EF15F54}"/>
    <cellStyle name="Nota 2 4 2 2 8 2" xfId="32046" xr:uid="{7CC1CD2C-3E08-49DB-ABC9-5FA47DE70CDE}"/>
    <cellStyle name="Nota 2 4 2 2 8 2 2" xfId="32047" xr:uid="{8D27B900-33F2-4648-BBB5-BE5D9E027C2A}"/>
    <cellStyle name="Nota 2 4 2 2 8 2 2 2" xfId="32048" xr:uid="{CCCCB83B-AD1F-4500-BDF9-DC85ABC9AF2A}"/>
    <cellStyle name="Nota 2 4 2 2 8 2 3" xfId="32049" xr:uid="{45658F51-B872-4634-BF47-A02ACBC576A5}"/>
    <cellStyle name="Nota 2 4 2 2 8 3" xfId="32050" xr:uid="{8A942073-AFEB-4930-964C-BF14500C63A1}"/>
    <cellStyle name="Nota 2 4 2 2 8 3 2" xfId="32051" xr:uid="{7FE43C5E-886A-497E-AB46-9E68846435DA}"/>
    <cellStyle name="Nota 2 4 2 2 8 4" xfId="32052" xr:uid="{C38AA8FF-6AE5-4159-8868-3FDD284D10E1}"/>
    <cellStyle name="Nota 2 4 2 2 8 4 2" xfId="32053" xr:uid="{EC66AE5B-E8F4-466A-9B15-4E8A8E531C6C}"/>
    <cellStyle name="Nota 2 4 2 2 8 5" xfId="32054" xr:uid="{14F09326-1456-48E7-B444-59C5E3E6A464}"/>
    <cellStyle name="Nota 2 4 2 2 9" xfId="32055" xr:uid="{580E5B0C-969D-4ABC-BDBE-789ADAF6303B}"/>
    <cellStyle name="Nota 2 4 2 2 9 2" xfId="32056" xr:uid="{70EF7EE5-544E-4F1D-B6C8-25A171B24A03}"/>
    <cellStyle name="Nota 2 4 2 2 9 2 2" xfId="32057" xr:uid="{BDA5140D-4ECA-475B-A124-7EF29B77DD73}"/>
    <cellStyle name="Nota 2 4 2 2 9 3" xfId="32058" xr:uid="{B289CD44-EE2D-49D8-9377-CAA3605DDC9B}"/>
    <cellStyle name="Nota 2 4 2 2 9 3 2" xfId="32059" xr:uid="{0EF71F10-7DBE-4EDA-BC35-3563BF0F5637}"/>
    <cellStyle name="Nota 2 4 2 2 9 4" xfId="32060" xr:uid="{E4EB1DC8-F5E8-46D6-8BE4-8C7EEE66EBAF}"/>
    <cellStyle name="Nota 2 4 2 3" xfId="32061" xr:uid="{295910F1-7D7B-42A3-939B-1FCF39189AA7}"/>
    <cellStyle name="Nota 2 4 2 3 10" xfId="32062" xr:uid="{C5E0B0A7-0511-4965-87A9-DC657E5E94FF}"/>
    <cellStyle name="Nota 2 4 2 3 2" xfId="32063" xr:uid="{BD3932B6-8189-41E8-A7D8-DD1DEE67AEE8}"/>
    <cellStyle name="Nota 2 4 2 3 2 2" xfId="32064" xr:uid="{75569974-6B6F-40BB-A846-1F3C5B2FB9CE}"/>
    <cellStyle name="Nota 2 4 2 3 2 2 2" xfId="32065" xr:uid="{C1C0DE8E-9B2A-495B-9EB4-20C6A987091F}"/>
    <cellStyle name="Nota 2 4 2 3 2 2 2 2" xfId="32066" xr:uid="{81E1D01F-DE21-4092-8079-AD9A049963FA}"/>
    <cellStyle name="Nota 2 4 2 3 2 2 2 2 2" xfId="32067" xr:uid="{0C56FF6F-E4ED-4F24-B34A-44395C1B72F4}"/>
    <cellStyle name="Nota 2 4 2 3 2 2 2 2 2 2" xfId="32068" xr:uid="{AA4FEBCD-FDC7-4FD4-8E40-790F4F7BC290}"/>
    <cellStyle name="Nota 2 4 2 3 2 2 2 2 3" xfId="32069" xr:uid="{424A3022-D40D-4D01-89BE-80FB4A238468}"/>
    <cellStyle name="Nota 2 4 2 3 2 2 2 3" xfId="32070" xr:uid="{56D0B899-E3D7-4065-B856-EAB7AD3D69A4}"/>
    <cellStyle name="Nota 2 4 2 3 2 2 2 3 2" xfId="32071" xr:uid="{EE28033F-E3A1-4130-AA95-E209823104A8}"/>
    <cellStyle name="Nota 2 4 2 3 2 2 2 4" xfId="32072" xr:uid="{F8F7F5DF-58B9-4B86-8C69-688EDA462A83}"/>
    <cellStyle name="Nota 2 4 2 3 2 2 2 4 2" xfId="32073" xr:uid="{1EC15ACA-D11D-4220-8CBE-3797064FC5CF}"/>
    <cellStyle name="Nota 2 4 2 3 2 2 2 5" xfId="32074" xr:uid="{97C6E4E9-BD66-4A2F-94F5-2ED9DEABBEE3}"/>
    <cellStyle name="Nota 2 4 2 3 2 2 3" xfId="32075" xr:uid="{75B81E79-E9DE-4B94-A9B8-5FBC74E05F97}"/>
    <cellStyle name="Nota 2 4 2 3 2 2 3 2" xfId="32076" xr:uid="{DBA89465-BF87-401A-B3BD-FEEE761E4AEC}"/>
    <cellStyle name="Nota 2 4 2 3 2 2 4" xfId="32077" xr:uid="{0A3A1E60-10A8-431E-A6CF-8DAA56905C69}"/>
    <cellStyle name="Nota 2 4 2 3 2 2 4 2" xfId="32078" xr:uid="{91799FAC-57E9-467E-B31C-875CB2319704}"/>
    <cellStyle name="Nota 2 4 2 3 2 2 5" xfId="32079" xr:uid="{22E15F4F-BC99-4786-A3CF-C9E1182BAB0C}"/>
    <cellStyle name="Nota 2 4 2 3 2 3" xfId="32080" xr:uid="{0B729564-F90A-4EF6-92A9-DF7ACE10F030}"/>
    <cellStyle name="Nota 2 4 2 3 2 3 2" xfId="32081" xr:uid="{DAD28EC8-9C5C-4498-B360-395DAB0335EB}"/>
    <cellStyle name="Nota 2 4 2 3 2 3 2 2" xfId="32082" xr:uid="{44B80A51-6859-4A7A-A9A9-0048CB4A4731}"/>
    <cellStyle name="Nota 2 4 2 3 2 3 3" xfId="32083" xr:uid="{0CBB9A62-9A4E-4528-8C61-14332B5CDAEC}"/>
    <cellStyle name="Nota 2 4 2 3 2 3 3 2" xfId="32084" xr:uid="{8576D6F8-F749-4BD3-8AC7-C50D8A02E3E8}"/>
    <cellStyle name="Nota 2 4 2 3 2 3 4" xfId="32085" xr:uid="{842D6FDC-5458-4C3E-ADE5-E604A2407FDE}"/>
    <cellStyle name="Nota 2 4 2 3 2 4" xfId="32086" xr:uid="{855DF3D5-3CA2-4BA9-A579-36F29787A4B4}"/>
    <cellStyle name="Nota 2 4 2 3 2 4 2" xfId="32087" xr:uid="{8DE7DD1A-DCD2-40C8-AE02-5ECA4BFA0C4A}"/>
    <cellStyle name="Nota 2 4 2 3 2 4 2 2" xfId="32088" xr:uid="{35E1367A-65CF-4F74-A85E-BDEC89384389}"/>
    <cellStyle name="Nota 2 4 2 3 2 4 2 2 2" xfId="32089" xr:uid="{0A51DBC9-2B2E-4FED-A35A-A2C703096373}"/>
    <cellStyle name="Nota 2 4 2 3 2 4 2 3" xfId="32090" xr:uid="{52148AAF-42D8-44DD-957B-B4E865117EC5}"/>
    <cellStyle name="Nota 2 4 2 3 2 4 3" xfId="32091" xr:uid="{459ED619-C888-4CEE-ACD9-53914F8B1CAA}"/>
    <cellStyle name="Nota 2 4 2 3 2 4 3 2" xfId="32092" xr:uid="{A81A863E-7175-40F0-B9C0-34B1CE257DC4}"/>
    <cellStyle name="Nota 2 4 2 3 2 4 4" xfId="32093" xr:uid="{745E3FCA-600E-4FCC-991E-46AD01E25725}"/>
    <cellStyle name="Nota 2 4 2 3 2 4 4 2" xfId="32094" xr:uid="{24518544-BE28-4258-A850-594FC58E142A}"/>
    <cellStyle name="Nota 2 4 2 3 2 4 5" xfId="32095" xr:uid="{9955FCDB-E3DB-47A7-A12D-FEA5CF26B435}"/>
    <cellStyle name="Nota 2 4 2 3 2 5" xfId="32096" xr:uid="{E29D390D-9D9E-4A44-8958-AB6DF5A080BE}"/>
    <cellStyle name="Nota 2 4 2 3 2 5 2" xfId="32097" xr:uid="{45E405EE-2EB6-4A6F-A84F-F091BE064909}"/>
    <cellStyle name="Nota 2 4 2 3 2 5 2 2" xfId="32098" xr:uid="{E5C0F641-85EE-4428-9B0C-53E1EA942663}"/>
    <cellStyle name="Nota 2 4 2 3 2 5 3" xfId="32099" xr:uid="{1090BFA2-1855-4F04-92EC-046D21AF7FD2}"/>
    <cellStyle name="Nota 2 4 2 3 2 5 3 2" xfId="32100" xr:uid="{12AB5EC4-BB08-447B-8438-CD9B994987E6}"/>
    <cellStyle name="Nota 2 4 2 3 2 5 4" xfId="32101" xr:uid="{B48D9623-8E25-4292-AB25-97D85C705447}"/>
    <cellStyle name="Nota 2 4 2 3 2 6" xfId="32102" xr:uid="{023B18AB-074C-4C10-9076-57DCED554164}"/>
    <cellStyle name="Nota 2 4 2 3 2 6 2" xfId="32103" xr:uid="{187BECED-BFFD-4970-A63C-1E8FA410F290}"/>
    <cellStyle name="Nota 2 4 2 3 2 7" xfId="32104" xr:uid="{03D94D24-8EF4-4D0E-AB41-D9DD5A85EDBA}"/>
    <cellStyle name="Nota 2 4 2 3 2 8" xfId="32105" xr:uid="{C8D8819E-AF82-488E-8ADE-756AD08C9938}"/>
    <cellStyle name="Nota 2 4 2 3 3" xfId="32106" xr:uid="{265431DC-B75F-4243-AA99-B21F6D456B85}"/>
    <cellStyle name="Nota 2 4 2 3 3 2" xfId="32107" xr:uid="{6EDE85D9-05DD-4DA3-8C8A-576015EC3284}"/>
    <cellStyle name="Nota 2 4 2 3 3 2 2" xfId="32108" xr:uid="{CF4B4195-864B-4B71-8B5C-BA18B855F86D}"/>
    <cellStyle name="Nota 2 4 2 3 3 2 2 2" xfId="32109" xr:uid="{2E0669A5-83C5-40F4-ABC1-6AEFFDE57539}"/>
    <cellStyle name="Nota 2 4 2 3 3 2 2 2 2" xfId="32110" xr:uid="{5249B924-0082-423F-BE17-3D7935DDCE12}"/>
    <cellStyle name="Nota 2 4 2 3 3 2 2 2 2 2" xfId="32111" xr:uid="{862BA322-9C27-4BA1-B19E-BECC6964EFA7}"/>
    <cellStyle name="Nota 2 4 2 3 3 2 2 2 3" xfId="32112" xr:uid="{229C5B95-6C39-41A0-8765-B6C86C85F6E1}"/>
    <cellStyle name="Nota 2 4 2 3 3 2 2 3" xfId="32113" xr:uid="{DD46FA38-5AED-4BC1-B352-4376FE598F62}"/>
    <cellStyle name="Nota 2 4 2 3 3 2 2 3 2" xfId="32114" xr:uid="{478D3EE5-6C76-4C3E-9407-6BD825205E8E}"/>
    <cellStyle name="Nota 2 4 2 3 3 2 2 4" xfId="32115" xr:uid="{60E9BDCF-120A-460A-B7AD-A9716AFBEA9D}"/>
    <cellStyle name="Nota 2 4 2 3 3 2 2 4 2" xfId="32116" xr:uid="{FAF16C33-6704-4615-9A39-B50D2762EB8D}"/>
    <cellStyle name="Nota 2 4 2 3 3 2 2 5" xfId="32117" xr:uid="{BA37059F-FD99-4D25-B60C-107875B94760}"/>
    <cellStyle name="Nota 2 4 2 3 3 2 3" xfId="32118" xr:uid="{226C2045-7029-4C3D-9053-488BCF85DF7B}"/>
    <cellStyle name="Nota 2 4 2 3 3 2 3 2" xfId="32119" xr:uid="{5E913623-F062-4F65-9929-CA283902E9D1}"/>
    <cellStyle name="Nota 2 4 2 3 3 2 4" xfId="32120" xr:uid="{8B45C9E0-D9EB-4AA0-AEDB-202692F971E3}"/>
    <cellStyle name="Nota 2 4 2 3 3 2 4 2" xfId="32121" xr:uid="{20BC164C-E6B9-4302-8DC2-05951A24F778}"/>
    <cellStyle name="Nota 2 4 2 3 3 2 5" xfId="32122" xr:uid="{3F5CAF88-1C36-43AE-AF79-5D6908746592}"/>
    <cellStyle name="Nota 2 4 2 3 3 3" xfId="32123" xr:uid="{5857F446-97D3-4656-BC81-1366BC6A48B6}"/>
    <cellStyle name="Nota 2 4 2 3 3 3 2" xfId="32124" xr:uid="{16ED3136-A9D7-445D-830F-1C41C40A4DCF}"/>
    <cellStyle name="Nota 2 4 2 3 3 3 2 2" xfId="32125" xr:uid="{4E35EFBD-BDC7-42C6-B5BB-525DC67519E8}"/>
    <cellStyle name="Nota 2 4 2 3 3 3 3" xfId="32126" xr:uid="{295A7D81-C02B-41B8-9FF7-0AB218F9EE96}"/>
    <cellStyle name="Nota 2 4 2 3 3 3 3 2" xfId="32127" xr:uid="{8AE2B5E5-569E-4816-AD3B-DAC53999909E}"/>
    <cellStyle name="Nota 2 4 2 3 3 3 4" xfId="32128" xr:uid="{E63D7719-93B1-4D1B-8A03-B376E2BDA57F}"/>
    <cellStyle name="Nota 2 4 2 3 3 4" xfId="32129" xr:uid="{61515498-0C75-4273-A966-610BF11C7A1B}"/>
    <cellStyle name="Nota 2 4 2 3 3 4 2" xfId="32130" xr:uid="{70DED70A-594B-4238-9453-EA7CD09D300E}"/>
    <cellStyle name="Nota 2 4 2 3 3 4 2 2" xfId="32131" xr:uid="{E0B308F8-4548-4137-8617-7D6FDD6BBEA7}"/>
    <cellStyle name="Nota 2 4 2 3 3 4 2 2 2" xfId="32132" xr:uid="{940250FE-6734-4198-A878-B675BFB53416}"/>
    <cellStyle name="Nota 2 4 2 3 3 4 2 3" xfId="32133" xr:uid="{DF942200-123A-471F-B4FC-2E95F9AEAC2D}"/>
    <cellStyle name="Nota 2 4 2 3 3 4 3" xfId="32134" xr:uid="{AA20B380-13D3-48FA-8D7F-97E692BD4399}"/>
    <cellStyle name="Nota 2 4 2 3 3 4 3 2" xfId="32135" xr:uid="{A53062CC-B8DA-4047-B686-65057B3DC36E}"/>
    <cellStyle name="Nota 2 4 2 3 3 4 4" xfId="32136" xr:uid="{E57141D4-647E-4F7D-BB63-D9925BF815D4}"/>
    <cellStyle name="Nota 2 4 2 3 3 4 4 2" xfId="32137" xr:uid="{2606BAB1-19BA-4074-A955-C2E6A2A57B64}"/>
    <cellStyle name="Nota 2 4 2 3 3 4 5" xfId="32138" xr:uid="{3285E321-2F6C-48CD-9AFE-4D3408345143}"/>
    <cellStyle name="Nota 2 4 2 3 3 5" xfId="32139" xr:uid="{CFE161CA-B37B-4860-802A-6CDF9635E581}"/>
    <cellStyle name="Nota 2 4 2 3 3 5 2" xfId="32140" xr:uid="{3985A195-247D-4A35-BE12-BBF681FFF3EE}"/>
    <cellStyle name="Nota 2 4 2 3 3 5 2 2" xfId="32141" xr:uid="{C4E60669-F450-4278-9D31-6298749F8BDA}"/>
    <cellStyle name="Nota 2 4 2 3 3 5 3" xfId="32142" xr:uid="{EC3B0084-DA8A-4CE2-AC8E-CF3DEA5CA533}"/>
    <cellStyle name="Nota 2 4 2 3 3 5 3 2" xfId="32143" xr:uid="{1221C3D5-C6A4-4D9D-90A8-44011B23954F}"/>
    <cellStyle name="Nota 2 4 2 3 3 5 4" xfId="32144" xr:uid="{24B6CD6F-02C8-48D9-828B-126AAFC6F8A5}"/>
    <cellStyle name="Nota 2 4 2 3 3 6" xfId="32145" xr:uid="{AE44E0A1-1922-4C6E-811E-1E0095D3FB02}"/>
    <cellStyle name="Nota 2 4 2 3 3 6 2" xfId="32146" xr:uid="{351C5297-ABEB-47CB-9FC4-6C60690A7D50}"/>
    <cellStyle name="Nota 2 4 2 3 3 7" xfId="32147" xr:uid="{B2C2E557-B570-4FD4-A28F-8BCB9122E36D}"/>
    <cellStyle name="Nota 2 4 2 3 3 8" xfId="32148" xr:uid="{056D6812-A5A0-421F-8022-8E346594DDF3}"/>
    <cellStyle name="Nota 2 4 2 3 4" xfId="32149" xr:uid="{1F6CDC2C-FDFD-4692-A085-8D0E4472B7D5}"/>
    <cellStyle name="Nota 2 4 2 3 4 2" xfId="32150" xr:uid="{55A7949F-1F95-43F7-967E-EE9BCF139F17}"/>
    <cellStyle name="Nota 2 4 2 3 4 2 2" xfId="32151" xr:uid="{A0189D44-7986-4DF9-BB9D-2D1C0A267C21}"/>
    <cellStyle name="Nota 2 4 2 3 4 2 2 2" xfId="32152" xr:uid="{CD3CE59A-E751-47D4-A94A-CA0D2CE82A4B}"/>
    <cellStyle name="Nota 2 4 2 3 4 2 2 2 2" xfId="32153" xr:uid="{07DD0289-2C7D-4D56-A88A-5C66364B5134}"/>
    <cellStyle name="Nota 2 4 2 3 4 2 2 3" xfId="32154" xr:uid="{876C51E1-AEEA-40C1-8915-CB88E5E041EF}"/>
    <cellStyle name="Nota 2 4 2 3 4 2 3" xfId="32155" xr:uid="{C01BC2A4-D2E0-46FC-81E7-D69580162926}"/>
    <cellStyle name="Nota 2 4 2 3 4 2 3 2" xfId="32156" xr:uid="{86ECBE85-0FBA-431A-832D-717FAB757754}"/>
    <cellStyle name="Nota 2 4 2 3 4 2 4" xfId="32157" xr:uid="{99E545D3-E4F4-4251-B18C-D4F906628171}"/>
    <cellStyle name="Nota 2 4 2 3 4 2 4 2" xfId="32158" xr:uid="{E1783C19-10BD-44D2-A168-C88174834554}"/>
    <cellStyle name="Nota 2 4 2 3 4 2 5" xfId="32159" xr:uid="{72093785-DEB4-4C47-8EF3-1034E03A1035}"/>
    <cellStyle name="Nota 2 4 2 3 4 3" xfId="32160" xr:uid="{E47C1A0A-8446-4F0F-89F9-3674BE633831}"/>
    <cellStyle name="Nota 2 4 2 3 4 3 2" xfId="32161" xr:uid="{4B545A32-F9BB-4854-B2F0-DD99580BD927}"/>
    <cellStyle name="Nota 2 4 2 3 4 4" xfId="32162" xr:uid="{CCE77A03-EAB4-48EF-B561-B2F5DC1415D8}"/>
    <cellStyle name="Nota 2 4 2 3 4 4 2" xfId="32163" xr:uid="{4EDFEE2B-64BF-4E0F-9888-2E81246FD4F7}"/>
    <cellStyle name="Nota 2 4 2 3 4 5" xfId="32164" xr:uid="{24F48EB2-3F65-4062-B239-2F21A8EF5EEE}"/>
    <cellStyle name="Nota 2 4 2 3 5" xfId="32165" xr:uid="{7E60BE35-1190-40E5-9723-050DBFB13BCF}"/>
    <cellStyle name="Nota 2 4 2 3 5 2" xfId="32166" xr:uid="{F4987D93-B5A3-4A08-AA19-21CBD3A16D60}"/>
    <cellStyle name="Nota 2 4 2 3 5 2 2" xfId="32167" xr:uid="{28564049-4160-4DFA-9B0C-34E6373E4415}"/>
    <cellStyle name="Nota 2 4 2 3 5 3" xfId="32168" xr:uid="{CC72C55B-FAF3-4E52-9B3A-BDDB65C3D192}"/>
    <cellStyle name="Nota 2 4 2 3 5 3 2" xfId="32169" xr:uid="{63EBFDF8-330C-465B-9E71-8A5C807B35E8}"/>
    <cellStyle name="Nota 2 4 2 3 5 4" xfId="32170" xr:uid="{72FA4ACD-9F71-4F3F-BCB4-D591773BE93F}"/>
    <cellStyle name="Nota 2 4 2 3 6" xfId="32171" xr:uid="{5F4D97A8-9021-4051-9389-621E91A57499}"/>
    <cellStyle name="Nota 2 4 2 3 6 2" xfId="32172" xr:uid="{11D39611-6FC1-4974-9B5F-A2B188FFD9D3}"/>
    <cellStyle name="Nota 2 4 2 3 6 2 2" xfId="32173" xr:uid="{97B1EBD4-413B-4326-89F9-F09E60FE3915}"/>
    <cellStyle name="Nota 2 4 2 3 6 2 2 2" xfId="32174" xr:uid="{A7742D95-094F-4C09-94C4-8057C6D86F45}"/>
    <cellStyle name="Nota 2 4 2 3 6 2 3" xfId="32175" xr:uid="{10FD1A9E-761D-46BD-9D4A-595CFC3B91B9}"/>
    <cellStyle name="Nota 2 4 2 3 6 3" xfId="32176" xr:uid="{2F42BC48-D408-4DFC-968B-ED4E6EBB5B26}"/>
    <cellStyle name="Nota 2 4 2 3 6 3 2" xfId="32177" xr:uid="{2744F7FB-417E-4AF8-8547-C269CCEEDD72}"/>
    <cellStyle name="Nota 2 4 2 3 6 4" xfId="32178" xr:uid="{5F232373-D2D8-42A6-B706-D02321440396}"/>
    <cellStyle name="Nota 2 4 2 3 6 4 2" xfId="32179" xr:uid="{A030FE44-6108-479A-AC60-966C5281C35A}"/>
    <cellStyle name="Nota 2 4 2 3 6 5" xfId="32180" xr:uid="{F113C9CB-AAD3-44F4-903F-C3F8241DAE4D}"/>
    <cellStyle name="Nota 2 4 2 3 7" xfId="32181" xr:uid="{2A4EA4F8-7C59-45DE-BC41-A569132E24CE}"/>
    <cellStyle name="Nota 2 4 2 3 7 2" xfId="32182" xr:uid="{CB7BB594-E86F-4E77-9FF4-12883B25A3D3}"/>
    <cellStyle name="Nota 2 4 2 3 7 2 2" xfId="32183" xr:uid="{8A2FD66E-AD1C-4A5F-8A90-97959FA0D4A9}"/>
    <cellStyle name="Nota 2 4 2 3 7 3" xfId="32184" xr:uid="{B1C49489-5D85-48B6-9B26-CD8FCCB35063}"/>
    <cellStyle name="Nota 2 4 2 3 7 3 2" xfId="32185" xr:uid="{C29D0766-16A3-44DA-9396-4E4B48C49F47}"/>
    <cellStyle name="Nota 2 4 2 3 7 4" xfId="32186" xr:uid="{5CFDB869-262D-4765-A532-E0C024B9114A}"/>
    <cellStyle name="Nota 2 4 2 3 8" xfId="32187" xr:uid="{CF1658AA-209B-4AB7-9D9E-0C6854A764D1}"/>
    <cellStyle name="Nota 2 4 2 3 8 2" xfId="32188" xr:uid="{578F2973-037B-412A-8E02-BFE7C0002E29}"/>
    <cellStyle name="Nota 2 4 2 3 9" xfId="32189" xr:uid="{14802989-9EEA-489D-A4A2-CCF6F32AECF1}"/>
    <cellStyle name="Nota 2 4 2 4" xfId="32190" xr:uid="{13B65089-420E-4B25-84F4-327ADC4DBDA9}"/>
    <cellStyle name="Nota 2 4 2 4 10" xfId="32191" xr:uid="{FED87BBF-6CCB-4FF7-86FB-75E54E87FAC5}"/>
    <cellStyle name="Nota 2 4 2 4 2" xfId="32192" xr:uid="{55243A3A-E340-423F-9D40-A10BA22E709E}"/>
    <cellStyle name="Nota 2 4 2 4 2 2" xfId="32193" xr:uid="{375D6604-17F1-401D-9A99-E6930D243787}"/>
    <cellStyle name="Nota 2 4 2 4 2 2 2" xfId="32194" xr:uid="{EE673285-C763-40CA-AA52-5D740BDBFFBD}"/>
    <cellStyle name="Nota 2 4 2 4 2 2 2 2" xfId="32195" xr:uid="{31C199FD-BCDA-49EA-9346-BE9431EB5009}"/>
    <cellStyle name="Nota 2 4 2 4 2 2 2 2 2" xfId="32196" xr:uid="{2334E7EB-A5A8-4EA6-B6F4-CC1423F7563E}"/>
    <cellStyle name="Nota 2 4 2 4 2 2 2 2 2 2" xfId="32197" xr:uid="{B6C93346-0DA6-469F-A0ED-2571CD17051B}"/>
    <cellStyle name="Nota 2 4 2 4 2 2 2 2 3" xfId="32198" xr:uid="{1DABD6C8-4847-4F70-AA20-97312A22DF32}"/>
    <cellStyle name="Nota 2 4 2 4 2 2 2 3" xfId="32199" xr:uid="{3547A1BD-BA88-46B9-BB81-CDF2E9D030FB}"/>
    <cellStyle name="Nota 2 4 2 4 2 2 2 3 2" xfId="32200" xr:uid="{4EC581FF-8CF3-4825-8D3A-988845A4F0DB}"/>
    <cellStyle name="Nota 2 4 2 4 2 2 2 4" xfId="32201" xr:uid="{2FB88C3C-D726-467E-9B27-EBD0CC2B1AF4}"/>
    <cellStyle name="Nota 2 4 2 4 2 2 2 4 2" xfId="32202" xr:uid="{372C134B-5479-4DD9-91C7-1221E1393343}"/>
    <cellStyle name="Nota 2 4 2 4 2 2 2 5" xfId="32203" xr:uid="{065007E2-14F0-47F2-B99C-E0B6A43C1A36}"/>
    <cellStyle name="Nota 2 4 2 4 2 2 3" xfId="32204" xr:uid="{A8FB8847-4701-42D1-834C-17E9AA266C54}"/>
    <cellStyle name="Nota 2 4 2 4 2 2 3 2" xfId="32205" xr:uid="{2F7A9097-9843-47C5-A1CC-346DF1829E15}"/>
    <cellStyle name="Nota 2 4 2 4 2 2 4" xfId="32206" xr:uid="{D0109162-3571-4C72-B148-3FE0877D3785}"/>
    <cellStyle name="Nota 2 4 2 4 2 2 4 2" xfId="32207" xr:uid="{5D180244-4FC2-4D8A-A73D-AD696136A693}"/>
    <cellStyle name="Nota 2 4 2 4 2 2 5" xfId="32208" xr:uid="{733D3CCB-75D8-4375-9A7C-979A427CA850}"/>
    <cellStyle name="Nota 2 4 2 4 2 3" xfId="32209" xr:uid="{A7E45E89-36E4-4273-9041-73808DDB15DC}"/>
    <cellStyle name="Nota 2 4 2 4 2 3 2" xfId="32210" xr:uid="{9053AB4A-D675-44C8-A847-C56718CD50E9}"/>
    <cellStyle name="Nota 2 4 2 4 2 3 2 2" xfId="32211" xr:uid="{28A555BB-C914-47A0-B18D-DEB1A47A45FD}"/>
    <cellStyle name="Nota 2 4 2 4 2 3 3" xfId="32212" xr:uid="{C0472DBF-3AFC-4360-9E34-2608891869BE}"/>
    <cellStyle name="Nota 2 4 2 4 2 3 3 2" xfId="32213" xr:uid="{57BF99BC-219A-4AA6-863A-B48570F70CD5}"/>
    <cellStyle name="Nota 2 4 2 4 2 3 4" xfId="32214" xr:uid="{762AC3A2-B195-494B-ACA0-9268D84F4FAE}"/>
    <cellStyle name="Nota 2 4 2 4 2 4" xfId="32215" xr:uid="{7E07A615-459C-4D72-95ED-72E8E1677D79}"/>
    <cellStyle name="Nota 2 4 2 4 2 4 2" xfId="32216" xr:uid="{D505FD55-3802-40C2-8AE8-3B6CDBBE094D}"/>
    <cellStyle name="Nota 2 4 2 4 2 4 2 2" xfId="32217" xr:uid="{4F919296-7A53-4E6B-A826-3BCD524C49DB}"/>
    <cellStyle name="Nota 2 4 2 4 2 4 2 2 2" xfId="32218" xr:uid="{679433A2-E9AA-41E2-BCD0-E16A76D554E8}"/>
    <cellStyle name="Nota 2 4 2 4 2 4 2 3" xfId="32219" xr:uid="{B0EC99A5-D386-4BE6-894C-86197FF863A2}"/>
    <cellStyle name="Nota 2 4 2 4 2 4 3" xfId="32220" xr:uid="{59C39515-B554-43BC-A9CD-50A8B6083412}"/>
    <cellStyle name="Nota 2 4 2 4 2 4 3 2" xfId="32221" xr:uid="{1016DBD0-9439-4353-BDC9-361C50F77F20}"/>
    <cellStyle name="Nota 2 4 2 4 2 4 4" xfId="32222" xr:uid="{BE977F3B-B85C-463E-AAC8-71C86A71FBF5}"/>
    <cellStyle name="Nota 2 4 2 4 2 4 4 2" xfId="32223" xr:uid="{1A20E113-B308-4192-8EC0-0AB2C3B2098A}"/>
    <cellStyle name="Nota 2 4 2 4 2 4 5" xfId="32224" xr:uid="{10C5AB6F-A1FA-438E-BAC0-E891EFD0B4F7}"/>
    <cellStyle name="Nota 2 4 2 4 2 5" xfId="32225" xr:uid="{8B31396F-C827-4FB4-B118-100118AA49B9}"/>
    <cellStyle name="Nota 2 4 2 4 2 5 2" xfId="32226" xr:uid="{AA2AC2DD-E38F-460E-933D-5C9A07542F68}"/>
    <cellStyle name="Nota 2 4 2 4 2 5 2 2" xfId="32227" xr:uid="{444B7EB3-9498-4467-AED0-8FADDDDCEFE7}"/>
    <cellStyle name="Nota 2 4 2 4 2 5 3" xfId="32228" xr:uid="{34746ACD-8EEF-423C-A32F-B34E74450F32}"/>
    <cellStyle name="Nota 2 4 2 4 2 5 3 2" xfId="32229" xr:uid="{366F2C20-81AE-42C6-83B5-CB6F8AACAA25}"/>
    <cellStyle name="Nota 2 4 2 4 2 5 4" xfId="32230" xr:uid="{0FBD4168-1A34-4602-8256-2D0AFE887BE6}"/>
    <cellStyle name="Nota 2 4 2 4 2 6" xfId="32231" xr:uid="{B5321A71-7F97-4D8A-82FF-2E8FB9B9C0EE}"/>
    <cellStyle name="Nota 2 4 2 4 2 6 2" xfId="32232" xr:uid="{7A84C1E0-684D-451E-917E-EE525B40F123}"/>
    <cellStyle name="Nota 2 4 2 4 2 7" xfId="32233" xr:uid="{1C62FA84-C4B0-4837-8CF2-2B7D4FEFFFB1}"/>
    <cellStyle name="Nota 2 4 2 4 2 8" xfId="32234" xr:uid="{00642FFC-3BBE-4BB4-AF72-FD3D6B61B402}"/>
    <cellStyle name="Nota 2 4 2 4 3" xfId="32235" xr:uid="{66F9AB76-CCD5-4290-BB24-45A315923629}"/>
    <cellStyle name="Nota 2 4 2 4 3 2" xfId="32236" xr:uid="{F26EA3A4-1A1B-44BE-A217-8DA6AFBD9681}"/>
    <cellStyle name="Nota 2 4 2 4 3 2 2" xfId="32237" xr:uid="{302E232E-9B1B-4ACE-AD63-AF387CEC61F9}"/>
    <cellStyle name="Nota 2 4 2 4 3 2 2 2" xfId="32238" xr:uid="{F1D96DC9-3DD3-4A35-A355-7C8041CE1511}"/>
    <cellStyle name="Nota 2 4 2 4 3 2 2 2 2" xfId="32239" xr:uid="{8DAEAE34-8AC8-418B-BFDA-00CD5F3057D8}"/>
    <cellStyle name="Nota 2 4 2 4 3 2 2 2 2 2" xfId="32240" xr:uid="{6CF06A4D-D72B-46C8-BD45-B384134428AC}"/>
    <cellStyle name="Nota 2 4 2 4 3 2 2 2 3" xfId="32241" xr:uid="{86B0EFFF-E7B1-406D-AE19-FDB77C5484C8}"/>
    <cellStyle name="Nota 2 4 2 4 3 2 2 3" xfId="32242" xr:uid="{29E02A96-37CD-4DD4-B507-B4919B5456F5}"/>
    <cellStyle name="Nota 2 4 2 4 3 2 2 3 2" xfId="32243" xr:uid="{CFC9A1E0-280C-480C-BE2B-529297411E05}"/>
    <cellStyle name="Nota 2 4 2 4 3 2 2 4" xfId="32244" xr:uid="{767A12AF-3B21-4F13-AC73-9278B3FE5F27}"/>
    <cellStyle name="Nota 2 4 2 4 3 2 2 4 2" xfId="32245" xr:uid="{23068342-292C-4750-A75E-7E3348D0092E}"/>
    <cellStyle name="Nota 2 4 2 4 3 2 2 5" xfId="32246" xr:uid="{4933B8BB-8743-4E39-B927-6B0AF2216A2B}"/>
    <cellStyle name="Nota 2 4 2 4 3 2 3" xfId="32247" xr:uid="{BD6F4915-A933-4E94-8A94-E04A4451791A}"/>
    <cellStyle name="Nota 2 4 2 4 3 2 3 2" xfId="32248" xr:uid="{DDE7BC4B-24BE-475E-9EB7-C35239BD79B3}"/>
    <cellStyle name="Nota 2 4 2 4 3 2 4" xfId="32249" xr:uid="{3BE6074B-7C7F-46DD-A8E1-592644A25044}"/>
    <cellStyle name="Nota 2 4 2 4 3 2 4 2" xfId="32250" xr:uid="{310751E4-6577-41AF-B7C1-DA87FC322BD7}"/>
    <cellStyle name="Nota 2 4 2 4 3 2 5" xfId="32251" xr:uid="{F4F6CCBE-F2AD-44B2-BA16-632202EA3DFC}"/>
    <cellStyle name="Nota 2 4 2 4 3 3" xfId="32252" xr:uid="{C13EA285-C70F-4F81-8D8F-711D1EB54A1E}"/>
    <cellStyle name="Nota 2 4 2 4 3 3 2" xfId="32253" xr:uid="{BE59D30C-874A-43AE-88BC-0EE42F933410}"/>
    <cellStyle name="Nota 2 4 2 4 3 3 2 2" xfId="32254" xr:uid="{1F126990-A559-4EDC-B895-9ADA48753925}"/>
    <cellStyle name="Nota 2 4 2 4 3 3 3" xfId="32255" xr:uid="{BF15AE4E-060C-4B5D-A281-143BC25B4F10}"/>
    <cellStyle name="Nota 2 4 2 4 3 3 3 2" xfId="32256" xr:uid="{7357D728-A7B2-4435-AB16-91480846B918}"/>
    <cellStyle name="Nota 2 4 2 4 3 3 4" xfId="32257" xr:uid="{D008A020-35E9-4FF6-9BD8-BC42E082F974}"/>
    <cellStyle name="Nota 2 4 2 4 3 4" xfId="32258" xr:uid="{213132F7-6507-4EF8-9E49-533ECA977F29}"/>
    <cellStyle name="Nota 2 4 2 4 3 4 2" xfId="32259" xr:uid="{75D8D21E-890A-4FCD-A640-D0D11C5E7E2C}"/>
    <cellStyle name="Nota 2 4 2 4 3 4 2 2" xfId="32260" xr:uid="{1AF15CF6-1C11-4E91-B8A3-46E966F80231}"/>
    <cellStyle name="Nota 2 4 2 4 3 4 2 2 2" xfId="32261" xr:uid="{8CCE3A51-5D04-4FCB-8480-02A0BF2FD6F4}"/>
    <cellStyle name="Nota 2 4 2 4 3 4 2 3" xfId="32262" xr:uid="{5CC729CA-F3CF-4090-8E0E-30D4C99265A5}"/>
    <cellStyle name="Nota 2 4 2 4 3 4 3" xfId="32263" xr:uid="{F1192DF5-30D8-4656-A1B7-72428BD167A0}"/>
    <cellStyle name="Nota 2 4 2 4 3 4 3 2" xfId="32264" xr:uid="{32A41E05-6E8F-4B75-B2E9-F60044E58024}"/>
    <cellStyle name="Nota 2 4 2 4 3 4 4" xfId="32265" xr:uid="{24FD534B-9168-455B-BB00-C57FFE4D15B4}"/>
    <cellStyle name="Nota 2 4 2 4 3 4 4 2" xfId="32266" xr:uid="{DFAA0078-E53D-4E2D-AD72-6494A9D93328}"/>
    <cellStyle name="Nota 2 4 2 4 3 4 5" xfId="32267" xr:uid="{56428003-7CD9-432B-8FBA-C1AA3BCCEB69}"/>
    <cellStyle name="Nota 2 4 2 4 3 5" xfId="32268" xr:uid="{75089895-4CA6-48E4-8BB3-FD51A54C7751}"/>
    <cellStyle name="Nota 2 4 2 4 3 5 2" xfId="32269" xr:uid="{A7F2A378-1040-447D-B557-AD1307D5DBB4}"/>
    <cellStyle name="Nota 2 4 2 4 3 5 2 2" xfId="32270" xr:uid="{5DD42411-8FB0-4B27-B37F-ED9E712F652B}"/>
    <cellStyle name="Nota 2 4 2 4 3 5 3" xfId="32271" xr:uid="{2426CB11-C99B-4CE5-B60C-1EF3C4EBEB7C}"/>
    <cellStyle name="Nota 2 4 2 4 3 5 3 2" xfId="32272" xr:uid="{DC616708-0081-4F3D-B69D-C9D329E68802}"/>
    <cellStyle name="Nota 2 4 2 4 3 5 4" xfId="32273" xr:uid="{7DD39AF1-CA5F-4A02-AA9F-F9A6B7D49CB2}"/>
    <cellStyle name="Nota 2 4 2 4 3 6" xfId="32274" xr:uid="{AF014A5A-AA3F-45B7-A78E-1E47A64BE0FC}"/>
    <cellStyle name="Nota 2 4 2 4 3 6 2" xfId="32275" xr:uid="{DDE31A40-9175-4FFC-84B7-F8CE39AF6EDA}"/>
    <cellStyle name="Nota 2 4 2 4 3 7" xfId="32276" xr:uid="{8C735C67-6C2D-4CF7-834C-40D3EED74683}"/>
    <cellStyle name="Nota 2 4 2 4 3 8" xfId="32277" xr:uid="{F4F97893-D317-441C-BF33-F5C21E048111}"/>
    <cellStyle name="Nota 2 4 2 4 4" xfId="32278" xr:uid="{74743FFB-24B8-40CB-9D36-77B45D6C4CE2}"/>
    <cellStyle name="Nota 2 4 2 4 4 2" xfId="32279" xr:uid="{0D892DDE-CEC5-4415-A083-E46505835AB2}"/>
    <cellStyle name="Nota 2 4 2 4 4 2 2" xfId="32280" xr:uid="{A81F736D-B472-41BD-A9E4-D35C3F2A1B80}"/>
    <cellStyle name="Nota 2 4 2 4 4 2 2 2" xfId="32281" xr:uid="{EB7E1D9E-01CA-4AEE-ABE2-9690CB9CCD0C}"/>
    <cellStyle name="Nota 2 4 2 4 4 2 2 2 2" xfId="32282" xr:uid="{FF7C112C-F476-48F5-BC3E-74A9A8FF0149}"/>
    <cellStyle name="Nota 2 4 2 4 4 2 2 3" xfId="32283" xr:uid="{D2F5769B-E80E-44C4-85A4-B49575D2075E}"/>
    <cellStyle name="Nota 2 4 2 4 4 2 3" xfId="32284" xr:uid="{B6BB7C4D-B4BC-49C1-8C8A-5F36BB6C86D8}"/>
    <cellStyle name="Nota 2 4 2 4 4 2 3 2" xfId="32285" xr:uid="{97AC3B13-51BC-4103-B796-2F4E2FD1F562}"/>
    <cellStyle name="Nota 2 4 2 4 4 2 4" xfId="32286" xr:uid="{A8970C16-60E8-4AAE-B79C-43E3E32EFBA2}"/>
    <cellStyle name="Nota 2 4 2 4 4 2 4 2" xfId="32287" xr:uid="{923DAC65-CDDD-4B60-9F85-1A881628665D}"/>
    <cellStyle name="Nota 2 4 2 4 4 2 5" xfId="32288" xr:uid="{9AD31C49-D476-4AD3-B50A-82763E4193FB}"/>
    <cellStyle name="Nota 2 4 2 4 4 3" xfId="32289" xr:uid="{4B51CC2F-9D65-4449-BAB5-94E9532AB018}"/>
    <cellStyle name="Nota 2 4 2 4 4 3 2" xfId="32290" xr:uid="{4FAA5CC6-674A-452C-9D3E-12DC0AB4F399}"/>
    <cellStyle name="Nota 2 4 2 4 4 4" xfId="32291" xr:uid="{9FF77147-9290-4788-9FBC-F9C98D6126F4}"/>
    <cellStyle name="Nota 2 4 2 4 4 4 2" xfId="32292" xr:uid="{52EEC0CF-E639-49A7-88AB-7ADEC2A82395}"/>
    <cellStyle name="Nota 2 4 2 4 4 5" xfId="32293" xr:uid="{17C69419-4839-4041-BBCD-EBD7911E8D9F}"/>
    <cellStyle name="Nota 2 4 2 4 5" xfId="32294" xr:uid="{2D780456-23D3-4854-B523-C482E8209672}"/>
    <cellStyle name="Nota 2 4 2 4 5 2" xfId="32295" xr:uid="{C6C1B6AB-6F12-4623-A368-392E27F09C44}"/>
    <cellStyle name="Nota 2 4 2 4 5 2 2" xfId="32296" xr:uid="{146E1568-B3DD-42F6-B92A-7E423A558152}"/>
    <cellStyle name="Nota 2 4 2 4 5 3" xfId="32297" xr:uid="{03570AFA-94B6-44FD-B80F-F562D6BC200E}"/>
    <cellStyle name="Nota 2 4 2 4 5 3 2" xfId="32298" xr:uid="{09D58CC0-65E1-455A-AB41-366943D5A9FE}"/>
    <cellStyle name="Nota 2 4 2 4 5 4" xfId="32299" xr:uid="{7EFC8EFF-A365-4265-B651-F7726C74D652}"/>
    <cellStyle name="Nota 2 4 2 4 6" xfId="32300" xr:uid="{8522AB41-42B3-4FF6-B9A8-10117C1CBD74}"/>
    <cellStyle name="Nota 2 4 2 4 6 2" xfId="32301" xr:uid="{EA3FD25F-4766-432C-938B-7F165CAB8079}"/>
    <cellStyle name="Nota 2 4 2 4 6 2 2" xfId="32302" xr:uid="{3329CF88-BF7B-4FE2-AA68-87CCB56FD295}"/>
    <cellStyle name="Nota 2 4 2 4 6 2 2 2" xfId="32303" xr:uid="{80A4C8D5-59DB-4512-9D6F-3E1A27711E25}"/>
    <cellStyle name="Nota 2 4 2 4 6 2 3" xfId="32304" xr:uid="{A9ECAB08-3327-426A-A8FB-2FC39B1D8F1A}"/>
    <cellStyle name="Nota 2 4 2 4 6 3" xfId="32305" xr:uid="{11B6A9CE-0D89-4CDC-AB39-DAFF9F0F9B6A}"/>
    <cellStyle name="Nota 2 4 2 4 6 3 2" xfId="32306" xr:uid="{F9E6C533-C4D6-49EC-99AB-B6A3F7977F6F}"/>
    <cellStyle name="Nota 2 4 2 4 6 4" xfId="32307" xr:uid="{2D376DF9-AEBF-4B3D-88AB-48564F967B25}"/>
    <cellStyle name="Nota 2 4 2 4 6 4 2" xfId="32308" xr:uid="{C762DA3D-1A48-41A9-B4E9-25BE51CDAE4F}"/>
    <cellStyle name="Nota 2 4 2 4 6 5" xfId="32309" xr:uid="{1107AB6E-A5F6-4E36-A580-0E7F5C16F833}"/>
    <cellStyle name="Nota 2 4 2 4 7" xfId="32310" xr:uid="{70AD44D5-A55E-41F0-93BA-F1B5B783261E}"/>
    <cellStyle name="Nota 2 4 2 4 7 2" xfId="32311" xr:uid="{F5C48303-4F20-4A62-91CF-7CB8024A946F}"/>
    <cellStyle name="Nota 2 4 2 4 7 2 2" xfId="32312" xr:uid="{9B58DFC0-D07B-4680-B538-57B50AE7C0F6}"/>
    <cellStyle name="Nota 2 4 2 4 7 3" xfId="32313" xr:uid="{17CBD582-C90F-4697-A77F-C5EA19DDD864}"/>
    <cellStyle name="Nota 2 4 2 4 7 3 2" xfId="32314" xr:uid="{64438A2E-BF2C-4C62-BF2A-8EA869FF859A}"/>
    <cellStyle name="Nota 2 4 2 4 7 4" xfId="32315" xr:uid="{74C87DD2-F0A8-4114-9838-3F64862F9747}"/>
    <cellStyle name="Nota 2 4 2 4 8" xfId="32316" xr:uid="{233B79D4-10A9-48ED-A5A9-E87384EE0FCE}"/>
    <cellStyle name="Nota 2 4 2 4 8 2" xfId="32317" xr:uid="{0F0C640B-EEB2-43C4-9558-0D11410C955C}"/>
    <cellStyle name="Nota 2 4 2 4 9" xfId="32318" xr:uid="{DEBC479F-D332-4BF2-BAD1-7DC783BA2974}"/>
    <cellStyle name="Nota 2 4 2 5" xfId="32319" xr:uid="{C47F2E43-9C64-42C1-8268-3F5210941D5A}"/>
    <cellStyle name="Nota 2 4 2 5 2" xfId="32320" xr:uid="{2404529A-13B4-489A-8F7D-7C175591EDD5}"/>
    <cellStyle name="Nota 2 4 2 5 2 2" xfId="32321" xr:uid="{EF32DFA1-F70F-47DE-855D-89CA6EBACCF6}"/>
    <cellStyle name="Nota 2 4 2 5 2 2 2" xfId="32322" xr:uid="{4C8C8878-298F-4338-8094-B0F921D7FF99}"/>
    <cellStyle name="Nota 2 4 2 5 2 2 2 2" xfId="32323" xr:uid="{32AEB28E-E1CA-4B4B-AFD2-A077176080A8}"/>
    <cellStyle name="Nota 2 4 2 5 2 2 2 2 2" xfId="32324" xr:uid="{92F396D2-4D26-4E0C-96A9-6A6588CD20D0}"/>
    <cellStyle name="Nota 2 4 2 5 2 2 2 3" xfId="32325" xr:uid="{F2699DAF-691C-4BDB-A357-A1E01E9EE73B}"/>
    <cellStyle name="Nota 2 4 2 5 2 2 3" xfId="32326" xr:uid="{49F6C998-4958-40DE-8F80-47AB2071ABE2}"/>
    <cellStyle name="Nota 2 4 2 5 2 2 3 2" xfId="32327" xr:uid="{F9DC1C54-2F61-47D3-A1BD-11B24EA95BB1}"/>
    <cellStyle name="Nota 2 4 2 5 2 2 4" xfId="32328" xr:uid="{D02D123B-A1C0-42FA-8090-5DD75BB72199}"/>
    <cellStyle name="Nota 2 4 2 5 2 2 4 2" xfId="32329" xr:uid="{E5E03C41-EDE9-4B1C-8003-B44D893B58FC}"/>
    <cellStyle name="Nota 2 4 2 5 2 2 5" xfId="32330" xr:uid="{3E1D0849-CE83-46FA-9C8E-3A90A55E693E}"/>
    <cellStyle name="Nota 2 4 2 5 2 3" xfId="32331" xr:uid="{F77F545C-8E10-4D15-B7EA-5B8A93D1FA97}"/>
    <cellStyle name="Nota 2 4 2 5 2 3 2" xfId="32332" xr:uid="{F9122306-2C53-4433-9C28-6BD1D5043FB4}"/>
    <cellStyle name="Nota 2 4 2 5 2 4" xfId="32333" xr:uid="{3B3C0223-F8BD-4277-8766-571455316DC4}"/>
    <cellStyle name="Nota 2 4 2 5 2 4 2" xfId="32334" xr:uid="{574287C7-D7AD-4B7C-8C85-3C48213D3833}"/>
    <cellStyle name="Nota 2 4 2 5 2 5" xfId="32335" xr:uid="{3E9423B7-1665-473D-A360-6541CDAFE154}"/>
    <cellStyle name="Nota 2 4 2 5 3" xfId="32336" xr:uid="{43FFCF2F-F0A3-4EFF-92D6-BBED18185FFA}"/>
    <cellStyle name="Nota 2 4 2 5 3 2" xfId="32337" xr:uid="{5C46F341-3B1A-4864-A710-EF6F3F5BA607}"/>
    <cellStyle name="Nota 2 4 2 5 3 2 2" xfId="32338" xr:uid="{172F3DBB-C15E-4302-9A54-DA106F81381B}"/>
    <cellStyle name="Nota 2 4 2 5 3 3" xfId="32339" xr:uid="{58171424-8ABC-423A-8075-CF51E8C0FBE7}"/>
    <cellStyle name="Nota 2 4 2 5 3 3 2" xfId="32340" xr:uid="{415A3077-F9AD-4FBA-966E-8CBEDC066A6F}"/>
    <cellStyle name="Nota 2 4 2 5 3 4" xfId="32341" xr:uid="{D7B2297B-79F4-4D3C-8EFE-644D05AFA084}"/>
    <cellStyle name="Nota 2 4 2 5 4" xfId="32342" xr:uid="{4C90B5E7-A6C1-455A-B10B-EDDB2C12C738}"/>
    <cellStyle name="Nota 2 4 2 5 4 2" xfId="32343" xr:uid="{DBB0546E-F55E-4992-9DC9-07D8052EF157}"/>
    <cellStyle name="Nota 2 4 2 5 4 2 2" xfId="32344" xr:uid="{6B47B6E8-B770-42CA-A289-E14CC04B01E0}"/>
    <cellStyle name="Nota 2 4 2 5 4 2 2 2" xfId="32345" xr:uid="{6F3BCA6C-3A8B-481A-BE6D-A78A706DFA65}"/>
    <cellStyle name="Nota 2 4 2 5 4 2 3" xfId="32346" xr:uid="{9D196929-9E11-4E7C-A171-A13FF39466DE}"/>
    <cellStyle name="Nota 2 4 2 5 4 3" xfId="32347" xr:uid="{74ECB0E9-FFF9-4ED2-88AB-75DB9F67503C}"/>
    <cellStyle name="Nota 2 4 2 5 4 3 2" xfId="32348" xr:uid="{1C66CD50-F3CC-4DC4-A184-EEBBCD692EF9}"/>
    <cellStyle name="Nota 2 4 2 5 4 4" xfId="32349" xr:uid="{E9C58536-854A-4122-9D91-4088173F2A48}"/>
    <cellStyle name="Nota 2 4 2 5 4 4 2" xfId="32350" xr:uid="{25F7A0FB-51A0-4657-942D-C2ECF74AD181}"/>
    <cellStyle name="Nota 2 4 2 5 4 5" xfId="32351" xr:uid="{FA2E861C-E133-46F5-B2BD-1AE0A4F3164F}"/>
    <cellStyle name="Nota 2 4 2 5 5" xfId="32352" xr:uid="{13DDAB17-B04B-4DE0-95B6-7FE0FB514345}"/>
    <cellStyle name="Nota 2 4 2 5 5 2" xfId="32353" xr:uid="{AC07ED3D-76DD-433A-A3B6-F529F4DCC81E}"/>
    <cellStyle name="Nota 2 4 2 5 5 2 2" xfId="32354" xr:uid="{E6BCC74B-305C-4018-AA8B-90D058FEBC5A}"/>
    <cellStyle name="Nota 2 4 2 5 5 3" xfId="32355" xr:uid="{F9F584F7-E85D-4F5C-9494-C47EA4926203}"/>
    <cellStyle name="Nota 2 4 2 5 5 3 2" xfId="32356" xr:uid="{039EE2FC-24EB-4B8D-B8C7-F8991763CA1F}"/>
    <cellStyle name="Nota 2 4 2 5 5 4" xfId="32357" xr:uid="{42AB37CD-3535-4E52-9E77-892432D0CBB9}"/>
    <cellStyle name="Nota 2 4 2 5 6" xfId="32358" xr:uid="{2387EF22-1B57-4BA9-A169-BF84D6A52CDE}"/>
    <cellStyle name="Nota 2 4 2 5 6 2" xfId="32359" xr:uid="{E0C910D6-4A67-45E8-86C7-178E46D712A6}"/>
    <cellStyle name="Nota 2 4 2 5 7" xfId="32360" xr:uid="{82C5E2DC-794F-41F5-ADA9-BCA8669CC3C1}"/>
    <cellStyle name="Nota 2 4 2 5 8" xfId="32361" xr:uid="{F3F083BC-950E-4B1B-93D6-49F59EAE9D57}"/>
    <cellStyle name="Nota 2 4 2 6" xfId="32362" xr:uid="{C96DB446-0975-4517-8032-974D429A5142}"/>
    <cellStyle name="Nota 2 4 2 6 2" xfId="32363" xr:uid="{386EFAB6-D537-46A2-8DF8-3E187B3C07EE}"/>
    <cellStyle name="Nota 2 4 2 6 2 2" xfId="32364" xr:uid="{397F1AA6-A201-48E8-8FCE-00651B151E8C}"/>
    <cellStyle name="Nota 2 4 2 6 2 2 2" xfId="32365" xr:uid="{3B964220-3548-494D-B180-C7D75521F860}"/>
    <cellStyle name="Nota 2 4 2 6 2 2 2 2" xfId="32366" xr:uid="{0A109AA2-5F14-4DD5-A435-EAE2373540FE}"/>
    <cellStyle name="Nota 2 4 2 6 2 2 2 2 2" xfId="32367" xr:uid="{838D5B6B-5353-4F95-82BA-D0F669FE30DB}"/>
    <cellStyle name="Nota 2 4 2 6 2 2 2 3" xfId="32368" xr:uid="{63CF1F21-9560-4903-969C-C6BF0C1DFE87}"/>
    <cellStyle name="Nota 2 4 2 6 2 2 3" xfId="32369" xr:uid="{0716AAEB-AB65-40BB-BA56-B25A53C035BC}"/>
    <cellStyle name="Nota 2 4 2 6 2 2 3 2" xfId="32370" xr:uid="{A74A824C-B3DD-44A1-8063-468C19630912}"/>
    <cellStyle name="Nota 2 4 2 6 2 2 4" xfId="32371" xr:uid="{25AA176A-EE82-47A5-9398-840446FF3829}"/>
    <cellStyle name="Nota 2 4 2 6 2 2 4 2" xfId="32372" xr:uid="{452A50FA-0DE0-47AD-949F-13279A3F64D0}"/>
    <cellStyle name="Nota 2 4 2 6 2 2 5" xfId="32373" xr:uid="{36939CB3-5B97-47F8-96B6-EB6741719F4F}"/>
    <cellStyle name="Nota 2 4 2 6 2 3" xfId="32374" xr:uid="{6A489CC1-B981-453C-A529-BE3B7630ADAB}"/>
    <cellStyle name="Nota 2 4 2 6 2 3 2" xfId="32375" xr:uid="{CF9DEFAE-EE9B-49B6-AADE-CE850FB8E6D4}"/>
    <cellStyle name="Nota 2 4 2 6 2 4" xfId="32376" xr:uid="{A8213D0B-EC55-4CCB-B472-20A11FB5CF7A}"/>
    <cellStyle name="Nota 2 4 2 6 2 4 2" xfId="32377" xr:uid="{400F7545-7349-4462-A459-CD5E2B2B83F8}"/>
    <cellStyle name="Nota 2 4 2 6 2 5" xfId="32378" xr:uid="{9088C73C-5AF1-4AFD-B0BE-C5280007D79D}"/>
    <cellStyle name="Nota 2 4 2 6 3" xfId="32379" xr:uid="{482A9265-51C2-451E-B833-77A5031C23D5}"/>
    <cellStyle name="Nota 2 4 2 6 3 2" xfId="32380" xr:uid="{DA7556DA-D67E-4C55-A9F9-7259788DF7C8}"/>
    <cellStyle name="Nota 2 4 2 6 3 2 2" xfId="32381" xr:uid="{2D1BE1AF-0BFB-4C22-B55D-7671D9C5C22A}"/>
    <cellStyle name="Nota 2 4 2 6 3 3" xfId="32382" xr:uid="{6EBF0745-9EC3-45F5-91AE-954E8DE974E3}"/>
    <cellStyle name="Nota 2 4 2 6 3 3 2" xfId="32383" xr:uid="{4F5FCF6D-6125-45B1-A81F-687EB7F5E66D}"/>
    <cellStyle name="Nota 2 4 2 6 3 4" xfId="32384" xr:uid="{E70E6DF4-92E6-4E34-93B1-FB5D7C5C4845}"/>
    <cellStyle name="Nota 2 4 2 6 4" xfId="32385" xr:uid="{6EF8E9C3-4149-42E6-8758-8438C5F0E7A8}"/>
    <cellStyle name="Nota 2 4 2 6 4 2" xfId="32386" xr:uid="{4CA2E96F-2EF3-43F7-9307-F68703E82BD8}"/>
    <cellStyle name="Nota 2 4 2 6 4 2 2" xfId="32387" xr:uid="{AC6E5029-C458-4292-966B-1008DCDBA535}"/>
    <cellStyle name="Nota 2 4 2 6 4 2 2 2" xfId="32388" xr:uid="{C47A6F6E-2179-4432-9449-89BE8D2D536B}"/>
    <cellStyle name="Nota 2 4 2 6 4 2 3" xfId="32389" xr:uid="{DB90CFF6-FD9D-4F89-9D80-CB958E886F89}"/>
    <cellStyle name="Nota 2 4 2 6 4 3" xfId="32390" xr:uid="{403560B1-FE95-4A24-860F-EF80F1C53A45}"/>
    <cellStyle name="Nota 2 4 2 6 4 3 2" xfId="32391" xr:uid="{633EAA49-3E07-49C4-B571-A87C035998F7}"/>
    <cellStyle name="Nota 2 4 2 6 4 4" xfId="32392" xr:uid="{8F2B1664-2F58-4536-8730-783511F51530}"/>
    <cellStyle name="Nota 2 4 2 6 4 4 2" xfId="32393" xr:uid="{D4992828-4737-4977-97E8-2C2DE4D36248}"/>
    <cellStyle name="Nota 2 4 2 6 4 5" xfId="32394" xr:uid="{4DA50D2B-A7CE-4FB6-92DB-2DA9D4E72E92}"/>
    <cellStyle name="Nota 2 4 2 6 5" xfId="32395" xr:uid="{C8228657-A524-451B-8DDE-1111682C3EA3}"/>
    <cellStyle name="Nota 2 4 2 6 5 2" xfId="32396" xr:uid="{BC653C81-2A00-4C8A-8B1B-C5316F27A642}"/>
    <cellStyle name="Nota 2 4 2 6 5 2 2" xfId="32397" xr:uid="{6093C15D-ECC8-4A33-A98B-89EBEC63B5C5}"/>
    <cellStyle name="Nota 2 4 2 6 5 3" xfId="32398" xr:uid="{305C5090-C6F5-4315-89E7-51427D12B0DA}"/>
    <cellStyle name="Nota 2 4 2 6 5 3 2" xfId="32399" xr:uid="{1CF981BD-040A-47C0-9997-8E00FAC15622}"/>
    <cellStyle name="Nota 2 4 2 6 5 4" xfId="32400" xr:uid="{5D66B973-725F-4623-B8D1-95F175DB6148}"/>
    <cellStyle name="Nota 2 4 2 6 6" xfId="32401" xr:uid="{108C2BE0-B75F-4713-9F09-514B9155021E}"/>
    <cellStyle name="Nota 2 4 2 6 6 2" xfId="32402" xr:uid="{538C568A-0AE4-42AE-A860-62457CE8F45D}"/>
    <cellStyle name="Nota 2 4 2 6 7" xfId="32403" xr:uid="{2BB42997-9740-4731-B264-C6503D96B59A}"/>
    <cellStyle name="Nota 2 4 2 6 8" xfId="32404" xr:uid="{7FE83650-0CAC-4425-88C8-58D01CC4EB03}"/>
    <cellStyle name="Nota 2 4 2 7" xfId="32405" xr:uid="{6659FBB0-01CC-4796-8228-42D9915C4BB7}"/>
    <cellStyle name="Nota 2 4 2 7 2" xfId="32406" xr:uid="{17080E25-EB53-45D6-B376-5EF4AF0DFDD5}"/>
    <cellStyle name="Nota 2 4 2 7 2 2" xfId="32407" xr:uid="{E2276F5B-B742-474E-937F-6AB9A1C951F2}"/>
    <cellStyle name="Nota 2 4 2 7 2 2 2" xfId="32408" xr:uid="{0BB60DE2-6364-4C45-9FBC-D6869103ABE7}"/>
    <cellStyle name="Nota 2 4 2 7 2 2 2 2" xfId="32409" xr:uid="{091C03E8-6CDB-431F-875D-4E9A4435F7CB}"/>
    <cellStyle name="Nota 2 4 2 7 2 2 2 2 2" xfId="32410" xr:uid="{02FFE9A9-87E9-4338-B2E1-FB10785189EC}"/>
    <cellStyle name="Nota 2 4 2 7 2 2 2 3" xfId="32411" xr:uid="{B9B4D6A3-F06C-4939-BDC5-DB9918A96DBF}"/>
    <cellStyle name="Nota 2 4 2 7 2 2 3" xfId="32412" xr:uid="{6E24CDBE-D139-42E5-8D5E-088B2B0F5CE2}"/>
    <cellStyle name="Nota 2 4 2 7 2 2 3 2" xfId="32413" xr:uid="{4518454E-FD7A-41B5-9011-F71521682CEA}"/>
    <cellStyle name="Nota 2 4 2 7 2 2 4" xfId="32414" xr:uid="{8ED5068D-97F9-47FD-98C3-DEE7A57FA2AD}"/>
    <cellStyle name="Nota 2 4 2 7 2 2 4 2" xfId="32415" xr:uid="{14CBF75A-CAAB-49F3-9E88-DF66ACB1CED8}"/>
    <cellStyle name="Nota 2 4 2 7 2 2 5" xfId="32416" xr:uid="{1CA3B1B6-8DB8-4717-AA5F-432C9E2C8C8A}"/>
    <cellStyle name="Nota 2 4 2 7 2 3" xfId="32417" xr:uid="{9B375613-1BAF-423F-A83A-63F8105CE2E2}"/>
    <cellStyle name="Nota 2 4 2 7 2 3 2" xfId="32418" xr:uid="{802D9C18-B82D-487A-BA7A-20ED8733F683}"/>
    <cellStyle name="Nota 2 4 2 7 2 4" xfId="32419" xr:uid="{399F520E-041B-430F-972B-20D80C5CA400}"/>
    <cellStyle name="Nota 2 4 2 7 2 4 2" xfId="32420" xr:uid="{6FFB3774-C647-41E5-B72C-AA772A6475E3}"/>
    <cellStyle name="Nota 2 4 2 7 2 5" xfId="32421" xr:uid="{9C06A2F4-59F9-4948-92C0-F4B1657DF5F6}"/>
    <cellStyle name="Nota 2 4 2 7 3" xfId="32422" xr:uid="{A4239A37-FD98-4A6A-911D-797C8DE2A8D8}"/>
    <cellStyle name="Nota 2 4 2 7 3 2" xfId="32423" xr:uid="{1F680370-04EF-4225-86EB-1164136D1CB8}"/>
    <cellStyle name="Nota 2 4 2 7 3 2 2" xfId="32424" xr:uid="{6BCF561B-C241-4365-9F3E-8380C62273B8}"/>
    <cellStyle name="Nota 2 4 2 7 3 3" xfId="32425" xr:uid="{494B6113-E231-420F-9E96-99900586D266}"/>
    <cellStyle name="Nota 2 4 2 7 3 3 2" xfId="32426" xr:uid="{707F4FC1-E81C-42D4-9669-A81BE46BAF97}"/>
    <cellStyle name="Nota 2 4 2 7 3 4" xfId="32427" xr:uid="{66A6D1E4-EA5D-4063-A38B-6392FAFA7F54}"/>
    <cellStyle name="Nota 2 4 2 7 4" xfId="32428" xr:uid="{94224D21-E7DA-4EC3-BDB1-DC17D7653037}"/>
    <cellStyle name="Nota 2 4 2 7 4 2" xfId="32429" xr:uid="{7A9518F3-8287-4D59-8842-622489F2EFB5}"/>
    <cellStyle name="Nota 2 4 2 7 4 2 2" xfId="32430" xr:uid="{F6EB1D64-3844-4B18-88E4-ED6EA324C321}"/>
    <cellStyle name="Nota 2 4 2 7 4 2 2 2" xfId="32431" xr:uid="{FE5E0B20-85BA-49A7-8A78-BCC1457897D2}"/>
    <cellStyle name="Nota 2 4 2 7 4 2 3" xfId="32432" xr:uid="{EDCFA5C6-AF69-457D-9F79-18C621308EA8}"/>
    <cellStyle name="Nota 2 4 2 7 4 3" xfId="32433" xr:uid="{04071648-98A2-4180-9BD5-2DE71BA1A220}"/>
    <cellStyle name="Nota 2 4 2 7 4 3 2" xfId="32434" xr:uid="{52BDFBBA-07E3-46F4-AD34-992737D0AE92}"/>
    <cellStyle name="Nota 2 4 2 7 4 4" xfId="32435" xr:uid="{84F57F50-E009-45FD-971C-26BD830CE5C2}"/>
    <cellStyle name="Nota 2 4 2 7 4 4 2" xfId="32436" xr:uid="{19AF7B2B-4C21-4189-80DC-C66E8307DC69}"/>
    <cellStyle name="Nota 2 4 2 7 4 5" xfId="32437" xr:uid="{964BB3FE-E9D3-4880-B0FB-75B246D82B9C}"/>
    <cellStyle name="Nota 2 4 2 7 5" xfId="32438" xr:uid="{FE935392-B2B1-4F88-B2E9-BA73038EF68A}"/>
    <cellStyle name="Nota 2 4 2 7 5 2" xfId="32439" xr:uid="{B83E3EDE-26E3-476B-8042-F135438380CB}"/>
    <cellStyle name="Nota 2 4 2 7 5 2 2" xfId="32440" xr:uid="{C06B4E6D-4C78-409D-9D7E-FF5ECECA78BC}"/>
    <cellStyle name="Nota 2 4 2 7 5 3" xfId="32441" xr:uid="{E6544BDE-1A83-486D-AB7E-1E424DE827BB}"/>
    <cellStyle name="Nota 2 4 2 7 5 3 2" xfId="32442" xr:uid="{5803BDC9-983C-4C38-8FDE-9F2BC87C855C}"/>
    <cellStyle name="Nota 2 4 2 7 5 4" xfId="32443" xr:uid="{D64C9110-29EF-429B-8771-FF7E85190562}"/>
    <cellStyle name="Nota 2 4 2 7 6" xfId="32444" xr:uid="{1FB33142-5205-46BD-86DC-A4E631ABB0F8}"/>
    <cellStyle name="Nota 2 4 2 7 6 2" xfId="32445" xr:uid="{0F829015-7818-4C1D-9663-333A34DE15CF}"/>
    <cellStyle name="Nota 2 4 2 7 7" xfId="32446" xr:uid="{0CC67D15-537D-4B85-980A-B2FE20C8347F}"/>
    <cellStyle name="Nota 2 4 2 7 8" xfId="32447" xr:uid="{559451FE-14C3-4276-8D4D-C41BB958A885}"/>
    <cellStyle name="Nota 2 4 2 8" xfId="32448" xr:uid="{DA6E09D8-20C8-432F-AFD4-C4B206A03A2B}"/>
    <cellStyle name="Nota 2 4 2 8 2" xfId="32449" xr:uid="{D4B453BA-EDD0-4C88-A1C3-908EEC8A9C9C}"/>
    <cellStyle name="Nota 2 4 2 8 2 2" xfId="32450" xr:uid="{C53B56E9-6B66-4E01-8F65-88496C48F3C5}"/>
    <cellStyle name="Nota 2 4 2 8 2 2 2" xfId="32451" xr:uid="{1A294DA8-D867-4A80-843A-898BB3DBDBAD}"/>
    <cellStyle name="Nota 2 4 2 8 2 2 2 2" xfId="32452" xr:uid="{CEE6F3F6-F419-43C6-8EB8-57A7407B17C1}"/>
    <cellStyle name="Nota 2 4 2 8 2 2 3" xfId="32453" xr:uid="{92AD4845-F7C1-42BE-BEF9-B3BE40670217}"/>
    <cellStyle name="Nota 2 4 2 8 2 3" xfId="32454" xr:uid="{B175347E-3EBA-4350-A471-952A9D0D4807}"/>
    <cellStyle name="Nota 2 4 2 8 2 3 2" xfId="32455" xr:uid="{A28255AC-ED3F-4425-B7CF-569F203CF87A}"/>
    <cellStyle name="Nota 2 4 2 8 2 4" xfId="32456" xr:uid="{321F3CC9-91CC-484D-A8E7-FEDAFC2E6D3D}"/>
    <cellStyle name="Nota 2 4 2 8 2 4 2" xfId="32457" xr:uid="{001DE8D9-4881-4DEB-9E30-716A840FBACA}"/>
    <cellStyle name="Nota 2 4 2 8 2 5" xfId="32458" xr:uid="{A2700616-7494-46CD-ABAA-7DCD8013CF33}"/>
    <cellStyle name="Nota 2 4 2 8 3" xfId="32459" xr:uid="{35C5F113-617D-4EAF-96F9-CB188337B7C9}"/>
    <cellStyle name="Nota 2 4 2 8 3 2" xfId="32460" xr:uid="{0B0F3013-E25E-433C-87D3-5176F88556AB}"/>
    <cellStyle name="Nota 2 4 2 8 4" xfId="32461" xr:uid="{F093FF6C-D8EF-4CB3-A91C-2E8899AF6490}"/>
    <cellStyle name="Nota 2 4 2 8 4 2" xfId="32462" xr:uid="{85BBFAA5-9132-4974-B2DF-8D3AA55751B4}"/>
    <cellStyle name="Nota 2 4 2 8 5" xfId="32463" xr:uid="{3493A4E8-6662-46D8-8439-F1871BCBF2FF}"/>
    <cellStyle name="Nota 2 4 2 9" xfId="32464" xr:uid="{D9A3792F-9A23-4FCB-9988-132A4A8AD1CB}"/>
    <cellStyle name="Nota 2 4 2 9 2" xfId="32465" xr:uid="{6F2F419A-808E-4CE4-AE23-0238D6E63748}"/>
    <cellStyle name="Nota 2 4 2 9 2 2" xfId="32466" xr:uid="{AA66A10A-D6F6-4935-BF6B-4ABC4DBF872F}"/>
    <cellStyle name="Nota 2 4 2 9 3" xfId="32467" xr:uid="{85495E4A-D714-43CB-922D-B898A1A917AE}"/>
    <cellStyle name="Nota 2 4 2 9 3 2" xfId="32468" xr:uid="{B256C973-42C1-4B1E-82A8-70ADE438A517}"/>
    <cellStyle name="Nota 2 4 2 9 4" xfId="32469" xr:uid="{9B5433A8-5794-4454-9290-1B08B1CE6034}"/>
    <cellStyle name="Nota 2 4 3" xfId="32470" xr:uid="{42111800-A5F5-4F31-8E83-5CDEC0593AE4}"/>
    <cellStyle name="Nota 2 4 3 10" xfId="32471" xr:uid="{B785CDCB-38A3-40F3-A9E5-283951DC8571}"/>
    <cellStyle name="Nota 2 4 3 10 2" xfId="32472" xr:uid="{FCA020F7-074E-49B8-A386-9BED1232E37B}"/>
    <cellStyle name="Nota 2 4 3 11" xfId="32473" xr:uid="{7C51883E-FE8E-45C2-8E0B-AB8517EC82E8}"/>
    <cellStyle name="Nota 2 4 3 12" xfId="32474" xr:uid="{3F8B4EEC-8115-4CBE-B231-E06986BAC10D}"/>
    <cellStyle name="Nota 2 4 3 2" xfId="32475" xr:uid="{E6CC8090-16BE-46E7-97D4-B13C0FC57750}"/>
    <cellStyle name="Nota 2 4 3 2 10" xfId="32476" xr:uid="{8FAF3CC2-4CBD-49E7-AC6C-2ECF2A8072B7}"/>
    <cellStyle name="Nota 2 4 3 2 2" xfId="32477" xr:uid="{9C889073-B55D-4370-9FEE-785C03E62B97}"/>
    <cellStyle name="Nota 2 4 3 2 2 2" xfId="32478" xr:uid="{2D94BF05-E29B-4BDF-8077-289576EA271B}"/>
    <cellStyle name="Nota 2 4 3 2 2 2 2" xfId="32479" xr:uid="{E5C8B0EA-28D1-4C16-9AA7-2A9967764628}"/>
    <cellStyle name="Nota 2 4 3 2 2 2 2 2" xfId="32480" xr:uid="{B9AA6E22-9358-4911-94BE-8E2B9F459992}"/>
    <cellStyle name="Nota 2 4 3 2 2 2 2 2 2" xfId="32481" xr:uid="{31F52A08-D2DE-4A64-B461-3F0A95D4004D}"/>
    <cellStyle name="Nota 2 4 3 2 2 2 2 2 2 2" xfId="32482" xr:uid="{3074A6B8-31BD-4F87-8805-CAABC855A37D}"/>
    <cellStyle name="Nota 2 4 3 2 2 2 2 2 3" xfId="32483" xr:uid="{11B14B6C-ECFF-4F87-8ACD-0E1362D52A3F}"/>
    <cellStyle name="Nota 2 4 3 2 2 2 2 3" xfId="32484" xr:uid="{BA8FFB7B-8496-4C88-9F49-56805E41C263}"/>
    <cellStyle name="Nota 2 4 3 2 2 2 2 3 2" xfId="32485" xr:uid="{82CD1D2B-EBC4-4B86-B4F9-592DE2680B61}"/>
    <cellStyle name="Nota 2 4 3 2 2 2 2 4" xfId="32486" xr:uid="{672F9706-AC50-4E5D-BDE9-FD96B00088E3}"/>
    <cellStyle name="Nota 2 4 3 2 2 2 2 4 2" xfId="32487" xr:uid="{0D8D769F-F9B3-4E02-8284-C9748013C0FD}"/>
    <cellStyle name="Nota 2 4 3 2 2 2 2 5" xfId="32488" xr:uid="{0A5C568D-A4A6-436A-9948-B553A764B1FF}"/>
    <cellStyle name="Nota 2 4 3 2 2 2 3" xfId="32489" xr:uid="{6C931484-6BF4-44EA-AE3F-B7103A91E7FB}"/>
    <cellStyle name="Nota 2 4 3 2 2 2 3 2" xfId="32490" xr:uid="{DDBC8EBD-4E2B-4FA6-BB73-C745AFA85F8E}"/>
    <cellStyle name="Nota 2 4 3 2 2 2 4" xfId="32491" xr:uid="{F7DF0B44-D813-413D-AE0E-D02A94A09D89}"/>
    <cellStyle name="Nota 2 4 3 2 2 2 4 2" xfId="32492" xr:uid="{0672550A-8C10-4768-82C6-99839E4B9245}"/>
    <cellStyle name="Nota 2 4 3 2 2 2 5" xfId="32493" xr:uid="{3ED9623D-E0C9-47E8-A39F-B73837126EBA}"/>
    <cellStyle name="Nota 2 4 3 2 2 3" xfId="32494" xr:uid="{498EB947-CB9D-4DAC-92BA-40FDE14CF99A}"/>
    <cellStyle name="Nota 2 4 3 2 2 3 2" xfId="32495" xr:uid="{3998FB6A-C5EB-4DE6-9635-ABF7C736A109}"/>
    <cellStyle name="Nota 2 4 3 2 2 3 2 2" xfId="32496" xr:uid="{CA3A1DC3-77B2-42F8-B565-BFA34056E3CD}"/>
    <cellStyle name="Nota 2 4 3 2 2 3 3" xfId="32497" xr:uid="{061C7A0E-6911-4F6E-92F8-FE6F1BF53A1E}"/>
    <cellStyle name="Nota 2 4 3 2 2 3 3 2" xfId="32498" xr:uid="{75975CA7-522F-4346-84C8-217E70CE655C}"/>
    <cellStyle name="Nota 2 4 3 2 2 3 4" xfId="32499" xr:uid="{6D1C2652-1126-4631-9E7A-F210CA2E4081}"/>
    <cellStyle name="Nota 2 4 3 2 2 4" xfId="32500" xr:uid="{0BABD936-73F3-4FC6-AD27-7BA693EEE831}"/>
    <cellStyle name="Nota 2 4 3 2 2 4 2" xfId="32501" xr:uid="{D6ED0158-9B73-4E77-A2F9-65C572EE6517}"/>
    <cellStyle name="Nota 2 4 3 2 2 4 2 2" xfId="32502" xr:uid="{E4F87246-1F76-4A0F-9629-093505916E83}"/>
    <cellStyle name="Nota 2 4 3 2 2 4 2 2 2" xfId="32503" xr:uid="{D515B55F-0250-4860-A4C4-6B274D4C6B10}"/>
    <cellStyle name="Nota 2 4 3 2 2 4 2 3" xfId="32504" xr:uid="{488B5D82-1D16-4BDE-A5B7-56273D4C1546}"/>
    <cellStyle name="Nota 2 4 3 2 2 4 3" xfId="32505" xr:uid="{26482ED9-645F-4039-B828-87CB7A87D96B}"/>
    <cellStyle name="Nota 2 4 3 2 2 4 3 2" xfId="32506" xr:uid="{B4E178A5-C3FE-4824-901B-666601C01F2A}"/>
    <cellStyle name="Nota 2 4 3 2 2 4 4" xfId="32507" xr:uid="{CF8983E0-B2F9-416D-B972-C4EA9F1F3157}"/>
    <cellStyle name="Nota 2 4 3 2 2 4 4 2" xfId="32508" xr:uid="{FD1B7E7E-C6B9-41C4-B616-F0859F31A423}"/>
    <cellStyle name="Nota 2 4 3 2 2 4 5" xfId="32509" xr:uid="{53171D78-0CDE-465E-967E-6744015965D8}"/>
    <cellStyle name="Nota 2 4 3 2 2 5" xfId="32510" xr:uid="{CA49E10C-DEE2-452C-AA02-E62C6EACE0B5}"/>
    <cellStyle name="Nota 2 4 3 2 2 5 2" xfId="32511" xr:uid="{AE1CF7A4-1F84-421D-BECA-3200AC3F559B}"/>
    <cellStyle name="Nota 2 4 3 2 2 5 2 2" xfId="32512" xr:uid="{398D0BA6-1CB1-4D8D-8800-3115B4907C84}"/>
    <cellStyle name="Nota 2 4 3 2 2 5 3" xfId="32513" xr:uid="{281A924D-5DCC-436B-BC55-C75D8406D4D0}"/>
    <cellStyle name="Nota 2 4 3 2 2 5 3 2" xfId="32514" xr:uid="{0115801B-F064-4061-9260-E01C2CE0D9C2}"/>
    <cellStyle name="Nota 2 4 3 2 2 5 4" xfId="32515" xr:uid="{017D4BBA-0711-4EC9-AE10-EBE7F849CDE0}"/>
    <cellStyle name="Nota 2 4 3 2 2 6" xfId="32516" xr:uid="{9493818C-1797-4A0D-95F7-37D7D757DE71}"/>
    <cellStyle name="Nota 2 4 3 2 2 6 2" xfId="32517" xr:uid="{D49CE9C5-AAE0-4B7F-A353-60EC0C814EEE}"/>
    <cellStyle name="Nota 2 4 3 2 2 7" xfId="32518" xr:uid="{E3C64395-0656-4BDF-983C-EC83A9270D27}"/>
    <cellStyle name="Nota 2 4 3 2 2 8" xfId="32519" xr:uid="{39340BDB-4832-4A1D-AA47-63A207F8B7C0}"/>
    <cellStyle name="Nota 2 4 3 2 3" xfId="32520" xr:uid="{ACB39D85-495C-4759-999D-9F922EA231A0}"/>
    <cellStyle name="Nota 2 4 3 2 3 2" xfId="32521" xr:uid="{CC69EF23-4653-4833-895A-5EEDD5306A7A}"/>
    <cellStyle name="Nota 2 4 3 2 3 2 2" xfId="32522" xr:uid="{E29AF8BB-8CE8-4DF8-97A0-3B86741845B9}"/>
    <cellStyle name="Nota 2 4 3 2 3 2 2 2" xfId="32523" xr:uid="{928572BE-9856-42F1-8B77-AE8160D8527B}"/>
    <cellStyle name="Nota 2 4 3 2 3 2 2 2 2" xfId="32524" xr:uid="{BABB8993-D56E-4D1A-96A6-259B3A7AF6E5}"/>
    <cellStyle name="Nota 2 4 3 2 3 2 2 2 2 2" xfId="32525" xr:uid="{312938E9-0F06-4255-8C58-1984D7351AC8}"/>
    <cellStyle name="Nota 2 4 3 2 3 2 2 2 3" xfId="32526" xr:uid="{BA7942B6-69A6-4C1C-86D9-6AC731EBA96A}"/>
    <cellStyle name="Nota 2 4 3 2 3 2 2 3" xfId="32527" xr:uid="{7711EBF2-CCE7-48F1-8F76-AB29D583D4F2}"/>
    <cellStyle name="Nota 2 4 3 2 3 2 2 3 2" xfId="32528" xr:uid="{C8BC902B-15E4-42AC-8304-120BF7AB7E50}"/>
    <cellStyle name="Nota 2 4 3 2 3 2 2 4" xfId="32529" xr:uid="{5F4F7AF6-CFDD-43D5-A906-33ABB41EEB19}"/>
    <cellStyle name="Nota 2 4 3 2 3 2 2 4 2" xfId="32530" xr:uid="{0EAFA411-9186-4E0A-96E2-ECE7900CCAF7}"/>
    <cellStyle name="Nota 2 4 3 2 3 2 2 5" xfId="32531" xr:uid="{B9AA0508-987B-43FC-A9BF-6434F965B000}"/>
    <cellStyle name="Nota 2 4 3 2 3 2 3" xfId="32532" xr:uid="{CAED05DC-8053-4083-B1AB-29B6FD641D18}"/>
    <cellStyle name="Nota 2 4 3 2 3 2 3 2" xfId="32533" xr:uid="{904F9C6C-AFF1-4765-8688-A4D0FDDA9B39}"/>
    <cellStyle name="Nota 2 4 3 2 3 2 4" xfId="32534" xr:uid="{7BE057B1-71C7-4C7B-A065-482D0CC914C4}"/>
    <cellStyle name="Nota 2 4 3 2 3 2 4 2" xfId="32535" xr:uid="{B8F7AE85-70E8-420C-9871-E338E66656CE}"/>
    <cellStyle name="Nota 2 4 3 2 3 2 5" xfId="32536" xr:uid="{DD2C9A8D-88EF-4F78-B2ED-714F5E453CB3}"/>
    <cellStyle name="Nota 2 4 3 2 3 3" xfId="32537" xr:uid="{B731600E-9228-48E0-A9CB-9053040A5F9D}"/>
    <cellStyle name="Nota 2 4 3 2 3 3 2" xfId="32538" xr:uid="{2E03C59E-1D99-422B-87F9-A28D92A483FB}"/>
    <cellStyle name="Nota 2 4 3 2 3 3 2 2" xfId="32539" xr:uid="{44F8869E-B608-4F9D-A9DF-768492CA9762}"/>
    <cellStyle name="Nota 2 4 3 2 3 3 3" xfId="32540" xr:uid="{9629538F-39D4-4DD1-9165-28094266EB59}"/>
    <cellStyle name="Nota 2 4 3 2 3 3 3 2" xfId="32541" xr:uid="{1D5DF503-1107-4CB6-9B4E-AD9710F7A043}"/>
    <cellStyle name="Nota 2 4 3 2 3 3 4" xfId="32542" xr:uid="{3AAB6457-521C-4073-A884-2B270A6D9E37}"/>
    <cellStyle name="Nota 2 4 3 2 3 4" xfId="32543" xr:uid="{04DC1E76-F550-49E9-AF32-E82FE20457DC}"/>
    <cellStyle name="Nota 2 4 3 2 3 4 2" xfId="32544" xr:uid="{A0794A60-51C5-4B2B-949E-6FBFD6E34729}"/>
    <cellStyle name="Nota 2 4 3 2 3 4 2 2" xfId="32545" xr:uid="{284DD39A-E77D-4F2C-8E74-0F103CA34680}"/>
    <cellStyle name="Nota 2 4 3 2 3 4 2 2 2" xfId="32546" xr:uid="{7B3B0BCE-A97C-4ADB-A7E1-D36D03CD54B9}"/>
    <cellStyle name="Nota 2 4 3 2 3 4 2 3" xfId="32547" xr:uid="{51E828C5-1C5C-45FA-8128-CE4A148D8144}"/>
    <cellStyle name="Nota 2 4 3 2 3 4 3" xfId="32548" xr:uid="{01684CD7-B42A-400F-9E35-7AC5F6316908}"/>
    <cellStyle name="Nota 2 4 3 2 3 4 3 2" xfId="32549" xr:uid="{999156CE-28B1-4524-BD6A-E38153811DD8}"/>
    <cellStyle name="Nota 2 4 3 2 3 4 4" xfId="32550" xr:uid="{633FB817-AD1B-4241-9B67-F0528A5B2C11}"/>
    <cellStyle name="Nota 2 4 3 2 3 4 4 2" xfId="32551" xr:uid="{16E65C62-DF68-4DD1-B46A-058E3D92EB05}"/>
    <cellStyle name="Nota 2 4 3 2 3 4 5" xfId="32552" xr:uid="{D1D0D106-FB05-4BE2-919F-4A984AEB4238}"/>
    <cellStyle name="Nota 2 4 3 2 3 5" xfId="32553" xr:uid="{D8293F08-05B7-4CBF-997B-BF70A6A68D16}"/>
    <cellStyle name="Nota 2 4 3 2 3 5 2" xfId="32554" xr:uid="{84ED87ED-47DC-47E6-A5D2-37084A42F672}"/>
    <cellStyle name="Nota 2 4 3 2 3 5 2 2" xfId="32555" xr:uid="{EDAA6843-854F-4B55-BB92-DF4B4607292D}"/>
    <cellStyle name="Nota 2 4 3 2 3 5 3" xfId="32556" xr:uid="{BD2B4FEF-EDA8-467A-8E3D-A167F59A253B}"/>
    <cellStyle name="Nota 2 4 3 2 3 5 3 2" xfId="32557" xr:uid="{069C0036-E6F2-4230-9BDC-26CDD16C1C9C}"/>
    <cellStyle name="Nota 2 4 3 2 3 5 4" xfId="32558" xr:uid="{C87175F8-43D4-4A8B-B7E7-1629D9D4F2D3}"/>
    <cellStyle name="Nota 2 4 3 2 3 6" xfId="32559" xr:uid="{3D052D76-8FB6-4998-86BE-2EDBF9B29CBF}"/>
    <cellStyle name="Nota 2 4 3 2 3 6 2" xfId="32560" xr:uid="{8BCCFCF6-7AC5-4C3E-9046-CC77F30F6059}"/>
    <cellStyle name="Nota 2 4 3 2 3 7" xfId="32561" xr:uid="{EB8BEB9F-F1C5-4E7D-8982-BC8F2FE65F6A}"/>
    <cellStyle name="Nota 2 4 3 2 3 8" xfId="32562" xr:uid="{5B2F8283-F3F6-42FB-8C9A-1A14E2B88E59}"/>
    <cellStyle name="Nota 2 4 3 2 4" xfId="32563" xr:uid="{C9C7BA17-37C3-4E0F-84A3-82C8EC7368B1}"/>
    <cellStyle name="Nota 2 4 3 2 4 2" xfId="32564" xr:uid="{F45F359B-BC0C-4FCB-8922-832BFB6E4A46}"/>
    <cellStyle name="Nota 2 4 3 2 4 2 2" xfId="32565" xr:uid="{4891C5BD-14D1-44F4-BC1D-5545F6479EEE}"/>
    <cellStyle name="Nota 2 4 3 2 4 2 2 2" xfId="32566" xr:uid="{196538BB-E66A-44CE-B1BF-4BCA28B1C346}"/>
    <cellStyle name="Nota 2 4 3 2 4 2 2 2 2" xfId="32567" xr:uid="{3940503A-FA20-4E28-8EDA-C280D0B8575C}"/>
    <cellStyle name="Nota 2 4 3 2 4 2 2 3" xfId="32568" xr:uid="{EB719194-7071-43D5-8F11-F89F918ECDC9}"/>
    <cellStyle name="Nota 2 4 3 2 4 2 3" xfId="32569" xr:uid="{64B797A1-2F22-4C00-A042-57C6E2E22EA3}"/>
    <cellStyle name="Nota 2 4 3 2 4 2 3 2" xfId="32570" xr:uid="{3070FACB-CF3D-4A51-AF10-7E376D5F5865}"/>
    <cellStyle name="Nota 2 4 3 2 4 2 4" xfId="32571" xr:uid="{9BF09C7E-2EF9-4D65-8A13-5897E41F5855}"/>
    <cellStyle name="Nota 2 4 3 2 4 2 4 2" xfId="32572" xr:uid="{2B26A225-69EE-4818-8204-2617C61801E6}"/>
    <cellStyle name="Nota 2 4 3 2 4 2 5" xfId="32573" xr:uid="{31F78CA3-FD5E-4D83-A748-5129CABC22CB}"/>
    <cellStyle name="Nota 2 4 3 2 4 3" xfId="32574" xr:uid="{77024EFB-9338-493D-B71E-C0D75F117366}"/>
    <cellStyle name="Nota 2 4 3 2 4 3 2" xfId="32575" xr:uid="{16ECC11E-D8FC-467D-AC29-659BAF8A7A0D}"/>
    <cellStyle name="Nota 2 4 3 2 4 4" xfId="32576" xr:uid="{0010E257-AF2B-45C3-AE66-BA15AFAE894F}"/>
    <cellStyle name="Nota 2 4 3 2 4 4 2" xfId="32577" xr:uid="{D7CF7206-19B6-4CF5-A4D7-40EC195CA12E}"/>
    <cellStyle name="Nota 2 4 3 2 4 5" xfId="32578" xr:uid="{BA342045-1124-4A89-8F4B-53F6FE3D8E80}"/>
    <cellStyle name="Nota 2 4 3 2 5" xfId="32579" xr:uid="{82380467-B5DD-4368-AC29-69DC2D80937A}"/>
    <cellStyle name="Nota 2 4 3 2 5 2" xfId="32580" xr:uid="{7AE5F6DC-F0E3-44A9-A9E7-CDA72105158A}"/>
    <cellStyle name="Nota 2 4 3 2 5 2 2" xfId="32581" xr:uid="{CD17B1AE-7DFB-443C-B204-DD7EDDB2BF5E}"/>
    <cellStyle name="Nota 2 4 3 2 5 3" xfId="32582" xr:uid="{E7D422D3-1B40-4F8C-888D-12F8D24A1CB5}"/>
    <cellStyle name="Nota 2 4 3 2 5 3 2" xfId="32583" xr:uid="{C2EA0932-F0BB-48FB-AE63-E6F4C8625BD2}"/>
    <cellStyle name="Nota 2 4 3 2 5 4" xfId="32584" xr:uid="{CBC18CDD-4356-465D-BB12-A2D94EF19439}"/>
    <cellStyle name="Nota 2 4 3 2 6" xfId="32585" xr:uid="{F7AD7599-9B13-48A1-9144-B738A1EF6741}"/>
    <cellStyle name="Nota 2 4 3 2 6 2" xfId="32586" xr:uid="{BB72532C-0117-4EC7-8F6A-ED96E28B6507}"/>
    <cellStyle name="Nota 2 4 3 2 6 2 2" xfId="32587" xr:uid="{1A96CA44-8416-40B9-8E13-4D5778076BD3}"/>
    <cellStyle name="Nota 2 4 3 2 6 2 2 2" xfId="32588" xr:uid="{BC9C3BF6-A5FE-4EC6-8554-15FE112C128D}"/>
    <cellStyle name="Nota 2 4 3 2 6 2 3" xfId="32589" xr:uid="{D299B950-9694-4322-B411-534A80F60219}"/>
    <cellStyle name="Nota 2 4 3 2 6 3" xfId="32590" xr:uid="{751F2699-FE5B-4F72-ABCD-E0F2918DEB74}"/>
    <cellStyle name="Nota 2 4 3 2 6 3 2" xfId="32591" xr:uid="{624621F6-C846-4297-B216-0072F684D5C1}"/>
    <cellStyle name="Nota 2 4 3 2 6 4" xfId="32592" xr:uid="{A5BEED42-2818-489D-A009-81FCAD57AEE7}"/>
    <cellStyle name="Nota 2 4 3 2 6 4 2" xfId="32593" xr:uid="{172C1253-BCDE-4F62-B772-36771126FDD1}"/>
    <cellStyle name="Nota 2 4 3 2 6 5" xfId="32594" xr:uid="{42B1F083-49B5-42A0-B26A-753866176877}"/>
    <cellStyle name="Nota 2 4 3 2 7" xfId="32595" xr:uid="{49995D46-285C-43B3-96D3-9E8D0A75136C}"/>
    <cellStyle name="Nota 2 4 3 2 7 2" xfId="32596" xr:uid="{87075EC8-0C04-4F98-AE64-7A39B5761328}"/>
    <cellStyle name="Nota 2 4 3 2 7 2 2" xfId="32597" xr:uid="{607ECA99-9899-46AA-8F0F-14A1F79C53EA}"/>
    <cellStyle name="Nota 2 4 3 2 7 3" xfId="32598" xr:uid="{CFB46683-BE4F-4773-8410-D59E4922BC82}"/>
    <cellStyle name="Nota 2 4 3 2 7 3 2" xfId="32599" xr:uid="{4E710B1A-35B5-4F61-ADF7-25BAD284B35A}"/>
    <cellStyle name="Nota 2 4 3 2 7 4" xfId="32600" xr:uid="{9AC884C3-4CAD-4490-BE23-3609CF89C55F}"/>
    <cellStyle name="Nota 2 4 3 2 8" xfId="32601" xr:uid="{E901DCCB-5E60-497E-A93E-400F5021153E}"/>
    <cellStyle name="Nota 2 4 3 2 8 2" xfId="32602" xr:uid="{CB3A6841-70A9-4463-B7CB-640750D5B7A9}"/>
    <cellStyle name="Nota 2 4 3 2 9" xfId="32603" xr:uid="{D61CC9D3-52CE-4056-929E-1788F417C61A}"/>
    <cellStyle name="Nota 2 4 3 3" xfId="32604" xr:uid="{EF27C82A-E427-4B51-9B6B-493BF72F0D81}"/>
    <cellStyle name="Nota 2 4 3 3 2" xfId="32605" xr:uid="{A3FFD113-3D8A-4CA5-82EC-CB8C204F65AE}"/>
    <cellStyle name="Nota 2 4 3 3 2 2" xfId="32606" xr:uid="{E5401B5D-9938-47D1-B936-89430998AFC7}"/>
    <cellStyle name="Nota 2 4 3 3 2 2 2" xfId="32607" xr:uid="{D8ADB08C-26DE-4F24-BC61-7A326287F0D1}"/>
    <cellStyle name="Nota 2 4 3 3 2 2 2 2" xfId="32608" xr:uid="{97FDF152-2620-4A0B-8430-55506D9170B0}"/>
    <cellStyle name="Nota 2 4 3 3 2 2 2 2 2" xfId="32609" xr:uid="{7132BB09-7BAD-427A-A5CD-542331365292}"/>
    <cellStyle name="Nota 2 4 3 3 2 2 2 3" xfId="32610" xr:uid="{26D2F33B-27F8-4EEE-A758-3626A16B8CA8}"/>
    <cellStyle name="Nota 2 4 3 3 2 2 3" xfId="32611" xr:uid="{C258244B-4144-418B-8167-D6814FBFBBAF}"/>
    <cellStyle name="Nota 2 4 3 3 2 2 3 2" xfId="32612" xr:uid="{78D7A233-B5C1-4307-8469-6A995633AD7E}"/>
    <cellStyle name="Nota 2 4 3 3 2 2 4" xfId="32613" xr:uid="{C527D360-AFA1-43EC-9195-8F07122F6A9B}"/>
    <cellStyle name="Nota 2 4 3 3 2 2 4 2" xfId="32614" xr:uid="{B9E9B1A7-5CBE-4ED5-B7FA-B87B3602064D}"/>
    <cellStyle name="Nota 2 4 3 3 2 2 5" xfId="32615" xr:uid="{62D34F07-894D-48EB-8FBA-816ECCD5AB25}"/>
    <cellStyle name="Nota 2 4 3 3 2 3" xfId="32616" xr:uid="{078D5A11-0FFF-4627-A9A6-A883BD8650D8}"/>
    <cellStyle name="Nota 2 4 3 3 2 3 2" xfId="32617" xr:uid="{640ACADE-44F7-40D3-AAE3-BA3971B078B5}"/>
    <cellStyle name="Nota 2 4 3 3 2 4" xfId="32618" xr:uid="{1BFF1F0F-CCFD-4795-AC93-D94DA4B8A5B3}"/>
    <cellStyle name="Nota 2 4 3 3 2 4 2" xfId="32619" xr:uid="{4469C2ED-98F7-4184-A01D-A41EC052FCBA}"/>
    <cellStyle name="Nota 2 4 3 3 2 5" xfId="32620" xr:uid="{14EDEF32-F1D6-428F-8149-1DE869BCB9B8}"/>
    <cellStyle name="Nota 2 4 3 3 3" xfId="32621" xr:uid="{7BD492BB-D9A6-47C1-ABCA-4C51A1280E35}"/>
    <cellStyle name="Nota 2 4 3 3 3 2" xfId="32622" xr:uid="{67339FB7-DB25-4673-AD51-87CFED54768D}"/>
    <cellStyle name="Nota 2 4 3 3 3 2 2" xfId="32623" xr:uid="{EE5B4D3F-C84F-4BD6-A1D4-81110D2E77CE}"/>
    <cellStyle name="Nota 2 4 3 3 3 3" xfId="32624" xr:uid="{992C6A4B-D7B6-470B-859C-B8396F2E35EE}"/>
    <cellStyle name="Nota 2 4 3 3 3 3 2" xfId="32625" xr:uid="{2780054A-24C9-452A-9E41-6769F04AFD81}"/>
    <cellStyle name="Nota 2 4 3 3 3 4" xfId="32626" xr:uid="{7FC3D48B-B561-4177-9279-57CC6D857256}"/>
    <cellStyle name="Nota 2 4 3 3 4" xfId="32627" xr:uid="{9CFFA766-2460-45AF-85BD-405194CC5E6F}"/>
    <cellStyle name="Nota 2 4 3 3 4 2" xfId="32628" xr:uid="{56014F29-3F3D-4604-A30D-947C68DD63AB}"/>
    <cellStyle name="Nota 2 4 3 3 4 2 2" xfId="32629" xr:uid="{D88B5CAA-2221-4381-B0B0-D17C4AB943CB}"/>
    <cellStyle name="Nota 2 4 3 3 4 2 2 2" xfId="32630" xr:uid="{7D03157A-03EC-436C-BC23-6234DCE5F3C4}"/>
    <cellStyle name="Nota 2 4 3 3 4 2 3" xfId="32631" xr:uid="{10E1108E-B26E-4BA0-BD69-5821FE12443D}"/>
    <cellStyle name="Nota 2 4 3 3 4 3" xfId="32632" xr:uid="{6AECC17D-F96E-48D7-852E-396CB2C3349E}"/>
    <cellStyle name="Nota 2 4 3 3 4 3 2" xfId="32633" xr:uid="{4BE4AD3D-1BEA-451C-97BB-EFD3B175F989}"/>
    <cellStyle name="Nota 2 4 3 3 4 4" xfId="32634" xr:uid="{483444D6-27B3-470A-B7EA-85732D687655}"/>
    <cellStyle name="Nota 2 4 3 3 4 4 2" xfId="32635" xr:uid="{A0693044-B157-44CD-88FC-62613605314A}"/>
    <cellStyle name="Nota 2 4 3 3 4 5" xfId="32636" xr:uid="{EADCD3CC-8771-4DF0-AF02-BB4DB38FACA2}"/>
    <cellStyle name="Nota 2 4 3 3 5" xfId="32637" xr:uid="{2172DE17-1DCF-4E5F-9901-D4D861C55973}"/>
    <cellStyle name="Nota 2 4 3 3 5 2" xfId="32638" xr:uid="{5AFA1E4F-0505-4B97-AD19-B20CBEC8731C}"/>
    <cellStyle name="Nota 2 4 3 3 5 2 2" xfId="32639" xr:uid="{0F8C4D7A-4368-4399-A922-182EFECCF479}"/>
    <cellStyle name="Nota 2 4 3 3 5 3" xfId="32640" xr:uid="{27F333A0-CA95-4EF9-996B-9C8A839BB0E7}"/>
    <cellStyle name="Nota 2 4 3 3 5 3 2" xfId="32641" xr:uid="{4833557E-E809-4B3C-8F04-29E18FA78634}"/>
    <cellStyle name="Nota 2 4 3 3 5 4" xfId="32642" xr:uid="{0A33E6F1-C8EB-426D-8B26-6F6BB950E182}"/>
    <cellStyle name="Nota 2 4 3 3 6" xfId="32643" xr:uid="{2B8AA60D-FCEA-4750-80E6-C7D74651C53A}"/>
    <cellStyle name="Nota 2 4 3 3 6 2" xfId="32644" xr:uid="{662C85FC-C920-4009-ADFE-013E53EC293F}"/>
    <cellStyle name="Nota 2 4 3 3 7" xfId="32645" xr:uid="{A45E3359-A708-47E6-8911-F237C7445FAE}"/>
    <cellStyle name="Nota 2 4 3 3 8" xfId="32646" xr:uid="{7CDA46A4-5DAC-4E69-947A-027C170BC11D}"/>
    <cellStyle name="Nota 2 4 3 4" xfId="32647" xr:uid="{DA416AE9-FE6B-49C9-A773-4947482C927C}"/>
    <cellStyle name="Nota 2 4 3 4 2" xfId="32648" xr:uid="{6B8C3407-7BFF-4570-A142-9B21082D0AB8}"/>
    <cellStyle name="Nota 2 4 3 4 2 2" xfId="32649" xr:uid="{CDB1FDD1-89F2-4A83-9688-1757C4DFB412}"/>
    <cellStyle name="Nota 2 4 3 4 2 2 2" xfId="32650" xr:uid="{BB77235B-5AF3-40FB-ADDA-D9BAAA0A7DA8}"/>
    <cellStyle name="Nota 2 4 3 4 2 2 2 2" xfId="32651" xr:uid="{53016056-062C-4FC0-B59E-9A582B6C8FAE}"/>
    <cellStyle name="Nota 2 4 3 4 2 2 2 2 2" xfId="32652" xr:uid="{6749A981-5884-432A-9A4A-855893EDDCB5}"/>
    <cellStyle name="Nota 2 4 3 4 2 2 2 3" xfId="32653" xr:uid="{71987C7F-94CC-4CFD-A47E-EF2C62FF0BE4}"/>
    <cellStyle name="Nota 2 4 3 4 2 2 3" xfId="32654" xr:uid="{0778AC24-9E9E-45EF-A3F4-EF7100CF1B6F}"/>
    <cellStyle name="Nota 2 4 3 4 2 2 3 2" xfId="32655" xr:uid="{32807A5C-C282-4715-A714-C9CAB7147185}"/>
    <cellStyle name="Nota 2 4 3 4 2 2 4" xfId="32656" xr:uid="{9184A50E-4BCE-4132-8236-AE4FF0BF982C}"/>
    <cellStyle name="Nota 2 4 3 4 2 2 4 2" xfId="32657" xr:uid="{A9262C57-B28B-4410-89F0-AB7204D6AFD2}"/>
    <cellStyle name="Nota 2 4 3 4 2 2 5" xfId="32658" xr:uid="{6B5CF0B9-8BA6-4058-8D45-C9D73DA793EC}"/>
    <cellStyle name="Nota 2 4 3 4 2 3" xfId="32659" xr:uid="{C4A842EF-E96C-4C88-AE9B-BFE1CD4A5D2C}"/>
    <cellStyle name="Nota 2 4 3 4 2 3 2" xfId="32660" xr:uid="{CD1C9221-45AC-49A8-8025-99FD021B88F9}"/>
    <cellStyle name="Nota 2 4 3 4 2 4" xfId="32661" xr:uid="{04817072-A8FA-4026-A8E2-1F6A289E1B21}"/>
    <cellStyle name="Nota 2 4 3 4 2 4 2" xfId="32662" xr:uid="{56D35491-B045-4499-9319-8B99C4C3DE8A}"/>
    <cellStyle name="Nota 2 4 3 4 2 5" xfId="32663" xr:uid="{95DAE742-7E9C-4ADB-AFAE-75F1F781C399}"/>
    <cellStyle name="Nota 2 4 3 4 3" xfId="32664" xr:uid="{39564C11-9E16-46BB-9473-10CBE3A3E437}"/>
    <cellStyle name="Nota 2 4 3 4 3 2" xfId="32665" xr:uid="{A0162A94-2842-4881-94E4-D86C5B0D7EF8}"/>
    <cellStyle name="Nota 2 4 3 4 3 2 2" xfId="32666" xr:uid="{0AF81F43-C822-4AF6-9E32-D6E371E82B4D}"/>
    <cellStyle name="Nota 2 4 3 4 3 3" xfId="32667" xr:uid="{9F656BC7-681D-4FAA-8F11-2481FC255116}"/>
    <cellStyle name="Nota 2 4 3 4 3 3 2" xfId="32668" xr:uid="{D6447FBA-3AFC-4355-9596-A14D1B6FF7F6}"/>
    <cellStyle name="Nota 2 4 3 4 3 4" xfId="32669" xr:uid="{DB9AE15B-9E33-4C85-893A-D751D4686582}"/>
    <cellStyle name="Nota 2 4 3 4 4" xfId="32670" xr:uid="{823B0F54-EF84-4158-95B6-C8A44208E384}"/>
    <cellStyle name="Nota 2 4 3 4 4 2" xfId="32671" xr:uid="{68603CB2-54C2-4841-B964-20B369C3BF79}"/>
    <cellStyle name="Nota 2 4 3 4 4 2 2" xfId="32672" xr:uid="{096E8F9D-E2C2-4813-9D94-508FFBFEC364}"/>
    <cellStyle name="Nota 2 4 3 4 4 2 2 2" xfId="32673" xr:uid="{D186A69F-DFEE-46EA-9BEB-7A2207F5B0D6}"/>
    <cellStyle name="Nota 2 4 3 4 4 2 3" xfId="32674" xr:uid="{44406CDB-657D-4F40-88AC-E1ADEC8A0925}"/>
    <cellStyle name="Nota 2 4 3 4 4 3" xfId="32675" xr:uid="{8F75DA6B-43F2-4C4F-981B-DB4039B41FD1}"/>
    <cellStyle name="Nota 2 4 3 4 4 3 2" xfId="32676" xr:uid="{7D2B3212-A169-4867-96A4-410BB0C511B9}"/>
    <cellStyle name="Nota 2 4 3 4 4 4" xfId="32677" xr:uid="{AD369786-DBD4-4899-95ED-B82C3F059B2B}"/>
    <cellStyle name="Nota 2 4 3 4 4 4 2" xfId="32678" xr:uid="{ADA16A98-784E-4F90-A7E8-C8D3CB8941E9}"/>
    <cellStyle name="Nota 2 4 3 4 4 5" xfId="32679" xr:uid="{3E225747-9860-4B67-A1DA-A099094A246A}"/>
    <cellStyle name="Nota 2 4 3 4 5" xfId="32680" xr:uid="{56047751-2C06-4A5E-B9D4-FBB6E49569A6}"/>
    <cellStyle name="Nota 2 4 3 4 5 2" xfId="32681" xr:uid="{D757FA83-0221-4A3B-9772-F246B7591591}"/>
    <cellStyle name="Nota 2 4 3 4 5 2 2" xfId="32682" xr:uid="{DC1E99FF-28A9-48D0-81C5-FA690D6C4F5F}"/>
    <cellStyle name="Nota 2 4 3 4 5 3" xfId="32683" xr:uid="{4532590A-F6CD-44CA-B700-FAE0CD6DA3C3}"/>
    <cellStyle name="Nota 2 4 3 4 5 3 2" xfId="32684" xr:uid="{CBFCACC8-112D-423E-9E1C-4875AE050857}"/>
    <cellStyle name="Nota 2 4 3 4 5 4" xfId="32685" xr:uid="{62006B8E-3597-40A9-A199-F9B1D11234E4}"/>
    <cellStyle name="Nota 2 4 3 4 6" xfId="32686" xr:uid="{50844875-D0E1-4B78-8547-DB2232270299}"/>
    <cellStyle name="Nota 2 4 3 4 6 2" xfId="32687" xr:uid="{2DBAA1F9-7A4C-4106-BEB6-21322CACB730}"/>
    <cellStyle name="Nota 2 4 3 4 7" xfId="32688" xr:uid="{42F259E0-D54F-4689-B0AB-9926FE3D9660}"/>
    <cellStyle name="Nota 2 4 3 4 8" xfId="32689" xr:uid="{333D8D86-326A-48B6-B751-98CB4017A0DE}"/>
    <cellStyle name="Nota 2 4 3 5" xfId="32690" xr:uid="{E904E245-05D5-4C7D-B3E4-418B64B9705D}"/>
    <cellStyle name="Nota 2 4 3 5 2" xfId="32691" xr:uid="{D1BB619B-6CA8-448E-A7E8-8154E5B35A5E}"/>
    <cellStyle name="Nota 2 4 3 5 2 2" xfId="32692" xr:uid="{AA44665D-730D-42A5-9F29-9377C1DE2E71}"/>
    <cellStyle name="Nota 2 4 3 5 2 2 2" xfId="32693" xr:uid="{51CA1C53-299C-475F-A579-EC23060CDAEC}"/>
    <cellStyle name="Nota 2 4 3 5 2 2 2 2" xfId="32694" xr:uid="{403BA8F0-B23D-4B56-AFC1-1B4BEFC56304}"/>
    <cellStyle name="Nota 2 4 3 5 2 2 2 2 2" xfId="32695" xr:uid="{34D303C3-86C3-4E51-8A15-CF70B072C0BB}"/>
    <cellStyle name="Nota 2 4 3 5 2 2 2 3" xfId="32696" xr:uid="{A4C1EF13-5312-4573-B292-2410D60C4F43}"/>
    <cellStyle name="Nota 2 4 3 5 2 2 3" xfId="32697" xr:uid="{CE148399-3F21-47D4-B7CC-6924ABBCD642}"/>
    <cellStyle name="Nota 2 4 3 5 2 2 3 2" xfId="32698" xr:uid="{E5C307B2-A548-432B-BC9E-2DB1D62255C5}"/>
    <cellStyle name="Nota 2 4 3 5 2 2 4" xfId="32699" xr:uid="{5D4C2FF1-64BE-4BD0-8BE2-D24693541964}"/>
    <cellStyle name="Nota 2 4 3 5 2 2 4 2" xfId="32700" xr:uid="{B9EACFD8-9D99-40D7-9989-6E644307AC64}"/>
    <cellStyle name="Nota 2 4 3 5 2 2 5" xfId="32701" xr:uid="{698E910B-100E-4B7A-9701-3DC0AB1C1290}"/>
    <cellStyle name="Nota 2 4 3 5 2 3" xfId="32702" xr:uid="{7F88E7F3-EAEA-4584-8B1C-37A40975D954}"/>
    <cellStyle name="Nota 2 4 3 5 2 3 2" xfId="32703" xr:uid="{C6ECAACA-9F89-4193-90F7-22283022B65F}"/>
    <cellStyle name="Nota 2 4 3 5 2 4" xfId="32704" xr:uid="{FC0F1507-9081-4AB6-82F0-DE8E3E9A0413}"/>
    <cellStyle name="Nota 2 4 3 5 2 4 2" xfId="32705" xr:uid="{CCCBEDBD-EE86-4209-BE4E-CB2B86545B0B}"/>
    <cellStyle name="Nota 2 4 3 5 2 5" xfId="32706" xr:uid="{EE728C74-5FC8-4386-AE7C-A790F8E13161}"/>
    <cellStyle name="Nota 2 4 3 5 3" xfId="32707" xr:uid="{8E99B32C-5787-41E2-AC52-0BD91A020EE9}"/>
    <cellStyle name="Nota 2 4 3 5 3 2" xfId="32708" xr:uid="{7BECC3A6-A493-4C80-922A-FA0441453B19}"/>
    <cellStyle name="Nota 2 4 3 5 3 2 2" xfId="32709" xr:uid="{DE92B40A-73CA-47F4-BC71-AD6E858E4747}"/>
    <cellStyle name="Nota 2 4 3 5 3 3" xfId="32710" xr:uid="{B09AABA8-5D82-49B6-92F1-445D0C14C25A}"/>
    <cellStyle name="Nota 2 4 3 5 3 3 2" xfId="32711" xr:uid="{5D898997-E3CA-4AD0-A804-83EC6225B928}"/>
    <cellStyle name="Nota 2 4 3 5 3 4" xfId="32712" xr:uid="{C1FE3D9C-1274-4FD3-8ABF-EE7B10601B9F}"/>
    <cellStyle name="Nota 2 4 3 5 4" xfId="32713" xr:uid="{43A1113E-49CE-4415-AF17-C0374E73DA91}"/>
    <cellStyle name="Nota 2 4 3 5 4 2" xfId="32714" xr:uid="{BEE5A331-2132-491D-BA81-5E0E0E6B7566}"/>
    <cellStyle name="Nota 2 4 3 5 4 2 2" xfId="32715" xr:uid="{689AF547-B827-4BAC-ACB5-F107350B2F9A}"/>
    <cellStyle name="Nota 2 4 3 5 4 2 2 2" xfId="32716" xr:uid="{3C23C69E-8A91-4E86-B69B-5005688DE30C}"/>
    <cellStyle name="Nota 2 4 3 5 4 2 3" xfId="32717" xr:uid="{D3333F0A-D8D1-43EF-B752-CB2BFBCEF434}"/>
    <cellStyle name="Nota 2 4 3 5 4 3" xfId="32718" xr:uid="{7EA1E93E-E644-49B4-872C-B48418C64972}"/>
    <cellStyle name="Nota 2 4 3 5 4 3 2" xfId="32719" xr:uid="{17259931-8851-4862-86A3-800AE92917EC}"/>
    <cellStyle name="Nota 2 4 3 5 4 4" xfId="32720" xr:uid="{81FD6F18-7344-4588-A640-2369E938B863}"/>
    <cellStyle name="Nota 2 4 3 5 4 4 2" xfId="32721" xr:uid="{6A3CA3BE-EA71-4B90-91C6-4C254E4BE3F6}"/>
    <cellStyle name="Nota 2 4 3 5 4 5" xfId="32722" xr:uid="{8724D812-208F-4CD9-B9AF-4DD9955DF362}"/>
    <cellStyle name="Nota 2 4 3 5 5" xfId="32723" xr:uid="{6A7A84AC-CFC5-410B-AE0E-47F4FF18B1B3}"/>
    <cellStyle name="Nota 2 4 3 5 5 2" xfId="32724" xr:uid="{3B9C52F6-86D5-4CFF-98C9-6F2A0DF1FBF5}"/>
    <cellStyle name="Nota 2 4 3 5 5 2 2" xfId="32725" xr:uid="{5CDBA1F4-0252-45FF-8433-AFA9F5E013C2}"/>
    <cellStyle name="Nota 2 4 3 5 5 3" xfId="32726" xr:uid="{DCA03395-BEA7-4C14-A489-877C2A40B215}"/>
    <cellStyle name="Nota 2 4 3 5 5 3 2" xfId="32727" xr:uid="{415C136F-4582-47E4-A43B-507CD360AB70}"/>
    <cellStyle name="Nota 2 4 3 5 5 4" xfId="32728" xr:uid="{7DA6A4F3-5320-404E-B1AE-BE4F4482B5A3}"/>
    <cellStyle name="Nota 2 4 3 5 6" xfId="32729" xr:uid="{489D04FF-C2EF-4DF9-8EDD-E38F6C5AF180}"/>
    <cellStyle name="Nota 2 4 3 5 6 2" xfId="32730" xr:uid="{EA99314A-FF3C-41E7-AA84-6EB01E6D24CF}"/>
    <cellStyle name="Nota 2 4 3 5 7" xfId="32731" xr:uid="{6BE46C86-70C7-4ACC-8319-FA95A18BAB44}"/>
    <cellStyle name="Nota 2 4 3 5 8" xfId="32732" xr:uid="{1EFBD35F-D0BB-440F-A5ED-25870B430CB7}"/>
    <cellStyle name="Nota 2 4 3 6" xfId="32733" xr:uid="{4CC0CDCD-6CCD-4442-88C2-1A0283CBE773}"/>
    <cellStyle name="Nota 2 4 3 6 2" xfId="32734" xr:uid="{D2864355-25F0-49E2-8755-517FB4935148}"/>
    <cellStyle name="Nota 2 4 3 6 2 2" xfId="32735" xr:uid="{7C56A5B8-2FC4-492E-92E7-4F39E5E75820}"/>
    <cellStyle name="Nota 2 4 3 6 2 2 2" xfId="32736" xr:uid="{43A19D67-5B40-42BC-8833-EFE204EDC840}"/>
    <cellStyle name="Nota 2 4 3 6 2 2 2 2" xfId="32737" xr:uid="{501BA5C1-ED72-47CA-BE88-01D2A66148B6}"/>
    <cellStyle name="Nota 2 4 3 6 2 2 3" xfId="32738" xr:uid="{13195C1B-F4C9-401D-962A-7FE3CF8E1B16}"/>
    <cellStyle name="Nota 2 4 3 6 2 3" xfId="32739" xr:uid="{0D8B3767-C559-4BC1-946A-5B6C2CCB430A}"/>
    <cellStyle name="Nota 2 4 3 6 2 3 2" xfId="32740" xr:uid="{94E6D85C-D91E-4055-9827-CD9976D3ED37}"/>
    <cellStyle name="Nota 2 4 3 6 2 4" xfId="32741" xr:uid="{E40A2072-B720-41B8-B863-5C691663359A}"/>
    <cellStyle name="Nota 2 4 3 6 2 4 2" xfId="32742" xr:uid="{6EE10402-4F68-4CDE-B0B6-61CC071D6F0A}"/>
    <cellStyle name="Nota 2 4 3 6 2 5" xfId="32743" xr:uid="{657E06CB-39CA-4ECD-9BD1-1684D41B20F7}"/>
    <cellStyle name="Nota 2 4 3 6 3" xfId="32744" xr:uid="{5BE603D0-90E6-4070-84FE-B697774FC2AE}"/>
    <cellStyle name="Nota 2 4 3 6 3 2" xfId="32745" xr:uid="{C1D98E5B-8044-4B8E-8163-0C4CA86A9F2E}"/>
    <cellStyle name="Nota 2 4 3 6 4" xfId="32746" xr:uid="{08D2169F-5DAE-4C42-9156-CC322209F3E3}"/>
    <cellStyle name="Nota 2 4 3 6 4 2" xfId="32747" xr:uid="{AB856CEC-5D00-460F-9B4A-EA9A978B35B0}"/>
    <cellStyle name="Nota 2 4 3 6 5" xfId="32748" xr:uid="{5CCFEC87-BF82-4477-8A0A-CC15D9849006}"/>
    <cellStyle name="Nota 2 4 3 7" xfId="32749" xr:uid="{92D7EDDC-8C5F-4BF7-B975-8708B2585DEB}"/>
    <cellStyle name="Nota 2 4 3 7 2" xfId="32750" xr:uid="{C28287E3-AE6C-410F-BFE1-77E7B28B4722}"/>
    <cellStyle name="Nota 2 4 3 7 2 2" xfId="32751" xr:uid="{83CAB6E0-F94D-4EC4-B058-6BA52625DAF5}"/>
    <cellStyle name="Nota 2 4 3 7 3" xfId="32752" xr:uid="{C95B3312-F4A1-4290-A9B1-1DE8DDE4D97F}"/>
    <cellStyle name="Nota 2 4 3 7 3 2" xfId="32753" xr:uid="{EE5603A0-F5A6-4DCC-8806-28331C1DE1EE}"/>
    <cellStyle name="Nota 2 4 3 7 4" xfId="32754" xr:uid="{558CC523-39A4-40F0-80CD-C504D7BFDD74}"/>
    <cellStyle name="Nota 2 4 3 8" xfId="32755" xr:uid="{8B737DC6-F269-4924-96E8-CD3D261FF13E}"/>
    <cellStyle name="Nota 2 4 3 8 2" xfId="32756" xr:uid="{C5EC3164-678D-493E-9F6D-7806F3F84FBE}"/>
    <cellStyle name="Nota 2 4 3 8 2 2" xfId="32757" xr:uid="{641CF456-1F8D-4C3D-AF16-EAADEBC8F16D}"/>
    <cellStyle name="Nota 2 4 3 8 2 2 2" xfId="32758" xr:uid="{3A2566BF-F69A-43A9-85C8-12BD2A4BE38D}"/>
    <cellStyle name="Nota 2 4 3 8 2 3" xfId="32759" xr:uid="{E913A043-3149-45A6-A04E-1648958CF918}"/>
    <cellStyle name="Nota 2 4 3 8 3" xfId="32760" xr:uid="{4A1150A2-E2C7-4C64-9E0D-EF0D8A595DFE}"/>
    <cellStyle name="Nota 2 4 3 8 3 2" xfId="32761" xr:uid="{1083A4EC-3957-4C8B-8661-CEB5477344CC}"/>
    <cellStyle name="Nota 2 4 3 8 4" xfId="32762" xr:uid="{B3607A53-51EF-40A2-A8D5-199C2CCE4845}"/>
    <cellStyle name="Nota 2 4 3 8 4 2" xfId="32763" xr:uid="{59FC82C0-D5E7-492D-BC46-CA7EC27D4DCD}"/>
    <cellStyle name="Nota 2 4 3 8 5" xfId="32764" xr:uid="{1FAF1D57-70D9-4DEB-85BC-2B33A29BBC51}"/>
    <cellStyle name="Nota 2 4 3 9" xfId="32765" xr:uid="{4E8BCF38-BF0A-4097-8620-23B3F8640C5F}"/>
    <cellStyle name="Nota 2 4 3 9 2" xfId="32766" xr:uid="{800EB09C-E7BC-4740-A990-EE103909FD72}"/>
    <cellStyle name="Nota 2 4 3 9 2 2" xfId="32767" xr:uid="{5DABEEAE-C1AF-412F-9FE2-71C2365B48D7}"/>
    <cellStyle name="Nota 2 4 3 9 3" xfId="32768" xr:uid="{456A5462-14B4-44F1-B913-BB6C81013054}"/>
    <cellStyle name="Nota 2 4 3 9 3 2" xfId="32769" xr:uid="{31B2FFAF-034F-4A5C-BCAD-ADFBCFD1B832}"/>
    <cellStyle name="Nota 2 4 3 9 4" xfId="32770" xr:uid="{03B325B9-0909-42A9-BDCB-953B06AE2D39}"/>
    <cellStyle name="Nota 2 4 4" xfId="32771" xr:uid="{89BD8B78-FE78-4D8E-98E4-9B5618768094}"/>
    <cellStyle name="Nota 2 4 4 10" xfId="32772" xr:uid="{0D241E0F-0B78-4092-80AD-3ED118583450}"/>
    <cellStyle name="Nota 2 4 4 11" xfId="32773" xr:uid="{CEC1E252-FF47-49E5-B491-9D78740D0CD8}"/>
    <cellStyle name="Nota 2 4 4 2" xfId="32774" xr:uid="{42183CC7-FC32-4890-B486-7B1BCA076D04}"/>
    <cellStyle name="Nota 2 4 4 2 10" xfId="32775" xr:uid="{A2B3D1AB-3A30-4F55-9A0C-543D757D4849}"/>
    <cellStyle name="Nota 2 4 4 2 2" xfId="32776" xr:uid="{F0DF1C50-9A7D-4197-BE2A-49FC2A8002E0}"/>
    <cellStyle name="Nota 2 4 4 2 2 2" xfId="32777" xr:uid="{C374E57F-C08E-4F6B-B8D4-64EA99738815}"/>
    <cellStyle name="Nota 2 4 4 2 2 2 2" xfId="32778" xr:uid="{D5AFB8B0-05F5-4FBC-BF35-AFA73AFACE6E}"/>
    <cellStyle name="Nota 2 4 4 2 2 2 2 2" xfId="32779" xr:uid="{940ACB89-1691-4E34-95F1-53A150F6D65D}"/>
    <cellStyle name="Nota 2 4 4 2 2 2 2 2 2" xfId="32780" xr:uid="{FB589818-353F-47C5-9037-C8FFD7985FBB}"/>
    <cellStyle name="Nota 2 4 4 2 2 2 2 2 2 2" xfId="32781" xr:uid="{3178DF21-0803-4B41-9D29-76C2D88CB3C6}"/>
    <cellStyle name="Nota 2 4 4 2 2 2 2 2 3" xfId="32782" xr:uid="{E400F53E-BFBC-4DCC-BA6F-9ECFA8AE1825}"/>
    <cellStyle name="Nota 2 4 4 2 2 2 2 3" xfId="32783" xr:uid="{BF0D2BB4-36F8-4CBC-8DFF-529DC0C08D22}"/>
    <cellStyle name="Nota 2 4 4 2 2 2 2 3 2" xfId="32784" xr:uid="{2F669B7C-E4D9-4D99-AA53-9E3F2EFED3DD}"/>
    <cellStyle name="Nota 2 4 4 2 2 2 2 4" xfId="32785" xr:uid="{8860C1FA-5027-4ECE-960D-5C4FDAD7C15D}"/>
    <cellStyle name="Nota 2 4 4 2 2 2 2 4 2" xfId="32786" xr:uid="{03795615-D126-409F-A9C8-888198E7F165}"/>
    <cellStyle name="Nota 2 4 4 2 2 2 2 5" xfId="32787" xr:uid="{361BC696-9537-4188-B329-0C9C0ED8EFBF}"/>
    <cellStyle name="Nota 2 4 4 2 2 2 3" xfId="32788" xr:uid="{785FE0AF-907F-43FB-9D12-A750050B6D65}"/>
    <cellStyle name="Nota 2 4 4 2 2 2 3 2" xfId="32789" xr:uid="{06A954DA-4BD9-4F49-99D5-6F42441D98B4}"/>
    <cellStyle name="Nota 2 4 4 2 2 2 4" xfId="32790" xr:uid="{BC61597A-EDC0-48A3-8BDE-7F91C4A9D00D}"/>
    <cellStyle name="Nota 2 4 4 2 2 2 4 2" xfId="32791" xr:uid="{88971373-C77C-457D-835A-91A23E20336B}"/>
    <cellStyle name="Nota 2 4 4 2 2 2 5" xfId="32792" xr:uid="{4693577A-816E-480C-99DD-6ED930DFEBAB}"/>
    <cellStyle name="Nota 2 4 4 2 2 3" xfId="32793" xr:uid="{C871ADDA-5A31-4D56-BBE9-6655952DDA17}"/>
    <cellStyle name="Nota 2 4 4 2 2 3 2" xfId="32794" xr:uid="{398EC20A-8336-4302-840B-B3D75F22A827}"/>
    <cellStyle name="Nota 2 4 4 2 2 3 2 2" xfId="32795" xr:uid="{22148A42-8D78-4939-ACB2-702D2D0AB193}"/>
    <cellStyle name="Nota 2 4 4 2 2 3 3" xfId="32796" xr:uid="{CB904096-D5CA-4D10-8654-27289FFEB4B2}"/>
    <cellStyle name="Nota 2 4 4 2 2 3 3 2" xfId="32797" xr:uid="{6AA533AD-F23F-4CF8-A5DC-375712FDFF60}"/>
    <cellStyle name="Nota 2 4 4 2 2 3 4" xfId="32798" xr:uid="{BAC4EB6E-0B67-41D0-917C-FBADE88E4A55}"/>
    <cellStyle name="Nota 2 4 4 2 2 4" xfId="32799" xr:uid="{95C99750-22F3-4E0E-8330-3B795E648F16}"/>
    <cellStyle name="Nota 2 4 4 2 2 4 2" xfId="32800" xr:uid="{C55B7716-B8F9-45AC-9DD9-E43F9E2AFDD0}"/>
    <cellStyle name="Nota 2 4 4 2 2 4 2 2" xfId="32801" xr:uid="{75FF95E3-B41D-46B9-94C7-FEB80283A47F}"/>
    <cellStyle name="Nota 2 4 4 2 2 4 2 2 2" xfId="32802" xr:uid="{D078610C-3AE4-4A0F-9D12-48FB6A251C66}"/>
    <cellStyle name="Nota 2 4 4 2 2 4 2 3" xfId="32803" xr:uid="{B6AB3B8F-3EE0-4D9D-A045-5B0980A247E7}"/>
    <cellStyle name="Nota 2 4 4 2 2 4 3" xfId="32804" xr:uid="{F96A21E6-C3E3-415A-B7BE-11256C1BB187}"/>
    <cellStyle name="Nota 2 4 4 2 2 4 3 2" xfId="32805" xr:uid="{1C650B15-111A-4839-86EB-A40D5FAE7733}"/>
    <cellStyle name="Nota 2 4 4 2 2 4 4" xfId="32806" xr:uid="{E3053F3B-E628-4012-88E9-BB2CCE022038}"/>
    <cellStyle name="Nota 2 4 4 2 2 4 4 2" xfId="32807" xr:uid="{9E8681E6-0B91-4C38-BF94-A7EC9D5F3FB4}"/>
    <cellStyle name="Nota 2 4 4 2 2 4 5" xfId="32808" xr:uid="{EA367E6D-52A6-401D-BB93-E4F99D1B051C}"/>
    <cellStyle name="Nota 2 4 4 2 2 5" xfId="32809" xr:uid="{97AF271F-A46B-407A-AC27-E95B3E8747CA}"/>
    <cellStyle name="Nota 2 4 4 2 2 5 2" xfId="32810" xr:uid="{18923BAB-6065-4F45-990A-DC2F75CC4E18}"/>
    <cellStyle name="Nota 2 4 4 2 2 5 2 2" xfId="32811" xr:uid="{4539E049-DABA-4862-943A-DF1B1C357DC3}"/>
    <cellStyle name="Nota 2 4 4 2 2 5 3" xfId="32812" xr:uid="{4CB21A9A-2376-42C3-95F1-DFF504817501}"/>
    <cellStyle name="Nota 2 4 4 2 2 5 3 2" xfId="32813" xr:uid="{AEE29000-7EAF-4470-8EE3-E7A1FA6277F9}"/>
    <cellStyle name="Nota 2 4 4 2 2 5 4" xfId="32814" xr:uid="{795DDC45-1E01-4BE7-B0CC-B819D335DB9D}"/>
    <cellStyle name="Nota 2 4 4 2 2 6" xfId="32815" xr:uid="{1CFB600E-915E-471E-B274-FC85C93F23F4}"/>
    <cellStyle name="Nota 2 4 4 2 2 6 2" xfId="32816" xr:uid="{B9858C70-22C1-4096-889D-B4AD3C686C2B}"/>
    <cellStyle name="Nota 2 4 4 2 2 7" xfId="32817" xr:uid="{B3396916-608A-4A74-AA3D-23F0B9FE7246}"/>
    <cellStyle name="Nota 2 4 4 2 2 8" xfId="32818" xr:uid="{DFD50881-AB93-47D0-8CA1-E156ADD5EEBD}"/>
    <cellStyle name="Nota 2 4 4 2 3" xfId="32819" xr:uid="{7C643F52-6DF9-42EA-8CBB-12315BB995F2}"/>
    <cellStyle name="Nota 2 4 4 2 3 2" xfId="32820" xr:uid="{1C56EBAD-61B0-4F93-92A1-AEE47B009596}"/>
    <cellStyle name="Nota 2 4 4 2 3 2 2" xfId="32821" xr:uid="{02DADA26-CA7A-44D3-BA3F-4C38CF5CC793}"/>
    <cellStyle name="Nota 2 4 4 2 3 2 2 2" xfId="32822" xr:uid="{8839D875-140A-4562-BDE2-689C2AA96D23}"/>
    <cellStyle name="Nota 2 4 4 2 3 2 2 2 2" xfId="32823" xr:uid="{0C66EFB2-7A14-41B1-859C-FB26FCAA854B}"/>
    <cellStyle name="Nota 2 4 4 2 3 2 2 2 2 2" xfId="32824" xr:uid="{343EF09D-EDA9-488C-9E2A-5C322AB80CAE}"/>
    <cellStyle name="Nota 2 4 4 2 3 2 2 2 3" xfId="32825" xr:uid="{8567C122-C915-4476-8E9A-E602306F8AFB}"/>
    <cellStyle name="Nota 2 4 4 2 3 2 2 3" xfId="32826" xr:uid="{BFC518CA-15D3-4DC5-97E2-B61F00DDE951}"/>
    <cellStyle name="Nota 2 4 4 2 3 2 2 3 2" xfId="32827" xr:uid="{268676FC-2687-490A-93BE-7ACA8065057F}"/>
    <cellStyle name="Nota 2 4 4 2 3 2 2 4" xfId="32828" xr:uid="{B800F51E-77F4-4222-B6AE-ED9453FD6DF8}"/>
    <cellStyle name="Nota 2 4 4 2 3 2 2 4 2" xfId="32829" xr:uid="{F886C198-E61D-43FB-84DE-B599DA61C403}"/>
    <cellStyle name="Nota 2 4 4 2 3 2 2 5" xfId="32830" xr:uid="{D3FC3094-5C05-451C-8F94-F01FF8C9BCE8}"/>
    <cellStyle name="Nota 2 4 4 2 3 2 3" xfId="32831" xr:uid="{6A56E35D-D0D0-4E22-ABBA-A80AB716AF96}"/>
    <cellStyle name="Nota 2 4 4 2 3 2 3 2" xfId="32832" xr:uid="{64C3919F-531A-4D4C-8546-E106655F2F91}"/>
    <cellStyle name="Nota 2 4 4 2 3 2 4" xfId="32833" xr:uid="{8F88F1C5-4100-4A72-8B24-64209A441F6B}"/>
    <cellStyle name="Nota 2 4 4 2 3 2 4 2" xfId="32834" xr:uid="{C67D3FC0-FBF1-410D-BC99-C30135038DDF}"/>
    <cellStyle name="Nota 2 4 4 2 3 2 5" xfId="32835" xr:uid="{2A609B61-19DE-4EE1-80ED-5EB9824929DB}"/>
    <cellStyle name="Nota 2 4 4 2 3 3" xfId="32836" xr:uid="{E101A1B7-8FC8-4612-A197-D3BEA34EDD5E}"/>
    <cellStyle name="Nota 2 4 4 2 3 3 2" xfId="32837" xr:uid="{E01341F0-55C8-46C2-B18A-E5D00001558A}"/>
    <cellStyle name="Nota 2 4 4 2 3 3 2 2" xfId="32838" xr:uid="{FFE81342-6CC0-4B18-8D66-BF158E0D5E13}"/>
    <cellStyle name="Nota 2 4 4 2 3 3 3" xfId="32839" xr:uid="{28BE5994-93F4-4ADE-9047-2EAD2F383EBA}"/>
    <cellStyle name="Nota 2 4 4 2 3 3 3 2" xfId="32840" xr:uid="{637BAD9A-5BE9-4A89-9869-0C77D2D0F6A1}"/>
    <cellStyle name="Nota 2 4 4 2 3 3 4" xfId="32841" xr:uid="{907D7DA1-423D-44F4-8597-4C01C0BDF252}"/>
    <cellStyle name="Nota 2 4 4 2 3 4" xfId="32842" xr:uid="{D160930A-449B-441E-A026-3ADD8D36ACFE}"/>
    <cellStyle name="Nota 2 4 4 2 3 4 2" xfId="32843" xr:uid="{01E9643A-E28B-4DE3-95BE-C626B33A643C}"/>
    <cellStyle name="Nota 2 4 4 2 3 4 2 2" xfId="32844" xr:uid="{D3522BD4-8E39-40D7-A775-6BEEA9BAC544}"/>
    <cellStyle name="Nota 2 4 4 2 3 4 2 2 2" xfId="32845" xr:uid="{F112ED19-5880-4B28-A66B-4316E3ACCFE5}"/>
    <cellStyle name="Nota 2 4 4 2 3 4 2 3" xfId="32846" xr:uid="{64F7903B-D8E6-4BC2-B772-DC0686CFCAA7}"/>
    <cellStyle name="Nota 2 4 4 2 3 4 3" xfId="32847" xr:uid="{C2F52FA2-A26D-44CB-BA54-32ABE0F49D23}"/>
    <cellStyle name="Nota 2 4 4 2 3 4 3 2" xfId="32848" xr:uid="{882F5485-4ECE-4044-8A0D-B3685D8EEA3C}"/>
    <cellStyle name="Nota 2 4 4 2 3 4 4" xfId="32849" xr:uid="{59257CF5-8BDB-41B0-B3FA-6DCEE8D437A3}"/>
    <cellStyle name="Nota 2 4 4 2 3 4 4 2" xfId="32850" xr:uid="{A600BE44-F09D-4760-8A90-A8744C7ED09A}"/>
    <cellStyle name="Nota 2 4 4 2 3 4 5" xfId="32851" xr:uid="{6A5C4944-8CD1-4AE5-8D96-7DB1B6B7E112}"/>
    <cellStyle name="Nota 2 4 4 2 3 5" xfId="32852" xr:uid="{46AE8F33-6B89-46DE-BADD-86D9705244DE}"/>
    <cellStyle name="Nota 2 4 4 2 3 5 2" xfId="32853" xr:uid="{EDB7D452-656B-418A-861C-B6E6E3BCA247}"/>
    <cellStyle name="Nota 2 4 4 2 3 5 2 2" xfId="32854" xr:uid="{46352318-547E-48A4-A950-9F452E9822AA}"/>
    <cellStyle name="Nota 2 4 4 2 3 5 3" xfId="32855" xr:uid="{14FFAE64-A466-4970-8971-7C22C3FC072C}"/>
    <cellStyle name="Nota 2 4 4 2 3 5 3 2" xfId="32856" xr:uid="{26E8E86B-1157-4196-8F28-1834C3208D03}"/>
    <cellStyle name="Nota 2 4 4 2 3 5 4" xfId="32857" xr:uid="{39ADA150-B092-433F-BB1C-8D6506867895}"/>
    <cellStyle name="Nota 2 4 4 2 3 6" xfId="32858" xr:uid="{4BE3AA70-A515-43CC-ABC4-5EE697A17CE4}"/>
    <cellStyle name="Nota 2 4 4 2 3 6 2" xfId="32859" xr:uid="{A87E67C1-BEFE-41F6-B402-21893699FB08}"/>
    <cellStyle name="Nota 2 4 4 2 3 7" xfId="32860" xr:uid="{2B0E725F-8BAF-43C2-BFF4-0AFE6867AF90}"/>
    <cellStyle name="Nota 2 4 4 2 3 8" xfId="32861" xr:uid="{39F53480-F060-4108-AFE5-DA30F98B1069}"/>
    <cellStyle name="Nota 2 4 4 2 4" xfId="32862" xr:uid="{4439E15A-0E82-4ED4-A56B-1693EB36D208}"/>
    <cellStyle name="Nota 2 4 4 2 4 2" xfId="32863" xr:uid="{A8B80AF2-35C9-4798-BD84-855D485203C1}"/>
    <cellStyle name="Nota 2 4 4 2 4 2 2" xfId="32864" xr:uid="{031CACC8-78B7-4B70-846C-C59384358640}"/>
    <cellStyle name="Nota 2 4 4 2 4 2 2 2" xfId="32865" xr:uid="{B07A5185-E139-4739-88F7-9291F32D643E}"/>
    <cellStyle name="Nota 2 4 4 2 4 2 2 2 2" xfId="32866" xr:uid="{E409A93B-A206-462B-8F68-E3E2A7B5ACC1}"/>
    <cellStyle name="Nota 2 4 4 2 4 2 2 3" xfId="32867" xr:uid="{42E29D0A-F433-4A6A-ACCD-F17DF2743B1D}"/>
    <cellStyle name="Nota 2 4 4 2 4 2 3" xfId="32868" xr:uid="{2B24DE3A-E51D-488A-ACD7-ED3A21C0714A}"/>
    <cellStyle name="Nota 2 4 4 2 4 2 3 2" xfId="32869" xr:uid="{D497D92F-730E-4787-BDDA-EA2FE99DBD43}"/>
    <cellStyle name="Nota 2 4 4 2 4 2 4" xfId="32870" xr:uid="{496777C5-8689-4B62-8C38-E72BA2B1E5F0}"/>
    <cellStyle name="Nota 2 4 4 2 4 2 4 2" xfId="32871" xr:uid="{2687E58C-7225-4475-A89C-26E1F19A0B27}"/>
    <cellStyle name="Nota 2 4 4 2 4 2 5" xfId="32872" xr:uid="{AE2CA75B-18F6-41B3-A921-FDD12F5911D1}"/>
    <cellStyle name="Nota 2 4 4 2 4 3" xfId="32873" xr:uid="{A6009603-1CDE-4A4E-BADD-89E9665E62EB}"/>
    <cellStyle name="Nota 2 4 4 2 4 3 2" xfId="32874" xr:uid="{3DBF876D-2F68-4C10-9130-9923BD82BEB4}"/>
    <cellStyle name="Nota 2 4 4 2 4 4" xfId="32875" xr:uid="{43B4FA5D-7342-47EA-96F2-C961EEF946CE}"/>
    <cellStyle name="Nota 2 4 4 2 4 4 2" xfId="32876" xr:uid="{B7C5DCA6-D312-40CD-BE7D-AD51135C9E65}"/>
    <cellStyle name="Nota 2 4 4 2 4 5" xfId="32877" xr:uid="{F08C2DE7-CEA5-4924-B4A9-86BE29294EE8}"/>
    <cellStyle name="Nota 2 4 4 2 5" xfId="32878" xr:uid="{69821AF5-FE6A-4319-A2C4-9D5B025F6331}"/>
    <cellStyle name="Nota 2 4 4 2 5 2" xfId="32879" xr:uid="{BCD76193-26F5-4B48-84DB-93C0BF5DC74B}"/>
    <cellStyle name="Nota 2 4 4 2 5 2 2" xfId="32880" xr:uid="{B2A30805-87BE-4B40-B8C5-6D92CC59903E}"/>
    <cellStyle name="Nota 2 4 4 2 5 3" xfId="32881" xr:uid="{59B0F0CA-C9F8-444C-8FEB-89E52D56D83A}"/>
    <cellStyle name="Nota 2 4 4 2 5 3 2" xfId="32882" xr:uid="{B7927CEA-89BA-4D0B-AF4D-C65C51F49907}"/>
    <cellStyle name="Nota 2 4 4 2 5 4" xfId="32883" xr:uid="{5D8F27D2-0B88-4CBA-99CE-0D62A7B8C1A2}"/>
    <cellStyle name="Nota 2 4 4 2 6" xfId="32884" xr:uid="{A4A284AF-3D7F-44C0-980E-1CED940B2891}"/>
    <cellStyle name="Nota 2 4 4 2 6 2" xfId="32885" xr:uid="{5EA1775D-C2D1-47F7-B710-DDC6E647C3EE}"/>
    <cellStyle name="Nota 2 4 4 2 6 2 2" xfId="32886" xr:uid="{22D5EE0B-D5DA-4E48-9841-590F65086774}"/>
    <cellStyle name="Nota 2 4 4 2 6 2 2 2" xfId="32887" xr:uid="{F9EDFD47-5EFC-4761-BCFE-1342F092017E}"/>
    <cellStyle name="Nota 2 4 4 2 6 2 3" xfId="32888" xr:uid="{6B2162DC-F4B1-4389-BFA2-0CDF166E3875}"/>
    <cellStyle name="Nota 2 4 4 2 6 3" xfId="32889" xr:uid="{DAFACE57-6A7A-4D45-ABDE-E64A397B329B}"/>
    <cellStyle name="Nota 2 4 4 2 6 3 2" xfId="32890" xr:uid="{2FD41991-F65F-42E8-ABFA-E487B1CFB96C}"/>
    <cellStyle name="Nota 2 4 4 2 6 4" xfId="32891" xr:uid="{551DA5A7-34D1-47B1-BF59-A8F28DE9008C}"/>
    <cellStyle name="Nota 2 4 4 2 6 4 2" xfId="32892" xr:uid="{7185707E-CA61-4D74-AE91-B6752DA8A4C9}"/>
    <cellStyle name="Nota 2 4 4 2 6 5" xfId="32893" xr:uid="{EC8C717B-8FE2-4647-863F-1E8C0E8D45B0}"/>
    <cellStyle name="Nota 2 4 4 2 7" xfId="32894" xr:uid="{9D462801-726A-4AAB-9485-5DFB9F2B76E0}"/>
    <cellStyle name="Nota 2 4 4 2 7 2" xfId="32895" xr:uid="{6A83DA63-1088-4560-B04C-A6FBBB03FC79}"/>
    <cellStyle name="Nota 2 4 4 2 7 2 2" xfId="32896" xr:uid="{14224940-2AB8-4737-8386-7EFAEAAFF2A2}"/>
    <cellStyle name="Nota 2 4 4 2 7 3" xfId="32897" xr:uid="{80DECA49-8EB4-4601-9DF5-7217B6330294}"/>
    <cellStyle name="Nota 2 4 4 2 7 3 2" xfId="32898" xr:uid="{AA779BF7-0C88-4C37-AF81-8404631EE99E}"/>
    <cellStyle name="Nota 2 4 4 2 7 4" xfId="32899" xr:uid="{6D39D596-3D98-4A08-BA4F-35534D52A893}"/>
    <cellStyle name="Nota 2 4 4 2 8" xfId="32900" xr:uid="{95506095-2A0C-45E2-A095-67F990C91C4B}"/>
    <cellStyle name="Nota 2 4 4 2 8 2" xfId="32901" xr:uid="{30BAD5C3-17A2-48FE-BE32-E161D05F2918}"/>
    <cellStyle name="Nota 2 4 4 2 9" xfId="32902" xr:uid="{A8D3C684-D47B-4CAA-A6E2-9A33F15FE010}"/>
    <cellStyle name="Nota 2 4 4 3" xfId="32903" xr:uid="{179B0841-6F3A-40F2-ACAA-0C5C8FE84E7E}"/>
    <cellStyle name="Nota 2 4 4 3 2" xfId="32904" xr:uid="{038ED90A-8FC6-4F59-8DBF-FDE65EB9F9B4}"/>
    <cellStyle name="Nota 2 4 4 3 2 2" xfId="32905" xr:uid="{22444AA3-972F-4822-B9A5-A7189C874A5E}"/>
    <cellStyle name="Nota 2 4 4 3 2 2 2" xfId="32906" xr:uid="{51EEB9F8-E775-4018-99DB-0A27D38C1BEF}"/>
    <cellStyle name="Nota 2 4 4 3 2 2 2 2" xfId="32907" xr:uid="{BF4B02E7-B6B9-4E26-82A3-859CD67312E1}"/>
    <cellStyle name="Nota 2 4 4 3 2 2 2 2 2" xfId="32908" xr:uid="{86621F2D-CEF8-47EF-B832-5A3F467EF6B5}"/>
    <cellStyle name="Nota 2 4 4 3 2 2 2 3" xfId="32909" xr:uid="{7F4CAFA9-4C1B-4ECC-A322-70E268EAC97A}"/>
    <cellStyle name="Nota 2 4 4 3 2 2 3" xfId="32910" xr:uid="{B209DB0F-F73A-4CD5-9124-02A52B8BBD9B}"/>
    <cellStyle name="Nota 2 4 4 3 2 2 3 2" xfId="32911" xr:uid="{DA88B855-2CB4-47DF-9648-EAB14B3C15F9}"/>
    <cellStyle name="Nota 2 4 4 3 2 2 4" xfId="32912" xr:uid="{9D42BC9F-5FC6-411B-8C67-844D81FFAE5F}"/>
    <cellStyle name="Nota 2 4 4 3 2 2 4 2" xfId="32913" xr:uid="{F74E5A51-3730-4203-8EEA-8207CFAD80D2}"/>
    <cellStyle name="Nota 2 4 4 3 2 2 5" xfId="32914" xr:uid="{8D4D6085-4466-4A47-9412-65F44FBF100E}"/>
    <cellStyle name="Nota 2 4 4 3 2 3" xfId="32915" xr:uid="{B45EEDD5-0751-496A-8011-2B81F6B05F5B}"/>
    <cellStyle name="Nota 2 4 4 3 2 3 2" xfId="32916" xr:uid="{7C0C3625-2C47-468F-BEE3-B8EF0FE6611E}"/>
    <cellStyle name="Nota 2 4 4 3 2 4" xfId="32917" xr:uid="{3DDFF0F6-1A0B-4E6E-A031-C4B3D45D672D}"/>
    <cellStyle name="Nota 2 4 4 3 2 4 2" xfId="32918" xr:uid="{E0366FDC-BEB7-4208-8F2D-ED3FC8D7AB82}"/>
    <cellStyle name="Nota 2 4 4 3 2 5" xfId="32919" xr:uid="{3C6B2F28-F07A-4BB1-9797-754785E671B1}"/>
    <cellStyle name="Nota 2 4 4 3 3" xfId="32920" xr:uid="{A8BDB187-BD45-4B2F-BA57-C436EA25FC77}"/>
    <cellStyle name="Nota 2 4 4 3 3 2" xfId="32921" xr:uid="{B37AD538-58FB-49C1-A1C5-C1A3D0388F3F}"/>
    <cellStyle name="Nota 2 4 4 3 3 2 2" xfId="32922" xr:uid="{30276D47-7127-4AE1-A106-A90C239889B8}"/>
    <cellStyle name="Nota 2 4 4 3 3 3" xfId="32923" xr:uid="{1FC2724E-9C2A-446D-8955-A3C7176A917B}"/>
    <cellStyle name="Nota 2 4 4 3 3 3 2" xfId="32924" xr:uid="{AA773DAA-F347-47EA-B33F-F58DABB9BC85}"/>
    <cellStyle name="Nota 2 4 4 3 3 4" xfId="32925" xr:uid="{F99FF374-84E0-444B-9E5B-0C6F8EFA11D6}"/>
    <cellStyle name="Nota 2 4 4 3 4" xfId="32926" xr:uid="{5A2179BE-A3DC-4D75-BF7B-879CAE3A4382}"/>
    <cellStyle name="Nota 2 4 4 3 4 2" xfId="32927" xr:uid="{46BAEDF7-028A-41A8-8EA6-7B1BF1838F48}"/>
    <cellStyle name="Nota 2 4 4 3 4 2 2" xfId="32928" xr:uid="{10F1B667-9D0F-495A-80E4-2EA3A5345910}"/>
    <cellStyle name="Nota 2 4 4 3 4 2 2 2" xfId="32929" xr:uid="{12168E30-3025-46C4-ADA8-F279CD8F4B60}"/>
    <cellStyle name="Nota 2 4 4 3 4 2 3" xfId="32930" xr:uid="{AC8125C0-4C16-4D12-BC33-36DCE322A50C}"/>
    <cellStyle name="Nota 2 4 4 3 4 3" xfId="32931" xr:uid="{B2FED774-9073-4045-A601-40FF64039B2E}"/>
    <cellStyle name="Nota 2 4 4 3 4 3 2" xfId="32932" xr:uid="{AE1F9DAF-FC78-4FE3-B9AC-A7FF7E30BD44}"/>
    <cellStyle name="Nota 2 4 4 3 4 4" xfId="32933" xr:uid="{599826DE-7483-40AE-8022-AC312B63F0B7}"/>
    <cellStyle name="Nota 2 4 4 3 4 4 2" xfId="32934" xr:uid="{95126C65-F6ED-4A3A-9778-48FE0294A640}"/>
    <cellStyle name="Nota 2 4 4 3 4 5" xfId="32935" xr:uid="{A5D2B0A3-73CF-4ED6-8B28-5CC06493DC74}"/>
    <cellStyle name="Nota 2 4 4 3 5" xfId="32936" xr:uid="{5886BB55-D9F0-4E66-89BF-71305E3025FD}"/>
    <cellStyle name="Nota 2 4 4 3 5 2" xfId="32937" xr:uid="{C864E491-DD4C-4E2A-8D74-8462DAB2060E}"/>
    <cellStyle name="Nota 2 4 4 3 5 2 2" xfId="32938" xr:uid="{3F4303FB-6022-40D9-B08E-0642521514A2}"/>
    <cellStyle name="Nota 2 4 4 3 5 3" xfId="32939" xr:uid="{5A315810-6C69-45DA-A78E-1318FFDCDBBF}"/>
    <cellStyle name="Nota 2 4 4 3 5 3 2" xfId="32940" xr:uid="{A56B3AFD-F14C-42F5-BC15-558F82D50336}"/>
    <cellStyle name="Nota 2 4 4 3 5 4" xfId="32941" xr:uid="{FA62E01B-AE93-4C5D-932E-F07FFDD964BC}"/>
    <cellStyle name="Nota 2 4 4 3 6" xfId="32942" xr:uid="{03328AB7-AAE2-4AF0-B3F7-1A9CF1579980}"/>
    <cellStyle name="Nota 2 4 4 3 6 2" xfId="32943" xr:uid="{C4BA7820-6CDC-456A-87DD-8DC775D7EDE1}"/>
    <cellStyle name="Nota 2 4 4 3 7" xfId="32944" xr:uid="{E0A3FAA4-42BB-4B2B-8137-00725A6FDD36}"/>
    <cellStyle name="Nota 2 4 4 3 8" xfId="32945" xr:uid="{533CCC72-60DD-41AC-BB90-E1BC9DB04F8C}"/>
    <cellStyle name="Nota 2 4 4 4" xfId="32946" xr:uid="{C0AD3141-D569-4DA6-9792-A983372CF4CE}"/>
    <cellStyle name="Nota 2 4 4 4 2" xfId="32947" xr:uid="{1EC8ABD5-6981-4AFC-AEA2-1B5C3D018B72}"/>
    <cellStyle name="Nota 2 4 4 4 2 2" xfId="32948" xr:uid="{2A585816-764F-4976-9F71-AF7C36C0E3B9}"/>
    <cellStyle name="Nota 2 4 4 4 2 2 2" xfId="32949" xr:uid="{3C0D6B90-711A-4494-BB57-D3B9AE34A4B8}"/>
    <cellStyle name="Nota 2 4 4 4 2 2 2 2" xfId="32950" xr:uid="{79B4EF07-E611-4664-9AF9-F2E5841209DA}"/>
    <cellStyle name="Nota 2 4 4 4 2 2 2 2 2" xfId="32951" xr:uid="{8079E385-ADA2-4B4D-BCC7-CAE7461896CE}"/>
    <cellStyle name="Nota 2 4 4 4 2 2 2 3" xfId="32952" xr:uid="{2BB7898F-3539-4ACC-BD23-5162758081EF}"/>
    <cellStyle name="Nota 2 4 4 4 2 2 3" xfId="32953" xr:uid="{1CB0941D-920D-44D0-9724-4C50FB3D568D}"/>
    <cellStyle name="Nota 2 4 4 4 2 2 3 2" xfId="32954" xr:uid="{DCFA0AF7-4A33-45C0-93D3-DBA7836BA563}"/>
    <cellStyle name="Nota 2 4 4 4 2 2 4" xfId="32955" xr:uid="{5C947042-9708-46BB-A1C1-50876E699E15}"/>
    <cellStyle name="Nota 2 4 4 4 2 2 4 2" xfId="32956" xr:uid="{09B69AE0-A4DD-4CC5-8E73-88CD6E291E1B}"/>
    <cellStyle name="Nota 2 4 4 4 2 2 5" xfId="32957" xr:uid="{B851A0FE-B202-474F-96D4-7D80194B4697}"/>
    <cellStyle name="Nota 2 4 4 4 2 3" xfId="32958" xr:uid="{9A68ABCB-588F-4015-A29D-4E62DE87F6D3}"/>
    <cellStyle name="Nota 2 4 4 4 2 3 2" xfId="32959" xr:uid="{4DFFF075-B0B7-47F2-B73C-BA7FF2BDEE58}"/>
    <cellStyle name="Nota 2 4 4 4 2 4" xfId="32960" xr:uid="{67139611-8167-4DC3-98BD-C33661F63A37}"/>
    <cellStyle name="Nota 2 4 4 4 2 4 2" xfId="32961" xr:uid="{10E74152-BEFF-4091-AD9D-FDF3A763DB0B}"/>
    <cellStyle name="Nota 2 4 4 4 2 5" xfId="32962" xr:uid="{B15A02E9-E3C4-40FD-82C1-70F210176FE8}"/>
    <cellStyle name="Nota 2 4 4 4 3" xfId="32963" xr:uid="{5680CCA8-671B-40BD-97B0-8CCF4C5A0087}"/>
    <cellStyle name="Nota 2 4 4 4 3 2" xfId="32964" xr:uid="{AC415AE7-0371-4DF8-8C74-55541504EA82}"/>
    <cellStyle name="Nota 2 4 4 4 3 2 2" xfId="32965" xr:uid="{306D13AB-E72B-4D2A-B72B-E5ABDE0B8A00}"/>
    <cellStyle name="Nota 2 4 4 4 3 3" xfId="32966" xr:uid="{E6495336-78E3-45E2-9A51-2CBB280264A2}"/>
    <cellStyle name="Nota 2 4 4 4 3 3 2" xfId="32967" xr:uid="{54E9C213-E184-4184-BAFC-00A32CD256F1}"/>
    <cellStyle name="Nota 2 4 4 4 3 4" xfId="32968" xr:uid="{0603E9BF-FEB7-4F1D-BE1C-6D65A190ED46}"/>
    <cellStyle name="Nota 2 4 4 4 4" xfId="32969" xr:uid="{302FBCF1-9DB9-436D-AD91-A17C77079DA2}"/>
    <cellStyle name="Nota 2 4 4 4 4 2" xfId="32970" xr:uid="{7CEFDA34-78CA-4011-99B1-4A658FACA35D}"/>
    <cellStyle name="Nota 2 4 4 4 4 2 2" xfId="32971" xr:uid="{B638A67B-C582-4741-8BE8-23B174ECA522}"/>
    <cellStyle name="Nota 2 4 4 4 4 2 2 2" xfId="32972" xr:uid="{8E8DA10F-30C4-4A70-996D-152A580E18DB}"/>
    <cellStyle name="Nota 2 4 4 4 4 2 3" xfId="32973" xr:uid="{634C3E08-309E-4479-B096-C896EDB9D734}"/>
    <cellStyle name="Nota 2 4 4 4 4 3" xfId="32974" xr:uid="{3E17D26F-E399-4C60-A387-4D771E016DDA}"/>
    <cellStyle name="Nota 2 4 4 4 4 3 2" xfId="32975" xr:uid="{43DA6607-2CF4-4419-933D-7B64FD99E4D2}"/>
    <cellStyle name="Nota 2 4 4 4 4 4" xfId="32976" xr:uid="{5243DF31-3ECE-40CF-8400-AD8EF795C492}"/>
    <cellStyle name="Nota 2 4 4 4 4 4 2" xfId="32977" xr:uid="{E0DB9F60-5479-427B-8C83-60C993D039B2}"/>
    <cellStyle name="Nota 2 4 4 4 4 5" xfId="32978" xr:uid="{161E3939-B0B5-4C4E-B15F-FD6820CD7001}"/>
    <cellStyle name="Nota 2 4 4 4 5" xfId="32979" xr:uid="{98C874D6-8E19-4A5E-A13F-FAC2A38D916F}"/>
    <cellStyle name="Nota 2 4 4 4 5 2" xfId="32980" xr:uid="{58FA9C1F-B2E3-440A-9279-7E360D75F981}"/>
    <cellStyle name="Nota 2 4 4 4 5 2 2" xfId="32981" xr:uid="{36F04808-0642-4542-B1BD-1F4AD7AA247F}"/>
    <cellStyle name="Nota 2 4 4 4 5 3" xfId="32982" xr:uid="{D3FA46AC-2185-41F9-B601-011946E6111E}"/>
    <cellStyle name="Nota 2 4 4 4 5 3 2" xfId="32983" xr:uid="{88C1274E-25E8-455D-B0D5-7D824F1EF044}"/>
    <cellStyle name="Nota 2 4 4 4 5 4" xfId="32984" xr:uid="{BE1CFD11-59D5-4047-8C49-E398D375B254}"/>
    <cellStyle name="Nota 2 4 4 4 6" xfId="32985" xr:uid="{247AEC95-B9DA-4B74-ABA8-BE8142136628}"/>
    <cellStyle name="Nota 2 4 4 4 6 2" xfId="32986" xr:uid="{811924C4-880A-429F-883F-5386D62B7275}"/>
    <cellStyle name="Nota 2 4 4 4 7" xfId="32987" xr:uid="{CA038C1B-268F-41D6-8656-2EE1BE9B7241}"/>
    <cellStyle name="Nota 2 4 4 4 8" xfId="32988" xr:uid="{4F57F6D8-ED1C-43BD-B92F-D86D38C3252A}"/>
    <cellStyle name="Nota 2 4 4 5" xfId="32989" xr:uid="{F9DB6BAB-42F8-4A6C-9F7C-069853BDCCB6}"/>
    <cellStyle name="Nota 2 4 4 5 2" xfId="32990" xr:uid="{F4DDD551-6282-466C-A74E-15ECE1CF453E}"/>
    <cellStyle name="Nota 2 4 4 5 2 2" xfId="32991" xr:uid="{E8CAB057-97E3-46CC-B9FE-631079C324BA}"/>
    <cellStyle name="Nota 2 4 4 5 2 2 2" xfId="32992" xr:uid="{E15521EC-250E-4887-A698-2F5C47016AD6}"/>
    <cellStyle name="Nota 2 4 4 5 2 2 2 2" xfId="32993" xr:uid="{331A29D2-B1D1-41C7-8D49-066BC722D2A5}"/>
    <cellStyle name="Nota 2 4 4 5 2 2 3" xfId="32994" xr:uid="{F6277985-1272-47B2-B5C0-36303268DC05}"/>
    <cellStyle name="Nota 2 4 4 5 2 3" xfId="32995" xr:uid="{905917D0-AB36-4D47-903F-DC4D3DAF6270}"/>
    <cellStyle name="Nota 2 4 4 5 2 3 2" xfId="32996" xr:uid="{454A9606-FFD6-4F84-A3DB-86F84CF53647}"/>
    <cellStyle name="Nota 2 4 4 5 2 4" xfId="32997" xr:uid="{681E8541-A3F8-46B4-984D-3CF75C016D2F}"/>
    <cellStyle name="Nota 2 4 4 5 2 4 2" xfId="32998" xr:uid="{4C75B50B-F6E9-4E6F-B744-D41168558209}"/>
    <cellStyle name="Nota 2 4 4 5 2 5" xfId="32999" xr:uid="{93EE5598-0FBD-4BF9-9C4C-692C863F9462}"/>
    <cellStyle name="Nota 2 4 4 5 3" xfId="33000" xr:uid="{671490C6-A8C3-4FE4-A209-11BC6DEB2B19}"/>
    <cellStyle name="Nota 2 4 4 5 3 2" xfId="33001" xr:uid="{B124BA91-41BB-422B-B609-D0B2533B4327}"/>
    <cellStyle name="Nota 2 4 4 5 4" xfId="33002" xr:uid="{AEBDFB6C-BF11-4EFA-91DE-6908BF2158E0}"/>
    <cellStyle name="Nota 2 4 4 5 4 2" xfId="33003" xr:uid="{5B859EE2-F023-4FEF-B5A2-A7794D99F6D8}"/>
    <cellStyle name="Nota 2 4 4 5 5" xfId="33004" xr:uid="{65180B03-AFC1-48FD-8D36-92762182F622}"/>
    <cellStyle name="Nota 2 4 4 6" xfId="33005" xr:uid="{E8E40EAE-7639-4D92-B4BC-F218F68CD473}"/>
    <cellStyle name="Nota 2 4 4 6 2" xfId="33006" xr:uid="{4137F338-F7B7-46E0-B332-36FCACFD5C89}"/>
    <cellStyle name="Nota 2 4 4 6 2 2" xfId="33007" xr:uid="{9CCBFA64-2EA7-4199-B329-72D2C25EDBF4}"/>
    <cellStyle name="Nota 2 4 4 6 3" xfId="33008" xr:uid="{C4BCD1C6-68F6-4B10-9F9F-010529D3318C}"/>
    <cellStyle name="Nota 2 4 4 6 3 2" xfId="33009" xr:uid="{C5732143-2717-4686-89C2-D77A6250938F}"/>
    <cellStyle name="Nota 2 4 4 6 4" xfId="33010" xr:uid="{84E898E4-03AF-41FF-A6F3-E75A82CE9BC0}"/>
    <cellStyle name="Nota 2 4 4 7" xfId="33011" xr:uid="{3668ADD1-2FF3-4053-A2FC-D5D0060A3651}"/>
    <cellStyle name="Nota 2 4 4 7 2" xfId="33012" xr:uid="{8DDBE284-4E7D-4EC5-BD67-611928AB7AC7}"/>
    <cellStyle name="Nota 2 4 4 7 2 2" xfId="33013" xr:uid="{BAFF5274-D1C6-4D85-84B3-1931FA21FE8B}"/>
    <cellStyle name="Nota 2 4 4 7 2 2 2" xfId="33014" xr:uid="{69A345CF-5D41-45DA-BC0D-CF4BB760944B}"/>
    <cellStyle name="Nota 2 4 4 7 2 3" xfId="33015" xr:uid="{38550F58-B6BF-4462-A32C-0FAA80F11519}"/>
    <cellStyle name="Nota 2 4 4 7 3" xfId="33016" xr:uid="{90B6B831-C83C-4418-916B-B52EECC91D79}"/>
    <cellStyle name="Nota 2 4 4 7 3 2" xfId="33017" xr:uid="{1D946A5E-259B-4A65-95FE-8771A0999F86}"/>
    <cellStyle name="Nota 2 4 4 7 4" xfId="33018" xr:uid="{01DA1BF8-AC2E-4671-8C03-6657F3335C55}"/>
    <cellStyle name="Nota 2 4 4 7 4 2" xfId="33019" xr:uid="{4F4D1B89-3EB8-464E-BD87-B71A23F2E47A}"/>
    <cellStyle name="Nota 2 4 4 7 5" xfId="33020" xr:uid="{B415F952-24C6-44CC-92DE-27CD3463CD93}"/>
    <cellStyle name="Nota 2 4 4 8" xfId="33021" xr:uid="{E798BE57-7B9E-4167-9658-F64B054FD3D5}"/>
    <cellStyle name="Nota 2 4 4 8 2" xfId="33022" xr:uid="{A738EE15-81E1-4898-8F37-1041AD9273E8}"/>
    <cellStyle name="Nota 2 4 4 8 2 2" xfId="33023" xr:uid="{64D9AD21-5424-4802-813E-F5D20E30581E}"/>
    <cellStyle name="Nota 2 4 4 8 3" xfId="33024" xr:uid="{DA8FFDF9-9BA1-4486-948E-4830B3D3D203}"/>
    <cellStyle name="Nota 2 4 4 8 3 2" xfId="33025" xr:uid="{C0A73A26-2473-4294-830C-8A124C903630}"/>
    <cellStyle name="Nota 2 4 4 8 4" xfId="33026" xr:uid="{DBD5A093-899F-4BB4-8596-090157817C96}"/>
    <cellStyle name="Nota 2 4 4 9" xfId="33027" xr:uid="{3390B25E-5BEB-4EE3-B7BC-9757383E8FF1}"/>
    <cellStyle name="Nota 2 4 4 9 2" xfId="33028" xr:uid="{443426B5-F0EB-42AB-9EF2-8935B2D22695}"/>
    <cellStyle name="Nota 2 4 5" xfId="33029" xr:uid="{8A60315F-3DA3-4835-A238-F80E9789359F}"/>
    <cellStyle name="Nota 2 4 5 10" xfId="33030" xr:uid="{FB3F1D95-10FA-4E74-9DC0-D3398D6ABB19}"/>
    <cellStyle name="Nota 2 4 5 2" xfId="33031" xr:uid="{795527DF-E0FF-4176-A745-12891695236A}"/>
    <cellStyle name="Nota 2 4 5 2 2" xfId="33032" xr:uid="{7CE8D6F8-F815-407A-BE62-6EAEF4D83CC2}"/>
    <cellStyle name="Nota 2 4 5 2 2 2" xfId="33033" xr:uid="{B0A94647-4D22-459F-8F81-E26B08370C72}"/>
    <cellStyle name="Nota 2 4 5 2 2 2 2" xfId="33034" xr:uid="{A3A7D9D4-1850-469D-ACA6-D11826B20629}"/>
    <cellStyle name="Nota 2 4 5 2 2 2 2 2" xfId="33035" xr:uid="{A663256A-F7E0-4CDE-9DFA-31A9443A0A5F}"/>
    <cellStyle name="Nota 2 4 5 2 2 2 2 2 2" xfId="33036" xr:uid="{95E58314-E14E-4E8D-98CF-F1D58DBC9D2C}"/>
    <cellStyle name="Nota 2 4 5 2 2 2 2 3" xfId="33037" xr:uid="{1219132F-0914-401B-B35F-5BF49006FB4D}"/>
    <cellStyle name="Nota 2 4 5 2 2 2 3" xfId="33038" xr:uid="{D7A03B27-BAF3-4BFD-92D1-7FA07C1FE302}"/>
    <cellStyle name="Nota 2 4 5 2 2 2 3 2" xfId="33039" xr:uid="{E99843DA-61A3-4560-AB48-2343B940C435}"/>
    <cellStyle name="Nota 2 4 5 2 2 2 4" xfId="33040" xr:uid="{06944A4B-2200-424D-98BC-F48EA1B4F140}"/>
    <cellStyle name="Nota 2 4 5 2 2 2 4 2" xfId="33041" xr:uid="{08D098D5-795D-45C3-B417-90D9995C34D0}"/>
    <cellStyle name="Nota 2 4 5 2 2 2 5" xfId="33042" xr:uid="{A12B97ED-D5B8-4503-9150-C8FD87FB2DE4}"/>
    <cellStyle name="Nota 2 4 5 2 2 3" xfId="33043" xr:uid="{6BFAB0B7-5FAE-4F38-8A29-2F23998234EB}"/>
    <cellStyle name="Nota 2 4 5 2 2 3 2" xfId="33044" xr:uid="{DB873874-1F48-4A2B-94B7-9C537AEC9680}"/>
    <cellStyle name="Nota 2 4 5 2 2 4" xfId="33045" xr:uid="{DC6D3A11-AFCA-4B99-8497-64DF28570AD4}"/>
    <cellStyle name="Nota 2 4 5 2 2 4 2" xfId="33046" xr:uid="{CFAA407B-7373-4924-BB48-3917A71C51A2}"/>
    <cellStyle name="Nota 2 4 5 2 2 5" xfId="33047" xr:uid="{3C1C1871-E97E-4DDF-8D82-8D1BE00D4555}"/>
    <cellStyle name="Nota 2 4 5 2 3" xfId="33048" xr:uid="{6D2DA976-616C-4774-9D6D-AD91AE7A7849}"/>
    <cellStyle name="Nota 2 4 5 2 3 2" xfId="33049" xr:uid="{5E096AAB-19C0-4489-83D5-01D22427D7E8}"/>
    <cellStyle name="Nota 2 4 5 2 3 2 2" xfId="33050" xr:uid="{30A5E053-D06F-4828-A2EC-F611A513AFF0}"/>
    <cellStyle name="Nota 2 4 5 2 3 3" xfId="33051" xr:uid="{70FEA2FE-55D6-4BED-AF0D-0D67B3684073}"/>
    <cellStyle name="Nota 2 4 5 2 3 3 2" xfId="33052" xr:uid="{03BD60BB-8729-4B3B-BC04-7AE5F482E332}"/>
    <cellStyle name="Nota 2 4 5 2 3 4" xfId="33053" xr:uid="{E2156AAD-BCB6-41D6-A6CB-47E5FE5FD462}"/>
    <cellStyle name="Nota 2 4 5 2 4" xfId="33054" xr:uid="{4FA918FF-3631-4AFE-9FA2-8DE5C800310D}"/>
    <cellStyle name="Nota 2 4 5 2 4 2" xfId="33055" xr:uid="{1A03B21B-74EA-4C92-AC4A-9EC83258BDA3}"/>
    <cellStyle name="Nota 2 4 5 2 4 2 2" xfId="33056" xr:uid="{556EF45F-4537-4C26-A709-B19F234BC7BA}"/>
    <cellStyle name="Nota 2 4 5 2 4 2 2 2" xfId="33057" xr:uid="{7E83DDB7-0843-4677-9245-2D74C7DBF61C}"/>
    <cellStyle name="Nota 2 4 5 2 4 2 3" xfId="33058" xr:uid="{B5594BA7-88B3-46A3-BEE4-8DA085410AE9}"/>
    <cellStyle name="Nota 2 4 5 2 4 3" xfId="33059" xr:uid="{C311F63C-DF88-4FB3-8A8A-6BEFBA2B3839}"/>
    <cellStyle name="Nota 2 4 5 2 4 3 2" xfId="33060" xr:uid="{48EDC001-4034-4AC7-AD4C-F873D3CA1850}"/>
    <cellStyle name="Nota 2 4 5 2 4 4" xfId="33061" xr:uid="{341138E6-EAF6-4868-B6F6-51673BE64E99}"/>
    <cellStyle name="Nota 2 4 5 2 4 4 2" xfId="33062" xr:uid="{1D9AD48C-F62B-4F19-8D58-C7F1F81BE7B6}"/>
    <cellStyle name="Nota 2 4 5 2 4 5" xfId="33063" xr:uid="{818CB454-78BA-4504-84EB-23A700F00B7C}"/>
    <cellStyle name="Nota 2 4 5 2 5" xfId="33064" xr:uid="{CC927005-BF5A-4D09-82D4-A252922BE6A4}"/>
    <cellStyle name="Nota 2 4 5 2 5 2" xfId="33065" xr:uid="{3412518D-D985-4884-8904-2553FC42F1AC}"/>
    <cellStyle name="Nota 2 4 5 2 5 2 2" xfId="33066" xr:uid="{0A61E867-713B-486C-A4DB-AF4898B8E6B6}"/>
    <cellStyle name="Nota 2 4 5 2 5 3" xfId="33067" xr:uid="{2647E68E-DA45-4AF6-9306-D5A464ADB0B3}"/>
    <cellStyle name="Nota 2 4 5 2 5 3 2" xfId="33068" xr:uid="{E612F2D4-8788-47DA-9BAF-E2A27D4E6F26}"/>
    <cellStyle name="Nota 2 4 5 2 5 4" xfId="33069" xr:uid="{65F275B2-82C5-4EB0-9E10-D797BB05EB46}"/>
    <cellStyle name="Nota 2 4 5 2 6" xfId="33070" xr:uid="{78CBFFF3-EA04-4233-82FC-04CB98121AE6}"/>
    <cellStyle name="Nota 2 4 5 2 6 2" xfId="33071" xr:uid="{2095F1E5-B079-4B85-BA1D-DF8023F37D3D}"/>
    <cellStyle name="Nota 2 4 5 2 7" xfId="33072" xr:uid="{B2F6ACA7-7979-4028-A836-99FBC8823C4A}"/>
    <cellStyle name="Nota 2 4 5 2 8" xfId="33073" xr:uid="{A3D8A209-98B0-4BB1-80D7-C737E4B34D82}"/>
    <cellStyle name="Nota 2 4 5 3" xfId="33074" xr:uid="{8FD115FB-5A86-47D5-AEC7-E0D8FB1B4021}"/>
    <cellStyle name="Nota 2 4 5 3 2" xfId="33075" xr:uid="{C91EFFF5-B656-4F0B-B4C2-B5A643F0F0BE}"/>
    <cellStyle name="Nota 2 4 5 3 2 2" xfId="33076" xr:uid="{60503349-4937-4B8D-8AB7-A7EEFD1CC755}"/>
    <cellStyle name="Nota 2 4 5 3 2 2 2" xfId="33077" xr:uid="{2A73618F-3243-4B6E-AC28-1335EE70A7A7}"/>
    <cellStyle name="Nota 2 4 5 3 2 2 2 2" xfId="33078" xr:uid="{6809B691-09C6-4A6E-AA59-F24E4D34576C}"/>
    <cellStyle name="Nota 2 4 5 3 2 2 2 2 2" xfId="33079" xr:uid="{CAB063EE-AD1A-48F5-ACA7-5DCDE2CCA336}"/>
    <cellStyle name="Nota 2 4 5 3 2 2 2 3" xfId="33080" xr:uid="{3932D00E-A5C9-443D-ACBD-C2DB8F25B482}"/>
    <cellStyle name="Nota 2 4 5 3 2 2 3" xfId="33081" xr:uid="{E3090F7B-8975-4CF7-B505-47B1F4C7E1D1}"/>
    <cellStyle name="Nota 2 4 5 3 2 2 3 2" xfId="33082" xr:uid="{92E434B0-D256-4494-A924-33F6D35BE9C2}"/>
    <cellStyle name="Nota 2 4 5 3 2 2 4" xfId="33083" xr:uid="{C1DD1F51-E13F-4CAE-8E02-5F90697A99A3}"/>
    <cellStyle name="Nota 2 4 5 3 2 2 4 2" xfId="33084" xr:uid="{98A80C76-268B-499D-94BD-6959C862B0BC}"/>
    <cellStyle name="Nota 2 4 5 3 2 2 5" xfId="33085" xr:uid="{DF1F8625-E296-456D-AED8-A5155B04ABC6}"/>
    <cellStyle name="Nota 2 4 5 3 2 3" xfId="33086" xr:uid="{BD6E2FFF-9B8C-42D8-8BD9-55D70671A7C0}"/>
    <cellStyle name="Nota 2 4 5 3 2 3 2" xfId="33087" xr:uid="{F35C5086-C240-4C2A-83B6-9A399320027C}"/>
    <cellStyle name="Nota 2 4 5 3 2 4" xfId="33088" xr:uid="{F4DB8B83-AA97-463C-AEE0-A19923726306}"/>
    <cellStyle name="Nota 2 4 5 3 2 4 2" xfId="33089" xr:uid="{BA4B5A54-A0F9-4E32-9779-0017E0FEB07E}"/>
    <cellStyle name="Nota 2 4 5 3 2 5" xfId="33090" xr:uid="{982C4F48-D300-407F-8AC0-28A57338150C}"/>
    <cellStyle name="Nota 2 4 5 3 3" xfId="33091" xr:uid="{4971D816-78EB-4C9E-8DB3-41E89029A448}"/>
    <cellStyle name="Nota 2 4 5 3 3 2" xfId="33092" xr:uid="{3F55A8DC-D637-4A69-9CF9-E341AB6CC2B5}"/>
    <cellStyle name="Nota 2 4 5 3 3 2 2" xfId="33093" xr:uid="{1BC82558-5EBC-4093-9E6D-8384158A1B28}"/>
    <cellStyle name="Nota 2 4 5 3 3 3" xfId="33094" xr:uid="{A6E356F0-104D-4C38-9749-DB1C451670E2}"/>
    <cellStyle name="Nota 2 4 5 3 3 3 2" xfId="33095" xr:uid="{47413B9D-B771-40A0-85AB-3C0F18EA231C}"/>
    <cellStyle name="Nota 2 4 5 3 3 4" xfId="33096" xr:uid="{84EE32E6-35A2-4F73-A507-37C64D50CBB2}"/>
    <cellStyle name="Nota 2 4 5 3 4" xfId="33097" xr:uid="{645D2238-96A3-4337-AA91-929AEAEABC3A}"/>
    <cellStyle name="Nota 2 4 5 3 4 2" xfId="33098" xr:uid="{15270255-78E3-4E80-BB2B-F61E18872F52}"/>
    <cellStyle name="Nota 2 4 5 3 4 2 2" xfId="33099" xr:uid="{C7B220B2-C465-45B5-AE46-DE40456C079B}"/>
    <cellStyle name="Nota 2 4 5 3 4 2 2 2" xfId="33100" xr:uid="{1176EDD9-1933-48A9-95F8-5A3A7D848265}"/>
    <cellStyle name="Nota 2 4 5 3 4 2 3" xfId="33101" xr:uid="{B8BEC6B1-4C47-42BC-BFA9-5C697042F853}"/>
    <cellStyle name="Nota 2 4 5 3 4 3" xfId="33102" xr:uid="{6EBC8F2B-3982-4EE4-A2AC-65CD499F0B55}"/>
    <cellStyle name="Nota 2 4 5 3 4 3 2" xfId="33103" xr:uid="{A3416E8D-1C60-418F-AE56-5E5FAA92EFDC}"/>
    <cellStyle name="Nota 2 4 5 3 4 4" xfId="33104" xr:uid="{C2A1954F-AFCE-4E08-84DB-7DA51B70B4FB}"/>
    <cellStyle name="Nota 2 4 5 3 4 4 2" xfId="33105" xr:uid="{00E16C87-5593-4493-A6C9-9F02A08FE2BF}"/>
    <cellStyle name="Nota 2 4 5 3 4 5" xfId="33106" xr:uid="{BC1AFFA0-BE4C-44FC-98A0-64476DEA9126}"/>
    <cellStyle name="Nota 2 4 5 3 5" xfId="33107" xr:uid="{706A1F28-6B7B-4CF7-9F7F-9F482426D62D}"/>
    <cellStyle name="Nota 2 4 5 3 5 2" xfId="33108" xr:uid="{A46FD864-B3F1-4526-A096-28AE481EA508}"/>
    <cellStyle name="Nota 2 4 5 3 5 2 2" xfId="33109" xr:uid="{7E8011A6-C023-4253-BD99-FFAFD5064B69}"/>
    <cellStyle name="Nota 2 4 5 3 5 3" xfId="33110" xr:uid="{FF5F503E-51A7-4504-99C7-84783215A951}"/>
    <cellStyle name="Nota 2 4 5 3 5 3 2" xfId="33111" xr:uid="{6176F546-FA50-4693-921C-480F8728F2D3}"/>
    <cellStyle name="Nota 2 4 5 3 5 4" xfId="33112" xr:uid="{3062FA37-8C98-47A9-909A-68271E7479B9}"/>
    <cellStyle name="Nota 2 4 5 3 6" xfId="33113" xr:uid="{1B6EF106-8989-4FDE-B04C-65771D7F884A}"/>
    <cellStyle name="Nota 2 4 5 3 6 2" xfId="33114" xr:uid="{E9FE8ECA-38C3-4270-8F56-AF535E856880}"/>
    <cellStyle name="Nota 2 4 5 3 7" xfId="33115" xr:uid="{21C0148D-2AD7-413B-ADC0-CD7CFAA14708}"/>
    <cellStyle name="Nota 2 4 5 3 8" xfId="33116" xr:uid="{A653BF24-DE81-4FE3-BF95-4A16A7B814B9}"/>
    <cellStyle name="Nota 2 4 5 4" xfId="33117" xr:uid="{D4D9F781-60A4-4A7E-B3F6-8B2801033232}"/>
    <cellStyle name="Nota 2 4 5 4 2" xfId="33118" xr:uid="{E233D735-49EF-4E3D-92ED-18D016E82478}"/>
    <cellStyle name="Nota 2 4 5 4 2 2" xfId="33119" xr:uid="{9C704B75-0320-4DEF-BB51-EE873C82BAA1}"/>
    <cellStyle name="Nota 2 4 5 4 2 2 2" xfId="33120" xr:uid="{332A4981-ABD9-4DE0-81BA-AD4C31A97148}"/>
    <cellStyle name="Nota 2 4 5 4 2 2 2 2" xfId="33121" xr:uid="{DDAE1B13-AB30-4C89-9FC7-5DAEDF2AF929}"/>
    <cellStyle name="Nota 2 4 5 4 2 2 3" xfId="33122" xr:uid="{C6A21CA8-1995-477F-98B8-72E4F4273B74}"/>
    <cellStyle name="Nota 2 4 5 4 2 3" xfId="33123" xr:uid="{F99A7E41-E802-405C-A57B-030F726B8CF4}"/>
    <cellStyle name="Nota 2 4 5 4 2 3 2" xfId="33124" xr:uid="{3EC76ABD-6B1F-43FE-BAAC-401C217C2DA2}"/>
    <cellStyle name="Nota 2 4 5 4 2 4" xfId="33125" xr:uid="{14DBB346-0932-4FEE-B75A-A9ABAE89B9CE}"/>
    <cellStyle name="Nota 2 4 5 4 2 4 2" xfId="33126" xr:uid="{17A28AF9-6B92-4090-A32F-91DE8260F881}"/>
    <cellStyle name="Nota 2 4 5 4 2 5" xfId="33127" xr:uid="{4FEFEDF1-958D-4CEB-BC1D-AEAF28D1FFA4}"/>
    <cellStyle name="Nota 2 4 5 4 3" xfId="33128" xr:uid="{24A22EB6-A42C-403F-90E1-90D8E45A440D}"/>
    <cellStyle name="Nota 2 4 5 4 3 2" xfId="33129" xr:uid="{1C64923A-2DB2-4F49-93EA-9F5172CCF72B}"/>
    <cellStyle name="Nota 2 4 5 4 4" xfId="33130" xr:uid="{8B58E476-2E6F-4A2D-BDC8-57E2C1F5463F}"/>
    <cellStyle name="Nota 2 4 5 4 4 2" xfId="33131" xr:uid="{4DE08652-BF03-4631-B6A8-2CF109F68F42}"/>
    <cellStyle name="Nota 2 4 5 4 5" xfId="33132" xr:uid="{E7B59FDC-1D82-4712-BA55-61CD39C89A31}"/>
    <cellStyle name="Nota 2 4 5 5" xfId="33133" xr:uid="{E379CD96-B0F4-41BD-AD1F-A3BA9FD15B02}"/>
    <cellStyle name="Nota 2 4 5 5 2" xfId="33134" xr:uid="{A30D2170-0C37-4345-93A4-AC115187ABAE}"/>
    <cellStyle name="Nota 2 4 5 5 2 2" xfId="33135" xr:uid="{FE01866E-640D-4E0F-B2D4-45F35D0A3D53}"/>
    <cellStyle name="Nota 2 4 5 5 3" xfId="33136" xr:uid="{CFA6D964-4E3E-4360-8549-79E3DE9FD2E1}"/>
    <cellStyle name="Nota 2 4 5 5 3 2" xfId="33137" xr:uid="{0D34CD3C-76CF-450F-9D37-307D722A1EA0}"/>
    <cellStyle name="Nota 2 4 5 5 4" xfId="33138" xr:uid="{0E77FAA9-F39C-4572-8D37-CB90C85326AE}"/>
    <cellStyle name="Nota 2 4 5 6" xfId="33139" xr:uid="{920B14F9-8378-481F-908B-BE7A980558A9}"/>
    <cellStyle name="Nota 2 4 5 6 2" xfId="33140" xr:uid="{6995C9A5-65DF-4E8F-8DFC-4D581EA08015}"/>
    <cellStyle name="Nota 2 4 5 6 2 2" xfId="33141" xr:uid="{83E26C51-3159-4400-98A5-E87B958CD261}"/>
    <cellStyle name="Nota 2 4 5 6 2 2 2" xfId="33142" xr:uid="{70A7E8E7-1F41-4DF3-9CE1-3CE9AC6F5A1F}"/>
    <cellStyle name="Nota 2 4 5 6 2 3" xfId="33143" xr:uid="{7FC18EC4-D652-4B7B-A829-958BD0BB3F65}"/>
    <cellStyle name="Nota 2 4 5 6 3" xfId="33144" xr:uid="{CBD53ABE-F184-40CD-8F5E-792D6A9C096F}"/>
    <cellStyle name="Nota 2 4 5 6 3 2" xfId="33145" xr:uid="{42AECD76-C9C4-4607-A20F-76BFB3E7EC27}"/>
    <cellStyle name="Nota 2 4 5 6 4" xfId="33146" xr:uid="{9354C865-80A6-4A99-AB50-61E01DD1EEA8}"/>
    <cellStyle name="Nota 2 4 5 6 4 2" xfId="33147" xr:uid="{DE83D64E-E02D-42BC-A960-AA007583D0D4}"/>
    <cellStyle name="Nota 2 4 5 6 5" xfId="33148" xr:uid="{050A3D28-FC1E-4D84-B616-CE83C6444145}"/>
    <cellStyle name="Nota 2 4 5 7" xfId="33149" xr:uid="{3ED58BE4-7545-44DA-A5CE-C7D0A2294E63}"/>
    <cellStyle name="Nota 2 4 5 7 2" xfId="33150" xr:uid="{BF79DCE6-C4A1-484E-AC2F-B892193F3787}"/>
    <cellStyle name="Nota 2 4 5 7 2 2" xfId="33151" xr:uid="{CC4DFBD4-D152-4CD2-8F06-6B4A3E86D638}"/>
    <cellStyle name="Nota 2 4 5 7 3" xfId="33152" xr:uid="{F56F2DDC-5F45-4D65-B418-52D785230035}"/>
    <cellStyle name="Nota 2 4 5 7 3 2" xfId="33153" xr:uid="{5F9443D2-C3C8-4BF4-B25F-A872F9B046D4}"/>
    <cellStyle name="Nota 2 4 5 7 4" xfId="33154" xr:uid="{C30171D1-FA7D-47EB-8C6A-802962DBEF99}"/>
    <cellStyle name="Nota 2 4 5 8" xfId="33155" xr:uid="{32D3DBB0-C3ED-4345-A1BF-88CD78DE18ED}"/>
    <cellStyle name="Nota 2 4 5 8 2" xfId="33156" xr:uid="{0601ECBA-A526-4739-ACA9-381F229BE39E}"/>
    <cellStyle name="Nota 2 4 5 9" xfId="33157" xr:uid="{A21CED1F-EC3E-4677-9679-2A24972922B4}"/>
    <cellStyle name="Nota 2 4 6" xfId="33158" xr:uid="{9FBC1408-D51F-47DA-995F-FE9681FE6A29}"/>
    <cellStyle name="Nota 2 4 6 10" xfId="33159" xr:uid="{EE376589-98A9-4E06-85CC-AF52637C6210}"/>
    <cellStyle name="Nota 2 4 6 2" xfId="33160" xr:uid="{F620685B-8E43-4320-81F8-A2C1544D72B6}"/>
    <cellStyle name="Nota 2 4 6 2 2" xfId="33161" xr:uid="{34A9157F-7FE0-4634-852B-06E0C46A3A70}"/>
    <cellStyle name="Nota 2 4 6 2 2 2" xfId="33162" xr:uid="{221322E9-E030-4CA3-88C2-2D76D4C19493}"/>
    <cellStyle name="Nota 2 4 6 2 2 2 2" xfId="33163" xr:uid="{D84885C2-D391-4598-9F85-454547ABA9C1}"/>
    <cellStyle name="Nota 2 4 6 2 2 2 2 2" xfId="33164" xr:uid="{BD53D3ED-0470-4221-9750-A89496851E78}"/>
    <cellStyle name="Nota 2 4 6 2 2 2 2 2 2" xfId="33165" xr:uid="{A52ED552-B073-4A36-A65A-68AF1744D7EF}"/>
    <cellStyle name="Nota 2 4 6 2 2 2 2 3" xfId="33166" xr:uid="{3162F1D4-D0E2-443C-BB95-EA9524AE14E4}"/>
    <cellStyle name="Nota 2 4 6 2 2 2 3" xfId="33167" xr:uid="{B458BCFB-1464-47F8-9B23-E82433370159}"/>
    <cellStyle name="Nota 2 4 6 2 2 2 3 2" xfId="33168" xr:uid="{3E87714C-C39E-4E49-83C3-6028C1C8F360}"/>
    <cellStyle name="Nota 2 4 6 2 2 2 4" xfId="33169" xr:uid="{74884002-9D8A-4520-9E3E-E55322E02713}"/>
    <cellStyle name="Nota 2 4 6 2 2 2 4 2" xfId="33170" xr:uid="{64AE998E-DEF8-45FA-B35B-822185535DCF}"/>
    <cellStyle name="Nota 2 4 6 2 2 2 5" xfId="33171" xr:uid="{51425854-AC57-40C7-A6E4-8F6AE4BF750D}"/>
    <cellStyle name="Nota 2 4 6 2 2 3" xfId="33172" xr:uid="{B6EADCEB-9CD4-4961-8273-BFC49B3E1FFD}"/>
    <cellStyle name="Nota 2 4 6 2 2 3 2" xfId="33173" xr:uid="{2170A1BA-3562-415B-B636-F33CE5F75241}"/>
    <cellStyle name="Nota 2 4 6 2 2 4" xfId="33174" xr:uid="{67215AAE-F9F6-4A65-B060-D7EB7F229016}"/>
    <cellStyle name="Nota 2 4 6 2 2 4 2" xfId="33175" xr:uid="{BE72C279-12C7-4B2D-89D7-6DE222CA5E77}"/>
    <cellStyle name="Nota 2 4 6 2 2 5" xfId="33176" xr:uid="{837A86E1-FD83-418A-BB96-6A1CF725558C}"/>
    <cellStyle name="Nota 2 4 6 2 3" xfId="33177" xr:uid="{4282DFB3-59B4-4C19-91CF-A24494776FC8}"/>
    <cellStyle name="Nota 2 4 6 2 3 2" xfId="33178" xr:uid="{094FDCA9-8046-44FA-B589-1695915ED914}"/>
    <cellStyle name="Nota 2 4 6 2 3 2 2" xfId="33179" xr:uid="{3E4649B5-5578-4439-9DC8-5E4C71E05B54}"/>
    <cellStyle name="Nota 2 4 6 2 3 3" xfId="33180" xr:uid="{FA9655BA-7D85-4F23-A2D4-2319A745A33D}"/>
    <cellStyle name="Nota 2 4 6 2 3 3 2" xfId="33181" xr:uid="{CBEC6F3A-46E9-4564-89AC-3B72DAC63CF2}"/>
    <cellStyle name="Nota 2 4 6 2 3 4" xfId="33182" xr:uid="{AA3A0CAB-314D-4101-AF48-935141106344}"/>
    <cellStyle name="Nota 2 4 6 2 4" xfId="33183" xr:uid="{DC242412-16BD-405F-B7F5-6DE0DE01AEA0}"/>
    <cellStyle name="Nota 2 4 6 2 4 2" xfId="33184" xr:uid="{CFB1739E-F528-4600-9803-EF1FA39CFA74}"/>
    <cellStyle name="Nota 2 4 6 2 4 2 2" xfId="33185" xr:uid="{82F00278-07B5-4EC4-B5B1-DDDC00B095C4}"/>
    <cellStyle name="Nota 2 4 6 2 4 2 2 2" xfId="33186" xr:uid="{F7C375CA-2BAB-4D8F-9B96-CFFFE59E9771}"/>
    <cellStyle name="Nota 2 4 6 2 4 2 3" xfId="33187" xr:uid="{6407BEAC-F182-49FA-AC6F-C8F96485277C}"/>
    <cellStyle name="Nota 2 4 6 2 4 3" xfId="33188" xr:uid="{579AABA4-27CA-4599-AD97-AD31CEE16A22}"/>
    <cellStyle name="Nota 2 4 6 2 4 3 2" xfId="33189" xr:uid="{BAC23304-DCF3-444F-99A6-5FA07D220626}"/>
    <cellStyle name="Nota 2 4 6 2 4 4" xfId="33190" xr:uid="{217271FA-7C08-452B-B215-D578AEE02C8C}"/>
    <cellStyle name="Nota 2 4 6 2 4 4 2" xfId="33191" xr:uid="{D94BD9FF-449F-4489-A785-7E201BCF013D}"/>
    <cellStyle name="Nota 2 4 6 2 4 5" xfId="33192" xr:uid="{175E1027-2965-45C2-B75B-E90068AF5551}"/>
    <cellStyle name="Nota 2 4 6 2 5" xfId="33193" xr:uid="{003572DD-7462-4D4B-9252-4B7902B6EB5B}"/>
    <cellStyle name="Nota 2 4 6 2 5 2" xfId="33194" xr:uid="{48512443-4E55-4117-9935-56CF98EC8569}"/>
    <cellStyle name="Nota 2 4 6 2 5 2 2" xfId="33195" xr:uid="{6C67A305-261F-45FE-A600-AC9662D4ADAE}"/>
    <cellStyle name="Nota 2 4 6 2 5 3" xfId="33196" xr:uid="{0C7A82B9-393A-45F5-BDAB-E2F75B07F85C}"/>
    <cellStyle name="Nota 2 4 6 2 5 3 2" xfId="33197" xr:uid="{7FF73CEC-A990-46FE-A1D4-4881331FFCC6}"/>
    <cellStyle name="Nota 2 4 6 2 5 4" xfId="33198" xr:uid="{303984AE-EEC0-4572-BD8C-CFA4FD72569A}"/>
    <cellStyle name="Nota 2 4 6 2 6" xfId="33199" xr:uid="{A805BC23-EDA2-4BFB-892E-02A9B9737F30}"/>
    <cellStyle name="Nota 2 4 6 2 6 2" xfId="33200" xr:uid="{04457A57-1E49-4C6D-B8F0-E70B9F3DEF9E}"/>
    <cellStyle name="Nota 2 4 6 2 7" xfId="33201" xr:uid="{945C810E-4954-4E9B-BCD0-760DDD03A912}"/>
    <cellStyle name="Nota 2 4 6 2 8" xfId="33202" xr:uid="{E57EC95B-AF1D-4A44-87E7-5D3555CDD38E}"/>
    <cellStyle name="Nota 2 4 6 3" xfId="33203" xr:uid="{81E451DD-1CE6-449D-A6F5-6C5A48E8E55E}"/>
    <cellStyle name="Nota 2 4 6 3 2" xfId="33204" xr:uid="{59624E38-1A18-469C-B2E4-DB60D70F09E3}"/>
    <cellStyle name="Nota 2 4 6 3 2 2" xfId="33205" xr:uid="{CD9C894A-5510-43B8-8B5D-1A82B3A697FC}"/>
    <cellStyle name="Nota 2 4 6 3 2 2 2" xfId="33206" xr:uid="{5F1E1C60-0713-4721-A65A-C6D69B31A941}"/>
    <cellStyle name="Nota 2 4 6 3 2 2 2 2" xfId="33207" xr:uid="{8506FFB1-D54B-49FB-9C99-C7C64ACB8495}"/>
    <cellStyle name="Nota 2 4 6 3 2 2 2 2 2" xfId="33208" xr:uid="{19DE8B3C-F799-4821-8548-C7897F73D3E2}"/>
    <cellStyle name="Nota 2 4 6 3 2 2 2 3" xfId="33209" xr:uid="{5FB82316-A79A-4482-B4FF-7B050EB4B85B}"/>
    <cellStyle name="Nota 2 4 6 3 2 2 3" xfId="33210" xr:uid="{AAF539A1-ADBE-46A6-AF3F-D9E74A91E5C0}"/>
    <cellStyle name="Nota 2 4 6 3 2 2 3 2" xfId="33211" xr:uid="{B8785273-0EDB-4FDA-B610-88F754B4B2DA}"/>
    <cellStyle name="Nota 2 4 6 3 2 2 4" xfId="33212" xr:uid="{800F2B56-D5A4-46C5-97C8-FD9488C46B63}"/>
    <cellStyle name="Nota 2 4 6 3 2 2 4 2" xfId="33213" xr:uid="{5A9E924D-C70A-40F3-9845-BEFDB98B76E2}"/>
    <cellStyle name="Nota 2 4 6 3 2 2 5" xfId="33214" xr:uid="{AF9A9A82-C48F-42BB-89DD-A4423E918BED}"/>
    <cellStyle name="Nota 2 4 6 3 2 3" xfId="33215" xr:uid="{73287A3D-04A7-48DA-811B-7B3E218CB1FE}"/>
    <cellStyle name="Nota 2 4 6 3 2 3 2" xfId="33216" xr:uid="{17DF55AE-79F5-4EE8-8DED-56E65BE2FACA}"/>
    <cellStyle name="Nota 2 4 6 3 2 4" xfId="33217" xr:uid="{5BBB71C7-AA60-44C4-AF74-1549527ED8C0}"/>
    <cellStyle name="Nota 2 4 6 3 2 4 2" xfId="33218" xr:uid="{14D85BED-B45A-405E-BDE0-4FA16D176826}"/>
    <cellStyle name="Nota 2 4 6 3 2 5" xfId="33219" xr:uid="{D1AE480D-1BE4-4FE5-B178-21BC14450AB2}"/>
    <cellStyle name="Nota 2 4 6 3 3" xfId="33220" xr:uid="{FB6B911D-12A5-4E0D-A300-DD5BAF3D16A8}"/>
    <cellStyle name="Nota 2 4 6 3 3 2" xfId="33221" xr:uid="{64BA0CEC-E3E1-492A-9362-2C174DDE3D27}"/>
    <cellStyle name="Nota 2 4 6 3 3 2 2" xfId="33222" xr:uid="{C3DF941C-434C-4686-A38B-589AB7754431}"/>
    <cellStyle name="Nota 2 4 6 3 3 3" xfId="33223" xr:uid="{BB76E524-517F-4701-8D2A-B87902DB6564}"/>
    <cellStyle name="Nota 2 4 6 3 3 3 2" xfId="33224" xr:uid="{D62F16BA-6781-46C5-9C62-3AEEC9F99129}"/>
    <cellStyle name="Nota 2 4 6 3 3 4" xfId="33225" xr:uid="{E699C648-879B-44A9-94B4-A5A4BA421C0F}"/>
    <cellStyle name="Nota 2 4 6 3 4" xfId="33226" xr:uid="{85389EFE-3CAA-4B9B-AA88-238500B6BF4A}"/>
    <cellStyle name="Nota 2 4 6 3 4 2" xfId="33227" xr:uid="{BDB7F7BB-D651-4E62-97D1-81A2D1817F83}"/>
    <cellStyle name="Nota 2 4 6 3 4 2 2" xfId="33228" xr:uid="{7E53FCB6-8D89-4494-9F32-29FC97C36AE9}"/>
    <cellStyle name="Nota 2 4 6 3 4 2 2 2" xfId="33229" xr:uid="{062F98D8-FCB1-49B2-9447-9E01B857E3AD}"/>
    <cellStyle name="Nota 2 4 6 3 4 2 3" xfId="33230" xr:uid="{9F5BA400-A268-4651-A0B1-C0D416785A9A}"/>
    <cellStyle name="Nota 2 4 6 3 4 3" xfId="33231" xr:uid="{1F982125-E612-45ED-9DA9-F1A4A08A24C5}"/>
    <cellStyle name="Nota 2 4 6 3 4 3 2" xfId="33232" xr:uid="{0A3999DB-A334-4CDC-94E1-904A429EB337}"/>
    <cellStyle name="Nota 2 4 6 3 4 4" xfId="33233" xr:uid="{5B6A0888-6E29-43BA-8FBA-87607E81C2C4}"/>
    <cellStyle name="Nota 2 4 6 3 4 4 2" xfId="33234" xr:uid="{6F3673D1-EB01-47BA-800B-0518C6E0731C}"/>
    <cellStyle name="Nota 2 4 6 3 4 5" xfId="33235" xr:uid="{635AEE6E-7BDF-4163-9CCC-F4D0B86E932C}"/>
    <cellStyle name="Nota 2 4 6 3 5" xfId="33236" xr:uid="{013C4B39-D78B-4B46-92A1-BB72254B7B0A}"/>
    <cellStyle name="Nota 2 4 6 3 5 2" xfId="33237" xr:uid="{C49C3D10-561F-4720-8CB6-31CB63D8D8D6}"/>
    <cellStyle name="Nota 2 4 6 3 5 2 2" xfId="33238" xr:uid="{E2AF8153-CCFB-4E06-AD28-9833C2219656}"/>
    <cellStyle name="Nota 2 4 6 3 5 3" xfId="33239" xr:uid="{8A348938-7C5D-4CB9-AA6C-AA50951E5AD0}"/>
    <cellStyle name="Nota 2 4 6 3 5 3 2" xfId="33240" xr:uid="{EFB6023A-AB9C-40E1-924D-A1B965BE9EA7}"/>
    <cellStyle name="Nota 2 4 6 3 5 4" xfId="33241" xr:uid="{789F57FB-A4B4-4D6F-B085-73E01B1EAE77}"/>
    <cellStyle name="Nota 2 4 6 3 6" xfId="33242" xr:uid="{D2CDDF5E-3697-4EB3-A726-2A19881E3B75}"/>
    <cellStyle name="Nota 2 4 6 3 6 2" xfId="33243" xr:uid="{1F47D872-A92B-4707-9599-C0D7999C8B90}"/>
    <cellStyle name="Nota 2 4 6 3 7" xfId="33244" xr:uid="{5909C2F0-06C1-4055-BDE3-7AED5B65DB82}"/>
    <cellStyle name="Nota 2 4 6 3 8" xfId="33245" xr:uid="{526D4FFE-4777-49BE-B6B3-76D464BA412A}"/>
    <cellStyle name="Nota 2 4 6 4" xfId="33246" xr:uid="{63A1114A-7102-42FA-848B-1D5AFDE4CA46}"/>
    <cellStyle name="Nota 2 4 6 4 2" xfId="33247" xr:uid="{D46009FF-84C0-4F32-8420-E24FD0F29B73}"/>
    <cellStyle name="Nota 2 4 6 4 2 2" xfId="33248" xr:uid="{8658A98E-4A23-439E-8A8D-F75E099A5E2C}"/>
    <cellStyle name="Nota 2 4 6 4 2 2 2" xfId="33249" xr:uid="{F14159E5-9E92-46E1-87E7-EB80E7C393FF}"/>
    <cellStyle name="Nota 2 4 6 4 2 2 2 2" xfId="33250" xr:uid="{4984CCA5-A2ED-41FF-9F26-A0598694C774}"/>
    <cellStyle name="Nota 2 4 6 4 2 2 3" xfId="33251" xr:uid="{403209DC-A36F-4BCA-AA29-C36F318A101B}"/>
    <cellStyle name="Nota 2 4 6 4 2 3" xfId="33252" xr:uid="{8DB2534D-D5EA-40B2-A3BE-F62FA7DE530E}"/>
    <cellStyle name="Nota 2 4 6 4 2 3 2" xfId="33253" xr:uid="{9FEF70B4-5FC2-4E9B-9C20-7F2686449311}"/>
    <cellStyle name="Nota 2 4 6 4 2 4" xfId="33254" xr:uid="{0014EF40-6327-4DCA-A9CD-B8ADA1B97103}"/>
    <cellStyle name="Nota 2 4 6 4 2 4 2" xfId="33255" xr:uid="{5CD8FAB9-91A0-4628-A82C-3CB3F882F595}"/>
    <cellStyle name="Nota 2 4 6 4 2 5" xfId="33256" xr:uid="{19329E5F-B3E7-4391-941E-27B1BAC2A647}"/>
    <cellStyle name="Nota 2 4 6 4 3" xfId="33257" xr:uid="{5BC80A07-8270-4C1F-BCD3-599C831BFDE2}"/>
    <cellStyle name="Nota 2 4 6 4 3 2" xfId="33258" xr:uid="{732A159C-7B29-472D-A806-8620621CE7C3}"/>
    <cellStyle name="Nota 2 4 6 4 4" xfId="33259" xr:uid="{DD59D26F-618E-480D-BDD0-BB480626E0F7}"/>
    <cellStyle name="Nota 2 4 6 4 4 2" xfId="33260" xr:uid="{41B428A8-70FB-4764-A344-0059FF28F3C6}"/>
    <cellStyle name="Nota 2 4 6 4 5" xfId="33261" xr:uid="{7FE698EE-3F2E-403E-93A0-7ABDB8F0437D}"/>
    <cellStyle name="Nota 2 4 6 5" xfId="33262" xr:uid="{04DACFBC-321A-4670-A67C-F34FE59C3C02}"/>
    <cellStyle name="Nota 2 4 6 5 2" xfId="33263" xr:uid="{8DC101B9-D3D9-4D96-B7CD-679F1F0084BA}"/>
    <cellStyle name="Nota 2 4 6 5 2 2" xfId="33264" xr:uid="{B8623514-C8F8-4CE6-87B4-17FB3F51471D}"/>
    <cellStyle name="Nota 2 4 6 5 3" xfId="33265" xr:uid="{57734E1D-BEA6-4714-9E24-3A6E3B49E4BB}"/>
    <cellStyle name="Nota 2 4 6 5 3 2" xfId="33266" xr:uid="{AB6E49EF-3905-47CC-833D-98BE34B70543}"/>
    <cellStyle name="Nota 2 4 6 5 4" xfId="33267" xr:uid="{20716185-724D-4891-94AB-F2DC2E854DA3}"/>
    <cellStyle name="Nota 2 4 6 6" xfId="33268" xr:uid="{777E47FE-22AD-4B7A-B473-6B6CA123E0F2}"/>
    <cellStyle name="Nota 2 4 6 6 2" xfId="33269" xr:uid="{40057D05-91F2-4C77-B0AC-4FECF5BEBFBD}"/>
    <cellStyle name="Nota 2 4 6 6 2 2" xfId="33270" xr:uid="{19F52337-DA95-4434-B822-A50EB78203B0}"/>
    <cellStyle name="Nota 2 4 6 6 2 2 2" xfId="33271" xr:uid="{E5ADF57A-CE9D-4E0E-B8E0-33D19553C1F2}"/>
    <cellStyle name="Nota 2 4 6 6 2 3" xfId="33272" xr:uid="{5705628D-9084-4273-AA75-2B2D8A843CCE}"/>
    <cellStyle name="Nota 2 4 6 6 3" xfId="33273" xr:uid="{42E6549B-D3D5-4A8C-964B-A3D90D0E7C11}"/>
    <cellStyle name="Nota 2 4 6 6 3 2" xfId="33274" xr:uid="{EF5B17D3-B7A3-43E8-A763-F438A33E4E04}"/>
    <cellStyle name="Nota 2 4 6 6 4" xfId="33275" xr:uid="{A47E3D23-4B52-4780-9C94-9ABB4BF9D1F9}"/>
    <cellStyle name="Nota 2 4 6 6 4 2" xfId="33276" xr:uid="{6FD468C0-AF62-4D16-B426-A9D32800C311}"/>
    <cellStyle name="Nota 2 4 6 6 5" xfId="33277" xr:uid="{F4AB309F-9C86-448A-9F81-6F084CFDC088}"/>
    <cellStyle name="Nota 2 4 6 7" xfId="33278" xr:uid="{5373427B-FB43-48EF-8396-4CA1166983AA}"/>
    <cellStyle name="Nota 2 4 6 7 2" xfId="33279" xr:uid="{F95FE0E0-0FBC-47C2-91A9-A20DA7B58E55}"/>
    <cellStyle name="Nota 2 4 6 7 2 2" xfId="33280" xr:uid="{E122E38B-2309-4ACC-ABEF-6950F9AC3917}"/>
    <cellStyle name="Nota 2 4 6 7 3" xfId="33281" xr:uid="{5827E49F-2216-4BBC-AA23-A3D3D037D784}"/>
    <cellStyle name="Nota 2 4 6 7 3 2" xfId="33282" xr:uid="{294D1A33-24F8-46D7-BF24-DF839F2AE75C}"/>
    <cellStyle name="Nota 2 4 6 7 4" xfId="33283" xr:uid="{6DC34D54-1A04-4D6A-9573-C210421B0657}"/>
    <cellStyle name="Nota 2 4 6 8" xfId="33284" xr:uid="{58E67376-2D90-41E9-BC0C-6C6147E5ACD0}"/>
    <cellStyle name="Nota 2 4 6 8 2" xfId="33285" xr:uid="{CA02CB34-F8D1-4188-9ED0-F18A51B24D3E}"/>
    <cellStyle name="Nota 2 4 6 9" xfId="33286" xr:uid="{FD1C4162-1276-4F82-8163-8FCAA52834EF}"/>
    <cellStyle name="Nota 2 4 7" xfId="33287" xr:uid="{7A47205D-ACFA-4B8B-BF67-1BF728D0D724}"/>
    <cellStyle name="Nota 2 4 7 2" xfId="33288" xr:uid="{0CE23163-D184-4E88-9FC1-C4DA6ADD8470}"/>
    <cellStyle name="Nota 2 4 7 2 2" xfId="33289" xr:uid="{B4D24517-42BF-4F15-9651-EB98B092FA70}"/>
    <cellStyle name="Nota 2 4 7 2 2 2" xfId="33290" xr:uid="{84774BBB-B517-4F3B-8736-9DB3AB2B0B4F}"/>
    <cellStyle name="Nota 2 4 7 2 2 2 2" xfId="33291" xr:uid="{10488735-A263-41F6-B3AD-F9D83CD059C4}"/>
    <cellStyle name="Nota 2 4 7 2 2 2 2 2" xfId="33292" xr:uid="{6A23B816-6CF6-44CB-9B04-5C3A7368F489}"/>
    <cellStyle name="Nota 2 4 7 2 2 2 3" xfId="33293" xr:uid="{3C810812-0DA9-4685-92B3-55B787E0521A}"/>
    <cellStyle name="Nota 2 4 7 2 2 3" xfId="33294" xr:uid="{FE21D191-24F1-496F-8769-A863115CD1C0}"/>
    <cellStyle name="Nota 2 4 7 2 2 3 2" xfId="33295" xr:uid="{99587E5A-3A38-4EB9-B3DC-45984DA15620}"/>
    <cellStyle name="Nota 2 4 7 2 2 4" xfId="33296" xr:uid="{7FEE2F8B-6299-4D2A-B4C0-EF0C8F59B3B2}"/>
    <cellStyle name="Nota 2 4 7 2 2 4 2" xfId="33297" xr:uid="{33E40D87-1BD2-4609-BD0B-0D244AAD25A9}"/>
    <cellStyle name="Nota 2 4 7 2 2 5" xfId="33298" xr:uid="{7D6B4C8B-FE67-4DA8-B578-71152E2A557F}"/>
    <cellStyle name="Nota 2 4 7 2 3" xfId="33299" xr:uid="{0DE6E03B-5C77-4853-87A0-06D925AC5595}"/>
    <cellStyle name="Nota 2 4 7 2 3 2" xfId="33300" xr:uid="{C642D4DE-3D26-493C-AC39-E127F5DC04CB}"/>
    <cellStyle name="Nota 2 4 7 2 4" xfId="33301" xr:uid="{E3C63A2D-50DF-4C4C-A0D4-E614D1C6CFC9}"/>
    <cellStyle name="Nota 2 4 7 2 4 2" xfId="33302" xr:uid="{0165E05C-EDE1-44C4-BA16-FAE0F9096B58}"/>
    <cellStyle name="Nota 2 4 7 2 5" xfId="33303" xr:uid="{F66D4273-9A4F-4568-9792-76E83AA7B278}"/>
    <cellStyle name="Nota 2 4 7 3" xfId="33304" xr:uid="{51EE71BF-CDA4-4029-8F06-8353FF889FFF}"/>
    <cellStyle name="Nota 2 4 7 3 2" xfId="33305" xr:uid="{98D6D923-B0E7-40DD-903E-8F742743E341}"/>
    <cellStyle name="Nota 2 4 7 3 2 2" xfId="33306" xr:uid="{C4FEA2EF-3272-450D-A43D-B4B02118C8E9}"/>
    <cellStyle name="Nota 2 4 7 3 3" xfId="33307" xr:uid="{D47583D4-40E3-4742-B866-CF50F164EFE0}"/>
    <cellStyle name="Nota 2 4 7 3 3 2" xfId="33308" xr:uid="{2D7A9CA3-ACE6-4680-AD2A-06F12059A9A0}"/>
    <cellStyle name="Nota 2 4 7 3 4" xfId="33309" xr:uid="{D26D813E-983F-4872-9CC6-38D46EAC6E35}"/>
    <cellStyle name="Nota 2 4 7 4" xfId="33310" xr:uid="{801C1492-48BA-4F3F-AC5B-05A7079D53C3}"/>
    <cellStyle name="Nota 2 4 7 4 2" xfId="33311" xr:uid="{4E5075B6-38EF-452E-A4C4-290C96468E7E}"/>
    <cellStyle name="Nota 2 4 7 4 2 2" xfId="33312" xr:uid="{DCB66E9A-9060-4C11-82FC-412FFC89998B}"/>
    <cellStyle name="Nota 2 4 7 4 2 2 2" xfId="33313" xr:uid="{414E9ED3-F7FB-464C-BEAB-CBD3B55314C8}"/>
    <cellStyle name="Nota 2 4 7 4 2 3" xfId="33314" xr:uid="{87146CD0-D885-4817-B11F-C46BB87BB3C8}"/>
    <cellStyle name="Nota 2 4 7 4 3" xfId="33315" xr:uid="{E56BE513-15A8-4047-893F-0AEE69FE4EBF}"/>
    <cellStyle name="Nota 2 4 7 4 3 2" xfId="33316" xr:uid="{CF5DB916-59FF-4501-AAE9-EEB2C19B7B03}"/>
    <cellStyle name="Nota 2 4 7 4 4" xfId="33317" xr:uid="{FBFD4290-BFDA-4678-87FD-D73CCFD054F8}"/>
    <cellStyle name="Nota 2 4 7 4 4 2" xfId="33318" xr:uid="{D3700B71-5E83-41D7-A3C2-7767F14521C6}"/>
    <cellStyle name="Nota 2 4 7 4 5" xfId="33319" xr:uid="{4E1E1428-005E-43E9-9E2A-150D2FBFA7A6}"/>
    <cellStyle name="Nota 2 4 7 5" xfId="33320" xr:uid="{07E90456-5290-48A1-A99E-064CDA0CC19B}"/>
    <cellStyle name="Nota 2 4 7 5 2" xfId="33321" xr:uid="{7BF69352-787E-4A18-8867-F3445E62147A}"/>
    <cellStyle name="Nota 2 4 7 5 2 2" xfId="33322" xr:uid="{519F652B-F82F-451B-9724-5D35E9F9C2D2}"/>
    <cellStyle name="Nota 2 4 7 5 3" xfId="33323" xr:uid="{7A14D1A1-1456-4E5E-B431-C1C54AC4DF59}"/>
    <cellStyle name="Nota 2 4 7 5 3 2" xfId="33324" xr:uid="{8E71CA63-26F9-4C1F-879F-5ED52D51CE0E}"/>
    <cellStyle name="Nota 2 4 7 5 4" xfId="33325" xr:uid="{FC43C824-59E3-4708-821E-5053E4E8B53C}"/>
    <cellStyle name="Nota 2 4 7 6" xfId="33326" xr:uid="{F8730C87-1F80-45CD-8EF8-B78314AE031F}"/>
    <cellStyle name="Nota 2 4 7 6 2" xfId="33327" xr:uid="{44FAA7E6-FE62-408D-BB7D-6CBF2FCD6EC8}"/>
    <cellStyle name="Nota 2 4 7 7" xfId="33328" xr:uid="{4EB37398-A2E4-464E-829E-DF50D6FCEC24}"/>
    <cellStyle name="Nota 2 4 7 8" xfId="33329" xr:uid="{5A8963C5-1832-43BE-93AB-911E1BCABA4A}"/>
    <cellStyle name="Nota 2 4 8" xfId="33330" xr:uid="{A19236EC-7E38-4EB2-B522-D8FB36B4D6B3}"/>
    <cellStyle name="Nota 2 4 8 2" xfId="33331" xr:uid="{F7552D60-08D2-4EA1-8C60-67BDF20AF37D}"/>
    <cellStyle name="Nota 2 4 8 2 2" xfId="33332" xr:uid="{CDDF624E-C80E-4FB6-BC79-A0172E4F2315}"/>
    <cellStyle name="Nota 2 4 8 2 2 2" xfId="33333" xr:uid="{1E0E54FF-14FA-44B4-AE15-E4387712A423}"/>
    <cellStyle name="Nota 2 4 8 2 2 2 2" xfId="33334" xr:uid="{ABE4967B-37DF-4CCD-8530-0BF147490ECB}"/>
    <cellStyle name="Nota 2 4 8 2 2 2 2 2" xfId="33335" xr:uid="{4E50E3C0-CC08-4F2A-8F4E-FA2F3591600A}"/>
    <cellStyle name="Nota 2 4 8 2 2 2 3" xfId="33336" xr:uid="{3EDE47BD-1466-4EC7-9CD9-25904E65193D}"/>
    <cellStyle name="Nota 2 4 8 2 2 3" xfId="33337" xr:uid="{90F57D6C-F282-4D39-AFEA-91A75AAAD44B}"/>
    <cellStyle name="Nota 2 4 8 2 2 3 2" xfId="33338" xr:uid="{53C547BF-4604-4F7D-BC63-E6C7B15B1304}"/>
    <cellStyle name="Nota 2 4 8 2 2 4" xfId="33339" xr:uid="{BB2E0A83-4471-41C3-BE98-47EC7A398F18}"/>
    <cellStyle name="Nota 2 4 8 2 2 4 2" xfId="33340" xr:uid="{C50ED0F7-D9D0-495B-AB68-124824F8B6E9}"/>
    <cellStyle name="Nota 2 4 8 2 2 5" xfId="33341" xr:uid="{719F1C93-CEB4-479D-82C6-A3227769EC69}"/>
    <cellStyle name="Nota 2 4 8 2 3" xfId="33342" xr:uid="{3A466A82-D87B-44A7-9C33-45B0AA4EDC55}"/>
    <cellStyle name="Nota 2 4 8 2 3 2" xfId="33343" xr:uid="{A6015D63-6714-4CB1-8813-BC06096ED095}"/>
    <cellStyle name="Nota 2 4 8 2 4" xfId="33344" xr:uid="{4E8DF212-CCAD-40E8-B558-7380F75D205B}"/>
    <cellStyle name="Nota 2 4 8 2 4 2" xfId="33345" xr:uid="{C0C596D7-9311-4E2B-9ED8-CEDDB3D5A450}"/>
    <cellStyle name="Nota 2 4 8 2 5" xfId="33346" xr:uid="{1D328CC4-BA62-4D4F-B8AB-C245830A4BB9}"/>
    <cellStyle name="Nota 2 4 8 3" xfId="33347" xr:uid="{EA8DC79D-E6B3-454A-B695-BC9AD68A4C1F}"/>
    <cellStyle name="Nota 2 4 8 3 2" xfId="33348" xr:uid="{A85916A9-EE0F-427E-862D-61D50ACCF559}"/>
    <cellStyle name="Nota 2 4 8 3 2 2" xfId="33349" xr:uid="{ACEDD238-156F-41A4-BD1E-7657D4CDC0C8}"/>
    <cellStyle name="Nota 2 4 8 3 3" xfId="33350" xr:uid="{78CBBD13-F7B1-41D6-AE2B-34033DBEFD5B}"/>
    <cellStyle name="Nota 2 4 8 3 3 2" xfId="33351" xr:uid="{47E989AA-4172-424B-BBA7-24FF21B1BF59}"/>
    <cellStyle name="Nota 2 4 8 3 4" xfId="33352" xr:uid="{5184D23D-2AFC-41B6-973B-7BB1C569C617}"/>
    <cellStyle name="Nota 2 4 8 4" xfId="33353" xr:uid="{8F92E623-4F3C-439F-B1E8-FC583E438600}"/>
    <cellStyle name="Nota 2 4 8 4 2" xfId="33354" xr:uid="{3FB938F6-D9DD-48A9-97E6-9D11F6453480}"/>
    <cellStyle name="Nota 2 4 8 4 2 2" xfId="33355" xr:uid="{E8DC221D-7F1C-4A00-9329-9AFB63314202}"/>
    <cellStyle name="Nota 2 4 8 4 2 2 2" xfId="33356" xr:uid="{98CC1C7A-9422-4336-81FF-6EB0CD69FA31}"/>
    <cellStyle name="Nota 2 4 8 4 2 3" xfId="33357" xr:uid="{EFB6F1CE-A3CA-4EB8-A501-762552A68202}"/>
    <cellStyle name="Nota 2 4 8 4 3" xfId="33358" xr:uid="{43F4BF7C-E715-4772-82A6-49FA3DD0B631}"/>
    <cellStyle name="Nota 2 4 8 4 3 2" xfId="33359" xr:uid="{A045F91A-0D12-4465-AEE8-5DBDE2B31B61}"/>
    <cellStyle name="Nota 2 4 8 4 4" xfId="33360" xr:uid="{6E5C7636-B475-47C0-8793-0E0FB5332C0C}"/>
    <cellStyle name="Nota 2 4 8 4 4 2" xfId="33361" xr:uid="{B62F9E16-9EC7-4D82-8743-0A1DA080E08C}"/>
    <cellStyle name="Nota 2 4 8 4 5" xfId="33362" xr:uid="{707CF3C9-BD38-49E4-8EEF-1493216EB3E3}"/>
    <cellStyle name="Nota 2 4 8 5" xfId="33363" xr:uid="{7B6587B3-867C-4517-9E3C-4AE805CF33A6}"/>
    <cellStyle name="Nota 2 4 8 5 2" xfId="33364" xr:uid="{188CCE63-8177-48FA-8572-1D11E97F444D}"/>
    <cellStyle name="Nota 2 4 8 5 2 2" xfId="33365" xr:uid="{E101B160-8EE9-48D5-A7F6-6D2F7159CC67}"/>
    <cellStyle name="Nota 2 4 8 5 3" xfId="33366" xr:uid="{53323120-5B71-4F17-811F-9E33A5E0C383}"/>
    <cellStyle name="Nota 2 4 8 5 3 2" xfId="33367" xr:uid="{FE0E5F00-FE53-4423-899B-7AE18C097A70}"/>
    <cellStyle name="Nota 2 4 8 5 4" xfId="33368" xr:uid="{4E3AB04F-4BB0-45CB-BF13-E8BB5BBF9A89}"/>
    <cellStyle name="Nota 2 4 8 6" xfId="33369" xr:uid="{7B485B08-B56D-4D09-940E-E884435C0B97}"/>
    <cellStyle name="Nota 2 4 8 6 2" xfId="33370" xr:uid="{CBBAD736-3D2D-4292-9049-CBC1BBBA9E16}"/>
    <cellStyle name="Nota 2 4 8 7" xfId="33371" xr:uid="{52BF0D41-9571-4F2C-9D86-0D00307351C9}"/>
    <cellStyle name="Nota 2 4 8 8" xfId="33372" xr:uid="{6461FB07-5502-4588-BCE8-D2AC83EBB62B}"/>
    <cellStyle name="Nota 2 4 9" xfId="33373" xr:uid="{FA9E96F3-E399-4C51-82F7-961CB881A6A2}"/>
    <cellStyle name="Nota 2 4 9 2" xfId="33374" xr:uid="{A201A024-317F-400B-B6BD-53D68F6AC00E}"/>
    <cellStyle name="Nota 2 4 9 2 2" xfId="33375" xr:uid="{64CA863A-EA7C-4828-B80A-5A0D43D628AA}"/>
    <cellStyle name="Nota 2 4 9 2 2 2" xfId="33376" xr:uid="{BE5C1463-6C3A-459F-8A46-2DFD950E550B}"/>
    <cellStyle name="Nota 2 4 9 2 2 2 2" xfId="33377" xr:uid="{E89FAEB4-8231-4132-89A3-4E564A88023E}"/>
    <cellStyle name="Nota 2 4 9 2 2 2 2 2" xfId="33378" xr:uid="{B839C8C4-D20B-492C-97E1-5F47A9C37D65}"/>
    <cellStyle name="Nota 2 4 9 2 2 2 3" xfId="33379" xr:uid="{68A3129B-68D3-48D7-825F-9E025261AC6F}"/>
    <cellStyle name="Nota 2 4 9 2 2 3" xfId="33380" xr:uid="{C76521BD-0A40-46E1-958E-770B1A3BBB8E}"/>
    <cellStyle name="Nota 2 4 9 2 2 3 2" xfId="33381" xr:uid="{1EB4E8CB-BE99-44FB-BDCE-6520134F5216}"/>
    <cellStyle name="Nota 2 4 9 2 2 4" xfId="33382" xr:uid="{D74914D3-4145-4616-B880-224D5946C7DA}"/>
    <cellStyle name="Nota 2 4 9 2 2 4 2" xfId="33383" xr:uid="{BE2739D9-0CD5-4244-98FE-C344BDF31043}"/>
    <cellStyle name="Nota 2 4 9 2 2 5" xfId="33384" xr:uid="{158D12FE-05F1-4245-AC7A-621D80A7EFC6}"/>
    <cellStyle name="Nota 2 4 9 2 3" xfId="33385" xr:uid="{75E2BB87-F477-4BD3-A00F-EDBA3173D8E5}"/>
    <cellStyle name="Nota 2 4 9 2 3 2" xfId="33386" xr:uid="{65C7C5EE-9502-4941-9D22-1E8F92396003}"/>
    <cellStyle name="Nota 2 4 9 2 4" xfId="33387" xr:uid="{DA408EF3-7320-4DF5-8D09-337975DC6B86}"/>
    <cellStyle name="Nota 2 4 9 2 4 2" xfId="33388" xr:uid="{849228F1-A20E-4477-B963-1729FD2E1475}"/>
    <cellStyle name="Nota 2 4 9 2 5" xfId="33389" xr:uid="{3B47C603-1D9E-44B9-929F-17C4D414161D}"/>
    <cellStyle name="Nota 2 4 9 3" xfId="33390" xr:uid="{9B5950DB-1F62-4B05-A30F-ABABDB1522EA}"/>
    <cellStyle name="Nota 2 4 9 3 2" xfId="33391" xr:uid="{A1C78B20-E54B-46FE-B4F0-E43371B872E7}"/>
    <cellStyle name="Nota 2 4 9 3 2 2" xfId="33392" xr:uid="{2CEB4C70-3F64-405C-9FB5-6E374B845EEA}"/>
    <cellStyle name="Nota 2 4 9 3 3" xfId="33393" xr:uid="{50ADCF82-9A47-4C2D-AF64-F7997D853AAF}"/>
    <cellStyle name="Nota 2 4 9 3 3 2" xfId="33394" xr:uid="{55EBD5C2-0520-4D17-BED0-FB61DBCE8F1B}"/>
    <cellStyle name="Nota 2 4 9 3 4" xfId="33395" xr:uid="{6DF5B16D-2947-44E1-A8E6-104B334D2C9F}"/>
    <cellStyle name="Nota 2 4 9 4" xfId="33396" xr:uid="{84A24DAE-EDD2-4431-9135-DAA5251FE84A}"/>
    <cellStyle name="Nota 2 4 9 4 2" xfId="33397" xr:uid="{B57FD61D-6D1F-4282-A3BC-44F41B30A2B3}"/>
    <cellStyle name="Nota 2 4 9 4 2 2" xfId="33398" xr:uid="{B24A23C0-CCA4-48E1-95BF-7A6888CD2E7F}"/>
    <cellStyle name="Nota 2 4 9 4 2 2 2" xfId="33399" xr:uid="{9085CF31-9DAF-43AD-9F13-320D0473514F}"/>
    <cellStyle name="Nota 2 4 9 4 2 3" xfId="33400" xr:uid="{0A0F8AC3-1126-4AE3-A036-BE202CFBE4A7}"/>
    <cellStyle name="Nota 2 4 9 4 3" xfId="33401" xr:uid="{A4BF54FF-929C-43D8-988C-8880A1AE591E}"/>
    <cellStyle name="Nota 2 4 9 4 3 2" xfId="33402" xr:uid="{C73EE1A3-3009-4BF3-A35D-CE3EFFB9C6B1}"/>
    <cellStyle name="Nota 2 4 9 4 4" xfId="33403" xr:uid="{C02BFEA3-2FA1-430C-92A8-F69F9DF84BDB}"/>
    <cellStyle name="Nota 2 4 9 4 4 2" xfId="33404" xr:uid="{2DA2E09A-11E0-4DCE-9635-5A295814C023}"/>
    <cellStyle name="Nota 2 4 9 4 5" xfId="33405" xr:uid="{266B7EFE-D7D5-40FD-8523-6B24DE9FD37D}"/>
    <cellStyle name="Nota 2 4 9 5" xfId="33406" xr:uid="{07B891B3-9CE5-4D94-A0CB-D8497149382E}"/>
    <cellStyle name="Nota 2 4 9 5 2" xfId="33407" xr:uid="{31D6459A-B745-4EF2-A344-452DA1E985E7}"/>
    <cellStyle name="Nota 2 4 9 5 2 2" xfId="33408" xr:uid="{AE09AEE4-0DC5-49AE-B9B4-2EFB934305FA}"/>
    <cellStyle name="Nota 2 4 9 5 3" xfId="33409" xr:uid="{42509503-3429-44D7-B04F-0C88588D42DA}"/>
    <cellStyle name="Nota 2 4 9 5 3 2" xfId="33410" xr:uid="{89328DC6-961F-4FD9-9543-7EAD1384F0B2}"/>
    <cellStyle name="Nota 2 4 9 5 4" xfId="33411" xr:uid="{95B2C621-8263-44D9-8C27-55FC97870C15}"/>
    <cellStyle name="Nota 2 4 9 6" xfId="33412" xr:uid="{6914077D-FF16-4E6F-A548-E8922F9457AA}"/>
    <cellStyle name="Nota 2 4 9 6 2" xfId="33413" xr:uid="{91EA24B0-50BA-469E-A84E-3AAC1172DC55}"/>
    <cellStyle name="Nota 2 4 9 7" xfId="33414" xr:uid="{F115F280-686B-4A85-A6B4-F5FD10B54072}"/>
    <cellStyle name="Nota 2 4 9 8" xfId="33415" xr:uid="{5BBA8386-C5CB-4F9C-A43A-64057804FC55}"/>
    <cellStyle name="Nota 2 5" xfId="33416" xr:uid="{77C8892D-D108-4DC0-9386-BFE830F7E0C5}"/>
    <cellStyle name="Nota 2 5 10" xfId="33417" xr:uid="{3395BFFF-D37B-4E25-A4ED-D3B9ADE88F91}"/>
    <cellStyle name="Nota 2 5 10 2" xfId="33418" xr:uid="{FF58E048-8B8D-416C-B08B-8397D890762A}"/>
    <cellStyle name="Nota 2 5 10 2 2" xfId="33419" xr:uid="{7D35C0AF-F40F-43E4-ADC1-8660990AA5AD}"/>
    <cellStyle name="Nota 2 5 10 2 2 2" xfId="33420" xr:uid="{FEB50D9A-97EF-479C-8F3D-51A6B329608C}"/>
    <cellStyle name="Nota 2 5 10 2 3" xfId="33421" xr:uid="{8CE44D20-B7E9-494B-9402-382E27534915}"/>
    <cellStyle name="Nota 2 5 10 3" xfId="33422" xr:uid="{F99E004E-227D-4583-96A3-839DA9399C87}"/>
    <cellStyle name="Nota 2 5 10 3 2" xfId="33423" xr:uid="{7053E2F7-A13D-4930-86E9-5DC07335DC38}"/>
    <cellStyle name="Nota 2 5 10 4" xfId="33424" xr:uid="{0A7A08CA-6317-4B11-A0A2-C7F57322C981}"/>
    <cellStyle name="Nota 2 5 10 4 2" xfId="33425" xr:uid="{7A46A4EA-3E0B-4DF1-8FF8-DC0EC3CA9365}"/>
    <cellStyle name="Nota 2 5 10 5" xfId="33426" xr:uid="{F110BB30-E57F-4CBB-ABB5-D3A7D53AADC5}"/>
    <cellStyle name="Nota 2 5 11" xfId="33427" xr:uid="{7739B6D4-CFB4-484D-A188-1EE406E140F5}"/>
    <cellStyle name="Nota 2 5 11 2" xfId="33428" xr:uid="{0B8A5395-E209-4757-9C73-D34AF19CA477}"/>
    <cellStyle name="Nota 2 5 11 2 2" xfId="33429" xr:uid="{5CCBCCBE-8887-4BE4-9D3B-9754EC09C168}"/>
    <cellStyle name="Nota 2 5 11 3" xfId="33430" xr:uid="{49F036B9-10DD-40EA-A0EE-8CA8EAC1AECF}"/>
    <cellStyle name="Nota 2 5 11 3 2" xfId="33431" xr:uid="{0D08458B-967A-44B0-AB0C-B4401CEDB0B7}"/>
    <cellStyle name="Nota 2 5 11 4" xfId="33432" xr:uid="{FC9D70F6-3FAC-4554-9444-55E7116A52DD}"/>
    <cellStyle name="Nota 2 5 12" xfId="33433" xr:uid="{478148FC-36C1-4893-8268-E46BC93F351C}"/>
    <cellStyle name="Nota 2 5 12 2" xfId="33434" xr:uid="{666C78C8-117B-49DB-BBC5-BD24B3C5CD56}"/>
    <cellStyle name="Nota 2 5 13" xfId="33435" xr:uid="{75439CC6-FBF4-4A44-89F4-EF56AB4A0E5C}"/>
    <cellStyle name="Nota 2 5 14" xfId="33436" xr:uid="{15444F24-328D-404A-9799-5AF29C0F60A6}"/>
    <cellStyle name="Nota 2 5 2" xfId="33437" xr:uid="{D0A4861B-147C-4C2E-B411-0015709A31A8}"/>
    <cellStyle name="Nota 2 5 2 10" xfId="33438" xr:uid="{0AD835E2-3B68-4CBC-90A5-3DB1D6BC47DD}"/>
    <cellStyle name="Nota 2 5 2 10 2" xfId="33439" xr:uid="{414E1B91-A776-4C43-9F9D-673A46395EC5}"/>
    <cellStyle name="Nota 2 5 2 11" xfId="33440" xr:uid="{EB59CBC8-F792-4990-98BB-67674E6A8C7C}"/>
    <cellStyle name="Nota 2 5 2 12" xfId="33441" xr:uid="{132EB7D7-889A-43A9-974A-544B20766682}"/>
    <cellStyle name="Nota 2 5 2 2" xfId="33442" xr:uid="{22768F41-D4A1-4306-82FF-10C3ADD97DF8}"/>
    <cellStyle name="Nota 2 5 2 2 10" xfId="33443" xr:uid="{B83525A0-7C54-47D1-AAF7-87A3398AF09A}"/>
    <cellStyle name="Nota 2 5 2 2 2" xfId="33444" xr:uid="{DD8D7771-0BA5-4202-ABFA-7C11114B3058}"/>
    <cellStyle name="Nota 2 5 2 2 2 2" xfId="33445" xr:uid="{CD74A976-E025-4D7E-9F8D-C82282544655}"/>
    <cellStyle name="Nota 2 5 2 2 2 2 2" xfId="33446" xr:uid="{BCE8808F-869A-42B9-81BD-A44A9D4120E4}"/>
    <cellStyle name="Nota 2 5 2 2 2 2 2 2" xfId="33447" xr:uid="{0AE9B831-0A49-46E5-B1A1-DB37C51060BE}"/>
    <cellStyle name="Nota 2 5 2 2 2 2 2 2 2" xfId="33448" xr:uid="{68424E7F-0EBD-4B15-8EF2-931A600E1B98}"/>
    <cellStyle name="Nota 2 5 2 2 2 2 2 2 2 2" xfId="33449" xr:uid="{C177D68C-B0CF-40CF-AEEC-A54AFD75CAAD}"/>
    <cellStyle name="Nota 2 5 2 2 2 2 2 2 3" xfId="33450" xr:uid="{D1F77A5C-0104-4DD4-BF71-BBCEBC7729D7}"/>
    <cellStyle name="Nota 2 5 2 2 2 2 2 3" xfId="33451" xr:uid="{9A091497-736F-4D9B-9041-BC7A8ED6BA85}"/>
    <cellStyle name="Nota 2 5 2 2 2 2 2 3 2" xfId="33452" xr:uid="{DF11632F-F22B-46E3-A33E-0AEB645FCE41}"/>
    <cellStyle name="Nota 2 5 2 2 2 2 2 4" xfId="33453" xr:uid="{8400B1EE-4151-4854-A869-38E3B7B3EA53}"/>
    <cellStyle name="Nota 2 5 2 2 2 2 2 4 2" xfId="33454" xr:uid="{86789825-8457-4E0C-A32D-F5089BE4C74F}"/>
    <cellStyle name="Nota 2 5 2 2 2 2 2 5" xfId="33455" xr:uid="{444E1A6D-258B-4A69-88E4-BE40F189EBBE}"/>
    <cellStyle name="Nota 2 5 2 2 2 2 3" xfId="33456" xr:uid="{6DD8FA74-01A9-469C-B227-74E4F11CED38}"/>
    <cellStyle name="Nota 2 5 2 2 2 2 3 2" xfId="33457" xr:uid="{1478C39F-CA05-4FD9-99AD-BA9119D987ED}"/>
    <cellStyle name="Nota 2 5 2 2 2 2 4" xfId="33458" xr:uid="{C741BB79-F233-4035-A497-86AD9938FE3F}"/>
    <cellStyle name="Nota 2 5 2 2 2 2 4 2" xfId="33459" xr:uid="{ADBC7B52-C76D-41CB-96F2-4087B7A45511}"/>
    <cellStyle name="Nota 2 5 2 2 2 2 5" xfId="33460" xr:uid="{8B5AAF7B-DF49-474A-B8F9-35DCC11F7999}"/>
    <cellStyle name="Nota 2 5 2 2 2 3" xfId="33461" xr:uid="{FBFF76A2-AB14-4FDD-B12B-A48F722E982C}"/>
    <cellStyle name="Nota 2 5 2 2 2 3 2" xfId="33462" xr:uid="{7F8A1828-EAA7-4E7F-89F6-AE893A09F81B}"/>
    <cellStyle name="Nota 2 5 2 2 2 3 2 2" xfId="33463" xr:uid="{E67018B5-80FF-4803-9890-37CC7D58B91F}"/>
    <cellStyle name="Nota 2 5 2 2 2 3 3" xfId="33464" xr:uid="{AB823C72-9263-4A58-8B60-5C33100B5C12}"/>
    <cellStyle name="Nota 2 5 2 2 2 3 3 2" xfId="33465" xr:uid="{716FB977-EC60-4430-A334-E31CA3738A8F}"/>
    <cellStyle name="Nota 2 5 2 2 2 3 4" xfId="33466" xr:uid="{E5C5CB53-1C80-4A79-AEA3-9726028F2604}"/>
    <cellStyle name="Nota 2 5 2 2 2 4" xfId="33467" xr:uid="{4766CA92-F6D4-4DBD-A50D-4D7900DF780D}"/>
    <cellStyle name="Nota 2 5 2 2 2 4 2" xfId="33468" xr:uid="{44C443EB-9596-4E7A-BF2B-D3606D223618}"/>
    <cellStyle name="Nota 2 5 2 2 2 4 2 2" xfId="33469" xr:uid="{27F015AC-328B-41AD-A2CB-0C4B27042FD3}"/>
    <cellStyle name="Nota 2 5 2 2 2 4 2 2 2" xfId="33470" xr:uid="{0E2B4616-A159-4293-9B53-6665FB672B4C}"/>
    <cellStyle name="Nota 2 5 2 2 2 4 2 3" xfId="33471" xr:uid="{AE8238A2-6290-4948-B832-CAAE59AAEDBB}"/>
    <cellStyle name="Nota 2 5 2 2 2 4 3" xfId="33472" xr:uid="{EF6B0061-5DF9-4080-A3BE-9FBE98814802}"/>
    <cellStyle name="Nota 2 5 2 2 2 4 3 2" xfId="33473" xr:uid="{5AAE0600-4838-47E4-B756-85D1AA8F2D35}"/>
    <cellStyle name="Nota 2 5 2 2 2 4 4" xfId="33474" xr:uid="{AC933088-0F31-41B7-8CF9-A9670E67166A}"/>
    <cellStyle name="Nota 2 5 2 2 2 4 4 2" xfId="33475" xr:uid="{F153E543-9E19-4161-9CC0-78CE3DD92440}"/>
    <cellStyle name="Nota 2 5 2 2 2 4 5" xfId="33476" xr:uid="{EEAD9A29-9AB7-403D-8B9B-0ECDFBBA7EE1}"/>
    <cellStyle name="Nota 2 5 2 2 2 5" xfId="33477" xr:uid="{67D18644-DBA9-4568-89F4-FAE1226AF08E}"/>
    <cellStyle name="Nota 2 5 2 2 2 5 2" xfId="33478" xr:uid="{43F06A65-6EA9-4528-89D1-C7880C4ED5C2}"/>
    <cellStyle name="Nota 2 5 2 2 2 5 2 2" xfId="33479" xr:uid="{2A004992-7A4B-42EF-B6D6-336E1C6DC2F2}"/>
    <cellStyle name="Nota 2 5 2 2 2 5 3" xfId="33480" xr:uid="{77323FF3-ED79-4F46-9384-0F2264C3378A}"/>
    <cellStyle name="Nota 2 5 2 2 2 5 3 2" xfId="33481" xr:uid="{44142982-444D-4031-8C2F-D85E9D7C8402}"/>
    <cellStyle name="Nota 2 5 2 2 2 5 4" xfId="33482" xr:uid="{C74C4440-D31C-4C1C-A634-B3C80F0E08B6}"/>
    <cellStyle name="Nota 2 5 2 2 2 6" xfId="33483" xr:uid="{9F50638A-3A00-4A1B-89F8-848A6A0A8CF3}"/>
    <cellStyle name="Nota 2 5 2 2 2 6 2" xfId="33484" xr:uid="{785B044C-8041-4F5D-B3C9-93B7B8A41F34}"/>
    <cellStyle name="Nota 2 5 2 2 2 7" xfId="33485" xr:uid="{EF7284F5-E1DD-4F6F-ABB5-98DD96C4A866}"/>
    <cellStyle name="Nota 2 5 2 2 2 8" xfId="33486" xr:uid="{DF51D3F4-AFE8-48E9-865C-31C7E064D226}"/>
    <cellStyle name="Nota 2 5 2 2 3" xfId="33487" xr:uid="{9B63FF78-5B4F-4A26-9C75-A93EF09E95E8}"/>
    <cellStyle name="Nota 2 5 2 2 3 2" xfId="33488" xr:uid="{BED7219A-452A-49CE-9141-470B19F487EF}"/>
    <cellStyle name="Nota 2 5 2 2 3 2 2" xfId="33489" xr:uid="{28E8AE3C-B80E-4C48-9309-9B1B6A13A7DF}"/>
    <cellStyle name="Nota 2 5 2 2 3 2 2 2" xfId="33490" xr:uid="{57D01482-E4E6-40A1-AAAC-97B103EDC506}"/>
    <cellStyle name="Nota 2 5 2 2 3 2 2 2 2" xfId="33491" xr:uid="{06400C14-EBA3-436A-B03D-D22E14ABCC4A}"/>
    <cellStyle name="Nota 2 5 2 2 3 2 2 2 2 2" xfId="33492" xr:uid="{DC67B5D4-66D6-46CE-AF40-7E3EA976A23F}"/>
    <cellStyle name="Nota 2 5 2 2 3 2 2 2 3" xfId="33493" xr:uid="{E673BE38-F73F-4FA0-AE26-D371FAA222B7}"/>
    <cellStyle name="Nota 2 5 2 2 3 2 2 3" xfId="33494" xr:uid="{7609E45C-23A3-46A0-8AD9-4776AD28514E}"/>
    <cellStyle name="Nota 2 5 2 2 3 2 2 3 2" xfId="33495" xr:uid="{4E0A32C0-14EC-47E1-8B38-0EEAA40FD275}"/>
    <cellStyle name="Nota 2 5 2 2 3 2 2 4" xfId="33496" xr:uid="{C6066214-B1A3-4445-A607-5DEBF79D3239}"/>
    <cellStyle name="Nota 2 5 2 2 3 2 2 4 2" xfId="33497" xr:uid="{2DCDFF6F-119C-4F18-9943-E568661AE5D3}"/>
    <cellStyle name="Nota 2 5 2 2 3 2 2 5" xfId="33498" xr:uid="{57E5E0BB-423D-435B-A134-D6455E00A5F2}"/>
    <cellStyle name="Nota 2 5 2 2 3 2 3" xfId="33499" xr:uid="{54BB06CE-3C23-4918-82C5-96D21CF7C226}"/>
    <cellStyle name="Nota 2 5 2 2 3 2 3 2" xfId="33500" xr:uid="{3E5F7E93-8817-437D-A82E-F5384C7B822A}"/>
    <cellStyle name="Nota 2 5 2 2 3 2 4" xfId="33501" xr:uid="{0541B905-BE1B-481E-BC1A-D334F5F08779}"/>
    <cellStyle name="Nota 2 5 2 2 3 2 4 2" xfId="33502" xr:uid="{DD5A83C1-5EC0-4B2A-A420-E0340F437910}"/>
    <cellStyle name="Nota 2 5 2 2 3 2 5" xfId="33503" xr:uid="{E6762F26-F347-4581-A45E-BCCF1129FD28}"/>
    <cellStyle name="Nota 2 5 2 2 3 3" xfId="33504" xr:uid="{23644778-7133-48FD-A532-FCBA5F81AA6D}"/>
    <cellStyle name="Nota 2 5 2 2 3 3 2" xfId="33505" xr:uid="{F76BE568-0876-438C-9D0E-1C7A1A688F97}"/>
    <cellStyle name="Nota 2 5 2 2 3 3 2 2" xfId="33506" xr:uid="{44C3C011-152F-4136-8C24-0A9C32AAE5AE}"/>
    <cellStyle name="Nota 2 5 2 2 3 3 3" xfId="33507" xr:uid="{080027A5-AB60-47DF-8F5E-D162BB539369}"/>
    <cellStyle name="Nota 2 5 2 2 3 3 3 2" xfId="33508" xr:uid="{8DB3E5D6-3DF0-402C-A965-DFBC7154EBB0}"/>
    <cellStyle name="Nota 2 5 2 2 3 3 4" xfId="33509" xr:uid="{88DBFB7B-32C6-484E-8073-62274AB18DB4}"/>
    <cellStyle name="Nota 2 5 2 2 3 4" xfId="33510" xr:uid="{239BC467-A537-4C67-ADED-D823A9B1DE79}"/>
    <cellStyle name="Nota 2 5 2 2 3 4 2" xfId="33511" xr:uid="{EFDECC7F-01AD-467F-AADD-2F0431895F34}"/>
    <cellStyle name="Nota 2 5 2 2 3 4 2 2" xfId="33512" xr:uid="{8CE3CDF8-A04C-4796-A61B-645B816B4824}"/>
    <cellStyle name="Nota 2 5 2 2 3 4 2 2 2" xfId="33513" xr:uid="{6FDD7AF1-FE1B-4082-A720-22B95FC3EA60}"/>
    <cellStyle name="Nota 2 5 2 2 3 4 2 3" xfId="33514" xr:uid="{FDD1E181-043E-4AD1-9CFB-7B97C57D1FA2}"/>
    <cellStyle name="Nota 2 5 2 2 3 4 3" xfId="33515" xr:uid="{8DCEC548-11AF-466F-AA27-BC011DDDDF32}"/>
    <cellStyle name="Nota 2 5 2 2 3 4 3 2" xfId="33516" xr:uid="{2D54BB3F-D42D-483D-80EE-C40C0FDFD520}"/>
    <cellStyle name="Nota 2 5 2 2 3 4 4" xfId="33517" xr:uid="{419F8696-5FA6-41A0-B6F4-35BBA6E0DD3A}"/>
    <cellStyle name="Nota 2 5 2 2 3 4 4 2" xfId="33518" xr:uid="{4291B02A-DCD8-479A-92F2-8990FA1D4306}"/>
    <cellStyle name="Nota 2 5 2 2 3 4 5" xfId="33519" xr:uid="{52BF7257-BDE0-4394-8F9C-99DA1EE2FC8B}"/>
    <cellStyle name="Nota 2 5 2 2 3 5" xfId="33520" xr:uid="{12CDB83D-7CBE-4E97-AA4C-12FC3B01A9E8}"/>
    <cellStyle name="Nota 2 5 2 2 3 5 2" xfId="33521" xr:uid="{ABBE68D6-1A05-42AC-83F7-C0980BBCAFE4}"/>
    <cellStyle name="Nota 2 5 2 2 3 5 2 2" xfId="33522" xr:uid="{85E1B28E-FCBC-49B8-AA96-54207A5B91FB}"/>
    <cellStyle name="Nota 2 5 2 2 3 5 3" xfId="33523" xr:uid="{DF9058E4-6776-4316-AC47-B837A6E7B81E}"/>
    <cellStyle name="Nota 2 5 2 2 3 5 3 2" xfId="33524" xr:uid="{5BA2FF2E-AAB7-4F0C-8CEC-4EEF4ECF8ED6}"/>
    <cellStyle name="Nota 2 5 2 2 3 5 4" xfId="33525" xr:uid="{2F15AD12-2C03-4CF6-ABC7-3BD8830170CA}"/>
    <cellStyle name="Nota 2 5 2 2 3 6" xfId="33526" xr:uid="{C8A2EE75-9AF4-432A-9CA0-2CF85E46DC24}"/>
    <cellStyle name="Nota 2 5 2 2 3 6 2" xfId="33527" xr:uid="{5D164F81-AAA2-4AF5-BF15-EC258DF4A3E3}"/>
    <cellStyle name="Nota 2 5 2 2 3 7" xfId="33528" xr:uid="{2859D204-D057-41B4-8D23-105290BEFDD3}"/>
    <cellStyle name="Nota 2 5 2 2 3 8" xfId="33529" xr:uid="{0275CB21-3A38-411D-8FE1-CA0E7FFB4727}"/>
    <cellStyle name="Nota 2 5 2 2 4" xfId="33530" xr:uid="{D6129FC9-4BB5-4846-85A2-1D79E6182EF8}"/>
    <cellStyle name="Nota 2 5 2 2 4 2" xfId="33531" xr:uid="{F9472F76-82BB-4E4B-8BAD-63C29B1E333C}"/>
    <cellStyle name="Nota 2 5 2 2 4 2 2" xfId="33532" xr:uid="{54C01108-740C-4744-BE60-120A2D243BD1}"/>
    <cellStyle name="Nota 2 5 2 2 4 2 2 2" xfId="33533" xr:uid="{D786217E-ABBC-4E8E-8CCD-F1F3366800A9}"/>
    <cellStyle name="Nota 2 5 2 2 4 2 2 2 2" xfId="33534" xr:uid="{E202F4BB-BAC1-4C7E-9988-B2302C958F11}"/>
    <cellStyle name="Nota 2 5 2 2 4 2 2 3" xfId="33535" xr:uid="{CA78237A-67AC-4D2F-9918-D3EF60FD9DBC}"/>
    <cellStyle name="Nota 2 5 2 2 4 2 3" xfId="33536" xr:uid="{A685DA29-EFA5-485D-BF00-81C98F34AC8B}"/>
    <cellStyle name="Nota 2 5 2 2 4 2 3 2" xfId="33537" xr:uid="{2CC7684A-6DD5-4133-91EE-5ECE33239C33}"/>
    <cellStyle name="Nota 2 5 2 2 4 2 4" xfId="33538" xr:uid="{146CB16E-B967-40FB-97E0-05ADE009212E}"/>
    <cellStyle name="Nota 2 5 2 2 4 2 4 2" xfId="33539" xr:uid="{B5E169AE-B6D7-43B4-8C60-374C560A6622}"/>
    <cellStyle name="Nota 2 5 2 2 4 2 5" xfId="33540" xr:uid="{DF1FC9CE-5F30-471C-8070-19F1F2119355}"/>
    <cellStyle name="Nota 2 5 2 2 4 3" xfId="33541" xr:uid="{87F7EEB0-6EB4-4F80-9832-9736D08A6DEB}"/>
    <cellStyle name="Nota 2 5 2 2 4 3 2" xfId="33542" xr:uid="{4AD88A45-B9BB-4AC0-81FD-71817E8DCC2A}"/>
    <cellStyle name="Nota 2 5 2 2 4 4" xfId="33543" xr:uid="{61B58D43-DCBA-4B98-BCE1-0E1B213C5ADB}"/>
    <cellStyle name="Nota 2 5 2 2 4 4 2" xfId="33544" xr:uid="{94AB933B-A310-4CC9-B81E-72712100BE08}"/>
    <cellStyle name="Nota 2 5 2 2 4 5" xfId="33545" xr:uid="{C124F7DA-B033-499A-BE97-43317CDA5236}"/>
    <cellStyle name="Nota 2 5 2 2 5" xfId="33546" xr:uid="{B17ED68E-C072-41EC-A1E7-B3B1AD694241}"/>
    <cellStyle name="Nota 2 5 2 2 5 2" xfId="33547" xr:uid="{B2B910B3-9537-4137-83B8-0B08610A5E62}"/>
    <cellStyle name="Nota 2 5 2 2 5 2 2" xfId="33548" xr:uid="{B1492525-6FAF-4ED4-B7BE-F3657BAD93FA}"/>
    <cellStyle name="Nota 2 5 2 2 5 3" xfId="33549" xr:uid="{BD0E771A-C4AD-48F6-810A-6D63D4FC7A24}"/>
    <cellStyle name="Nota 2 5 2 2 5 3 2" xfId="33550" xr:uid="{26BF283C-C60F-47EB-925A-AA2852B7B4C8}"/>
    <cellStyle name="Nota 2 5 2 2 5 4" xfId="33551" xr:uid="{C36B0D87-2BE6-4A0D-B9BC-57ABA557CE34}"/>
    <cellStyle name="Nota 2 5 2 2 6" xfId="33552" xr:uid="{7ACE7ECD-5E34-4997-B585-B079B1A681C1}"/>
    <cellStyle name="Nota 2 5 2 2 6 2" xfId="33553" xr:uid="{01C25412-6FE9-438B-91F6-05D56832C9D7}"/>
    <cellStyle name="Nota 2 5 2 2 6 2 2" xfId="33554" xr:uid="{35E706A6-A840-4D3D-A0A0-E4717A053F34}"/>
    <cellStyle name="Nota 2 5 2 2 6 2 2 2" xfId="33555" xr:uid="{C749FEA7-5912-4741-8C24-033464258362}"/>
    <cellStyle name="Nota 2 5 2 2 6 2 3" xfId="33556" xr:uid="{AB5B141F-4576-4CD8-A42D-AC50254F67FC}"/>
    <cellStyle name="Nota 2 5 2 2 6 3" xfId="33557" xr:uid="{B1DF7EFC-3F49-4886-A23F-BB8457641F67}"/>
    <cellStyle name="Nota 2 5 2 2 6 3 2" xfId="33558" xr:uid="{32CD1E6B-0552-450D-AB43-4B73AAE83196}"/>
    <cellStyle name="Nota 2 5 2 2 6 4" xfId="33559" xr:uid="{9F2E5366-1BA6-45A2-A4E0-39D673FA8763}"/>
    <cellStyle name="Nota 2 5 2 2 6 4 2" xfId="33560" xr:uid="{5FD0FB34-0174-4E76-9F75-05D388B41333}"/>
    <cellStyle name="Nota 2 5 2 2 6 5" xfId="33561" xr:uid="{AA726E27-24AF-42DC-AD7A-D586F6A1D63E}"/>
    <cellStyle name="Nota 2 5 2 2 7" xfId="33562" xr:uid="{22C63C45-A692-4D7F-8607-E1FAE4E7EDD2}"/>
    <cellStyle name="Nota 2 5 2 2 7 2" xfId="33563" xr:uid="{4223E775-6804-481F-9AFA-8DAC1DE8BACE}"/>
    <cellStyle name="Nota 2 5 2 2 7 2 2" xfId="33564" xr:uid="{42B07320-D39B-4310-858F-AF10BE7C67FC}"/>
    <cellStyle name="Nota 2 5 2 2 7 3" xfId="33565" xr:uid="{233B9EA2-A702-44A1-8A08-31DF20626919}"/>
    <cellStyle name="Nota 2 5 2 2 7 3 2" xfId="33566" xr:uid="{D2A75A42-81D0-4B7B-9CE7-8420464F716E}"/>
    <cellStyle name="Nota 2 5 2 2 7 4" xfId="33567" xr:uid="{1A7EE24A-A1D3-4264-839F-D4EDB9727AB5}"/>
    <cellStyle name="Nota 2 5 2 2 8" xfId="33568" xr:uid="{1004A37D-B003-4604-91D8-4B089C8C83BC}"/>
    <cellStyle name="Nota 2 5 2 2 8 2" xfId="33569" xr:uid="{C6D2BE69-55CC-446E-B659-6CEB9395ADF4}"/>
    <cellStyle name="Nota 2 5 2 2 9" xfId="33570" xr:uid="{8C1F157A-1F08-4326-899F-910C3C0C37E9}"/>
    <cellStyle name="Nota 2 5 2 3" xfId="33571" xr:uid="{61A79DAB-575D-42D9-9EA9-44F5E5137DB0}"/>
    <cellStyle name="Nota 2 5 2 3 2" xfId="33572" xr:uid="{ABD2C4FF-61A2-427A-B5D3-E39A6D7A170D}"/>
    <cellStyle name="Nota 2 5 2 3 2 2" xfId="33573" xr:uid="{6D537EA3-3C09-4004-937D-5792295EB1DE}"/>
    <cellStyle name="Nota 2 5 2 3 2 2 2" xfId="33574" xr:uid="{CA99A7CD-16B1-4BD2-9A96-98F5EAAE1BF2}"/>
    <cellStyle name="Nota 2 5 2 3 2 2 2 2" xfId="33575" xr:uid="{67F3770D-F0A3-455C-85B8-98B05699E3B3}"/>
    <cellStyle name="Nota 2 5 2 3 2 2 2 2 2" xfId="33576" xr:uid="{81F6ACC4-F2F1-45C3-8D74-3E94521B5885}"/>
    <cellStyle name="Nota 2 5 2 3 2 2 2 3" xfId="33577" xr:uid="{F4288FA0-4C26-45FE-93B6-BFE7F6EF96F1}"/>
    <cellStyle name="Nota 2 5 2 3 2 2 3" xfId="33578" xr:uid="{4DA86540-A292-457D-8010-F250CE2C8766}"/>
    <cellStyle name="Nota 2 5 2 3 2 2 3 2" xfId="33579" xr:uid="{C1A23490-22B2-49BE-8D0E-FD7FD71742DF}"/>
    <cellStyle name="Nota 2 5 2 3 2 2 4" xfId="33580" xr:uid="{931A3AFA-0D8A-4FBB-B3B2-A63846DEB341}"/>
    <cellStyle name="Nota 2 5 2 3 2 2 4 2" xfId="33581" xr:uid="{A0D866BF-D9E1-4A65-9570-76119B2CB3F1}"/>
    <cellStyle name="Nota 2 5 2 3 2 2 5" xfId="33582" xr:uid="{8AD4DAD8-FD41-481F-9E69-0F87E97C9545}"/>
    <cellStyle name="Nota 2 5 2 3 2 3" xfId="33583" xr:uid="{947082F6-9D7A-4ACE-B25D-4B48363F4DA7}"/>
    <cellStyle name="Nota 2 5 2 3 2 3 2" xfId="33584" xr:uid="{37F63ABC-F328-4EC5-BA76-627A5596E0DA}"/>
    <cellStyle name="Nota 2 5 2 3 2 4" xfId="33585" xr:uid="{693907DA-CC42-4BD4-B53D-F1F77879D98C}"/>
    <cellStyle name="Nota 2 5 2 3 2 4 2" xfId="33586" xr:uid="{ACD64CB7-8DA1-4337-8C21-109A19F4EBEE}"/>
    <cellStyle name="Nota 2 5 2 3 2 5" xfId="33587" xr:uid="{74C1BA26-A705-4423-9B56-560E4F67FF80}"/>
    <cellStyle name="Nota 2 5 2 3 3" xfId="33588" xr:uid="{035A776E-727E-477A-80F4-43D0DD2BC9D0}"/>
    <cellStyle name="Nota 2 5 2 3 3 2" xfId="33589" xr:uid="{2BD6711E-A6E2-4F27-9E48-733C8167EF4A}"/>
    <cellStyle name="Nota 2 5 2 3 3 2 2" xfId="33590" xr:uid="{12A94B04-C215-4831-963E-0D75FE60A86F}"/>
    <cellStyle name="Nota 2 5 2 3 3 3" xfId="33591" xr:uid="{03A326AE-3B40-4D1A-BCC4-0E8AD9F850C5}"/>
    <cellStyle name="Nota 2 5 2 3 3 3 2" xfId="33592" xr:uid="{62B2A42D-A798-47FF-8C82-2E4FAA66D4DD}"/>
    <cellStyle name="Nota 2 5 2 3 3 4" xfId="33593" xr:uid="{C6D928A3-EDC9-4E31-BF88-DAB946F39FA6}"/>
    <cellStyle name="Nota 2 5 2 3 4" xfId="33594" xr:uid="{504DEB1C-285A-409F-8FDE-DAB6E7DE64E7}"/>
    <cellStyle name="Nota 2 5 2 3 4 2" xfId="33595" xr:uid="{578820E1-0D3E-4FE8-8867-75681567CB6D}"/>
    <cellStyle name="Nota 2 5 2 3 4 2 2" xfId="33596" xr:uid="{89955E4E-8D4F-442C-87AA-47554C2EF352}"/>
    <cellStyle name="Nota 2 5 2 3 4 2 2 2" xfId="33597" xr:uid="{882175ED-1D26-42EB-8138-5B33F69357BE}"/>
    <cellStyle name="Nota 2 5 2 3 4 2 3" xfId="33598" xr:uid="{A857EFE9-05B1-461D-9509-A7761E6C5799}"/>
    <cellStyle name="Nota 2 5 2 3 4 3" xfId="33599" xr:uid="{C25DB29F-140A-45C0-B685-543A9000D447}"/>
    <cellStyle name="Nota 2 5 2 3 4 3 2" xfId="33600" xr:uid="{951356A1-FA9A-4055-BE97-8439A19564BD}"/>
    <cellStyle name="Nota 2 5 2 3 4 4" xfId="33601" xr:uid="{0300FA8B-8B9B-4226-8E6E-9728BCD7D064}"/>
    <cellStyle name="Nota 2 5 2 3 4 4 2" xfId="33602" xr:uid="{F936CB65-80CC-43A5-8496-A566499310FF}"/>
    <cellStyle name="Nota 2 5 2 3 4 5" xfId="33603" xr:uid="{15C28412-8BC5-4DCE-B755-5242C43B34CF}"/>
    <cellStyle name="Nota 2 5 2 3 5" xfId="33604" xr:uid="{9E78272E-E16F-4056-ACEA-531D363594E1}"/>
    <cellStyle name="Nota 2 5 2 3 5 2" xfId="33605" xr:uid="{F5A3985B-78D1-4889-8E47-F0C549480081}"/>
    <cellStyle name="Nota 2 5 2 3 5 2 2" xfId="33606" xr:uid="{90562C0A-F54A-40F2-9E60-1E765528B720}"/>
    <cellStyle name="Nota 2 5 2 3 5 3" xfId="33607" xr:uid="{CE06CCA4-8591-40D5-ACA2-5ECBCF6B8EA0}"/>
    <cellStyle name="Nota 2 5 2 3 5 3 2" xfId="33608" xr:uid="{9FB33308-43D9-4C09-AA44-0252F08715D5}"/>
    <cellStyle name="Nota 2 5 2 3 5 4" xfId="33609" xr:uid="{CDC7C057-3390-4E7E-938D-87C8226EAB7F}"/>
    <cellStyle name="Nota 2 5 2 3 6" xfId="33610" xr:uid="{402A653C-298A-4B46-A2B6-F6541C0DB115}"/>
    <cellStyle name="Nota 2 5 2 3 6 2" xfId="33611" xr:uid="{B7523BA4-9F6E-4A58-92E4-8BFB60652E9C}"/>
    <cellStyle name="Nota 2 5 2 3 7" xfId="33612" xr:uid="{3E578317-BB26-49CF-97EB-A2C0BC78A52E}"/>
    <cellStyle name="Nota 2 5 2 3 8" xfId="33613" xr:uid="{BB98DE6D-907E-4537-8091-CB9F14B36520}"/>
    <cellStyle name="Nota 2 5 2 4" xfId="33614" xr:uid="{A8259EF0-1F21-4B48-A075-1304811F2BA7}"/>
    <cellStyle name="Nota 2 5 2 4 2" xfId="33615" xr:uid="{11F5638C-E516-4956-9BE3-CF2FB045535D}"/>
    <cellStyle name="Nota 2 5 2 4 2 2" xfId="33616" xr:uid="{DC8A517D-C030-4742-B5D6-E505AABA53CA}"/>
    <cellStyle name="Nota 2 5 2 4 2 2 2" xfId="33617" xr:uid="{AF0E2DB4-5C25-449F-9A13-3A0C74B490F3}"/>
    <cellStyle name="Nota 2 5 2 4 2 2 2 2" xfId="33618" xr:uid="{DAD30D06-0300-41AF-B4FC-708C3355EC8C}"/>
    <cellStyle name="Nota 2 5 2 4 2 2 2 2 2" xfId="33619" xr:uid="{85D4507F-80AB-4B30-BE0A-92AA8C686B06}"/>
    <cellStyle name="Nota 2 5 2 4 2 2 2 3" xfId="33620" xr:uid="{93B27340-9818-4452-827C-AA6D1CA3DF9C}"/>
    <cellStyle name="Nota 2 5 2 4 2 2 3" xfId="33621" xr:uid="{AA2A2C2C-50B1-4E15-99C6-95A0CF3029E0}"/>
    <cellStyle name="Nota 2 5 2 4 2 2 3 2" xfId="33622" xr:uid="{0727853A-1171-49A8-9E60-37218B31DF6C}"/>
    <cellStyle name="Nota 2 5 2 4 2 2 4" xfId="33623" xr:uid="{AD1CDCCF-F171-41BA-AD88-3098B4DD3F0A}"/>
    <cellStyle name="Nota 2 5 2 4 2 2 4 2" xfId="33624" xr:uid="{5515DD69-5254-46BA-9456-3DA157AB5FB5}"/>
    <cellStyle name="Nota 2 5 2 4 2 2 5" xfId="33625" xr:uid="{95288FFA-2E43-4582-973D-C6F09EC3B7AC}"/>
    <cellStyle name="Nota 2 5 2 4 2 3" xfId="33626" xr:uid="{7028BD20-52CB-4D8A-BCAC-2174874DC5DA}"/>
    <cellStyle name="Nota 2 5 2 4 2 3 2" xfId="33627" xr:uid="{8CF80F94-6888-49A4-A8AF-0F528F3818EE}"/>
    <cellStyle name="Nota 2 5 2 4 2 4" xfId="33628" xr:uid="{6A6AA201-A3FD-47FF-99CC-0CC8BB69217F}"/>
    <cellStyle name="Nota 2 5 2 4 2 4 2" xfId="33629" xr:uid="{22784FF7-D70C-415A-A904-CC3DAC077E0E}"/>
    <cellStyle name="Nota 2 5 2 4 2 5" xfId="33630" xr:uid="{B8345C18-5535-47D2-B5A9-213334E0E382}"/>
    <cellStyle name="Nota 2 5 2 4 3" xfId="33631" xr:uid="{1B724B4E-78EF-4BB5-B204-43979CAF1639}"/>
    <cellStyle name="Nota 2 5 2 4 3 2" xfId="33632" xr:uid="{0D7C196D-9D9B-4BF8-93EC-F346A7EE8C99}"/>
    <cellStyle name="Nota 2 5 2 4 3 2 2" xfId="33633" xr:uid="{C935C9CA-79CA-4701-A0FB-56CE1428049E}"/>
    <cellStyle name="Nota 2 5 2 4 3 3" xfId="33634" xr:uid="{54BF1F0D-F774-4E3C-B57F-A57E89C9B2CB}"/>
    <cellStyle name="Nota 2 5 2 4 3 3 2" xfId="33635" xr:uid="{EE50F9FD-B558-4D43-B805-6D0A00AB3C41}"/>
    <cellStyle name="Nota 2 5 2 4 3 4" xfId="33636" xr:uid="{BA376480-EC84-482F-8D44-5C09ACC765C4}"/>
    <cellStyle name="Nota 2 5 2 4 4" xfId="33637" xr:uid="{53CA86F7-B78D-49B3-832A-C7FCFD2D3167}"/>
    <cellStyle name="Nota 2 5 2 4 4 2" xfId="33638" xr:uid="{1D192482-2A4B-4520-A8A5-8979ABF77B09}"/>
    <cellStyle name="Nota 2 5 2 4 4 2 2" xfId="33639" xr:uid="{609305DE-C03B-4499-8872-77D196BF8359}"/>
    <cellStyle name="Nota 2 5 2 4 4 2 2 2" xfId="33640" xr:uid="{B94DD81C-0FF9-4A3F-A371-F0AE470EEA0A}"/>
    <cellStyle name="Nota 2 5 2 4 4 2 3" xfId="33641" xr:uid="{03264C8E-1069-40CD-A2C0-CC03C43685B7}"/>
    <cellStyle name="Nota 2 5 2 4 4 3" xfId="33642" xr:uid="{F575B891-FF96-4097-942E-EB692C5004E0}"/>
    <cellStyle name="Nota 2 5 2 4 4 3 2" xfId="33643" xr:uid="{DC9B1691-D5C1-47B8-AE6C-F740F8D146F0}"/>
    <cellStyle name="Nota 2 5 2 4 4 4" xfId="33644" xr:uid="{E9D134C7-7727-47B6-B688-1B30DECCE943}"/>
    <cellStyle name="Nota 2 5 2 4 4 4 2" xfId="33645" xr:uid="{9BA5E0B3-5FA4-4CEF-9AD1-CECAEEC3872B}"/>
    <cellStyle name="Nota 2 5 2 4 4 5" xfId="33646" xr:uid="{06649208-679C-4B54-8FF1-DF4421365358}"/>
    <cellStyle name="Nota 2 5 2 4 5" xfId="33647" xr:uid="{434EB7EE-953A-4002-8377-9CF754DC76F7}"/>
    <cellStyle name="Nota 2 5 2 4 5 2" xfId="33648" xr:uid="{06A7AA2F-7C0E-42AB-B690-58852CDABC8E}"/>
    <cellStyle name="Nota 2 5 2 4 5 2 2" xfId="33649" xr:uid="{484B6E9E-819C-4EFB-AD9A-CF344EC79D0C}"/>
    <cellStyle name="Nota 2 5 2 4 5 3" xfId="33650" xr:uid="{02773C63-62EB-49A4-B698-4D9B29A257D5}"/>
    <cellStyle name="Nota 2 5 2 4 5 3 2" xfId="33651" xr:uid="{D6CA1633-A3AB-4ABE-AEA4-193D3B03D0E7}"/>
    <cellStyle name="Nota 2 5 2 4 5 4" xfId="33652" xr:uid="{2051E48E-7A6C-45B6-AE31-44DF54D70D64}"/>
    <cellStyle name="Nota 2 5 2 4 6" xfId="33653" xr:uid="{BFAB80D1-72F5-49C7-823E-245D8A3A2950}"/>
    <cellStyle name="Nota 2 5 2 4 6 2" xfId="33654" xr:uid="{E0BFD9FB-C83D-4A4B-B2A5-1B2E87E5F710}"/>
    <cellStyle name="Nota 2 5 2 4 7" xfId="33655" xr:uid="{A42D1F64-86CF-4527-B3CF-A3B68D1AF924}"/>
    <cellStyle name="Nota 2 5 2 4 8" xfId="33656" xr:uid="{0C0561E3-C93D-4349-BFED-48BC3B8A97F4}"/>
    <cellStyle name="Nota 2 5 2 5" xfId="33657" xr:uid="{F8570719-C959-4DEC-9E22-5600AEF091B4}"/>
    <cellStyle name="Nota 2 5 2 5 2" xfId="33658" xr:uid="{EE4C243D-8C26-4D02-9384-FEB56599B315}"/>
    <cellStyle name="Nota 2 5 2 5 2 2" xfId="33659" xr:uid="{5EFD1140-AED0-4521-9372-4A561802ECB6}"/>
    <cellStyle name="Nota 2 5 2 5 2 2 2" xfId="33660" xr:uid="{E5ABEE64-F418-4281-8483-7507B1BBFAA8}"/>
    <cellStyle name="Nota 2 5 2 5 2 2 2 2" xfId="33661" xr:uid="{9E7A2E58-A476-4786-BE12-75AB851A54D3}"/>
    <cellStyle name="Nota 2 5 2 5 2 2 2 2 2" xfId="33662" xr:uid="{807C898D-C733-4F6B-8E21-7997FC5C5FF1}"/>
    <cellStyle name="Nota 2 5 2 5 2 2 2 3" xfId="33663" xr:uid="{CBFF6390-4573-4479-B88D-42E355829337}"/>
    <cellStyle name="Nota 2 5 2 5 2 2 3" xfId="33664" xr:uid="{908BA810-CCA4-4AF5-B9D9-FD94DCCE113B}"/>
    <cellStyle name="Nota 2 5 2 5 2 2 3 2" xfId="33665" xr:uid="{0A83B104-3F53-45A6-A293-FCF25C73454C}"/>
    <cellStyle name="Nota 2 5 2 5 2 2 4" xfId="33666" xr:uid="{D5857323-F358-4230-AA77-9275FC84BD4C}"/>
    <cellStyle name="Nota 2 5 2 5 2 2 4 2" xfId="33667" xr:uid="{0817EE93-D44B-4ECE-8A14-95C03F9A83E5}"/>
    <cellStyle name="Nota 2 5 2 5 2 2 5" xfId="33668" xr:uid="{A1EDABB6-D128-4A1D-95ED-8E47B86F2609}"/>
    <cellStyle name="Nota 2 5 2 5 2 3" xfId="33669" xr:uid="{F2D455B9-0497-45F0-9F8F-34299B40A569}"/>
    <cellStyle name="Nota 2 5 2 5 2 3 2" xfId="33670" xr:uid="{4D86E09D-9AEA-49C3-B32D-82ADED7CDAB3}"/>
    <cellStyle name="Nota 2 5 2 5 2 4" xfId="33671" xr:uid="{2FFEA0D9-70F8-4CA6-92B6-AA243D8DDEE3}"/>
    <cellStyle name="Nota 2 5 2 5 2 4 2" xfId="33672" xr:uid="{E0E4268B-BB70-4711-AFEF-4B929C286BA5}"/>
    <cellStyle name="Nota 2 5 2 5 2 5" xfId="33673" xr:uid="{DEBE7662-D9A0-40A5-86B9-6CA0D42C4E5F}"/>
    <cellStyle name="Nota 2 5 2 5 3" xfId="33674" xr:uid="{4D15AD91-00A6-47A3-AD43-DCC168AC480A}"/>
    <cellStyle name="Nota 2 5 2 5 3 2" xfId="33675" xr:uid="{F4F15B0C-4DBF-480F-9C72-CD272E0F587D}"/>
    <cellStyle name="Nota 2 5 2 5 3 2 2" xfId="33676" xr:uid="{A161ED7A-006B-4A82-8B85-8F2B4201F4E9}"/>
    <cellStyle name="Nota 2 5 2 5 3 3" xfId="33677" xr:uid="{F5C6D1BA-F612-4E57-8F0B-35D903F993AE}"/>
    <cellStyle name="Nota 2 5 2 5 3 3 2" xfId="33678" xr:uid="{25231C20-620D-4A0D-A6AE-DB7C136C5A48}"/>
    <cellStyle name="Nota 2 5 2 5 3 4" xfId="33679" xr:uid="{AD3053E8-F8BD-435A-B3E5-176C5F934357}"/>
    <cellStyle name="Nota 2 5 2 5 4" xfId="33680" xr:uid="{533C2ECB-6E32-4448-9B0E-523EE0B2328D}"/>
    <cellStyle name="Nota 2 5 2 5 4 2" xfId="33681" xr:uid="{9DFE382D-2797-405C-82AA-118E62FB2EF2}"/>
    <cellStyle name="Nota 2 5 2 5 4 2 2" xfId="33682" xr:uid="{59F125AD-61AB-4945-88A0-C6C45BD2E04D}"/>
    <cellStyle name="Nota 2 5 2 5 4 2 2 2" xfId="33683" xr:uid="{CDF97DAE-49AA-4C46-BC47-862B27165C37}"/>
    <cellStyle name="Nota 2 5 2 5 4 2 3" xfId="33684" xr:uid="{96B7D9DC-3496-4495-91F9-0892270CF55D}"/>
    <cellStyle name="Nota 2 5 2 5 4 3" xfId="33685" xr:uid="{AC5CE73E-85C0-4E32-822F-802A6CF60AE0}"/>
    <cellStyle name="Nota 2 5 2 5 4 3 2" xfId="33686" xr:uid="{8529AD78-48BC-44BC-A1FD-36818E3510CF}"/>
    <cellStyle name="Nota 2 5 2 5 4 4" xfId="33687" xr:uid="{1C3EBBC4-2C45-4223-A359-DF94F032129E}"/>
    <cellStyle name="Nota 2 5 2 5 4 4 2" xfId="33688" xr:uid="{B9F4AB60-6609-4B6B-91EA-0EE24B3BD1D6}"/>
    <cellStyle name="Nota 2 5 2 5 4 5" xfId="33689" xr:uid="{18078477-C106-4A75-80A3-179989304916}"/>
    <cellStyle name="Nota 2 5 2 5 5" xfId="33690" xr:uid="{6D6BBAF5-A6A0-494F-BFFA-1E646525269B}"/>
    <cellStyle name="Nota 2 5 2 5 5 2" xfId="33691" xr:uid="{5FEDE67B-573C-49F5-A166-765C1D434CD7}"/>
    <cellStyle name="Nota 2 5 2 5 5 2 2" xfId="33692" xr:uid="{0B035D2C-C113-42A1-9D7C-D3E56E4D9877}"/>
    <cellStyle name="Nota 2 5 2 5 5 3" xfId="33693" xr:uid="{344F94F8-3AD9-4FD7-8B9F-C3B6A6737D6F}"/>
    <cellStyle name="Nota 2 5 2 5 5 3 2" xfId="33694" xr:uid="{DCDA912E-8E82-4ED9-AD19-F883B782AB24}"/>
    <cellStyle name="Nota 2 5 2 5 5 4" xfId="33695" xr:uid="{8D52A88E-5C49-4AA2-A164-EB524BC56415}"/>
    <cellStyle name="Nota 2 5 2 5 6" xfId="33696" xr:uid="{30B819B3-4770-4763-916F-FB34A8BFC288}"/>
    <cellStyle name="Nota 2 5 2 5 6 2" xfId="33697" xr:uid="{9A3CBF19-E8B1-46C7-AC18-BB231EF4D395}"/>
    <cellStyle name="Nota 2 5 2 5 7" xfId="33698" xr:uid="{A0695E3A-F43A-45D1-A94D-E08563144155}"/>
    <cellStyle name="Nota 2 5 2 5 8" xfId="33699" xr:uid="{4EFC8881-A61A-43B5-8453-F1C895FE9509}"/>
    <cellStyle name="Nota 2 5 2 6" xfId="33700" xr:uid="{B391B358-D3F7-44AE-BB0F-D1F18293270B}"/>
    <cellStyle name="Nota 2 5 2 6 2" xfId="33701" xr:uid="{4AA73BB1-09CE-4B36-9CA3-E666DD127D91}"/>
    <cellStyle name="Nota 2 5 2 6 2 2" xfId="33702" xr:uid="{1FDDB8C5-1669-42B8-B9D8-52BBB6B2D922}"/>
    <cellStyle name="Nota 2 5 2 6 2 2 2" xfId="33703" xr:uid="{6C15E714-68D9-46AC-A832-0ED7B1466285}"/>
    <cellStyle name="Nota 2 5 2 6 2 2 2 2" xfId="33704" xr:uid="{2B85A565-7F7F-4C5D-B754-3DD476D04ABE}"/>
    <cellStyle name="Nota 2 5 2 6 2 2 3" xfId="33705" xr:uid="{DBCA4F1F-77A1-451E-A577-626874D07688}"/>
    <cellStyle name="Nota 2 5 2 6 2 3" xfId="33706" xr:uid="{52910CEB-AFE7-43C2-A955-D29EB03671B1}"/>
    <cellStyle name="Nota 2 5 2 6 2 3 2" xfId="33707" xr:uid="{20A87F75-DF29-4699-A4A1-FDCED29EE803}"/>
    <cellStyle name="Nota 2 5 2 6 2 4" xfId="33708" xr:uid="{CEB5B8FE-A56B-446D-AAC2-FF0C8D663682}"/>
    <cellStyle name="Nota 2 5 2 6 2 4 2" xfId="33709" xr:uid="{CA5A38AA-7C44-4352-90D9-6EBDCCD2D047}"/>
    <cellStyle name="Nota 2 5 2 6 2 5" xfId="33710" xr:uid="{1935348A-E459-4B97-AAA1-C2498FB9F952}"/>
    <cellStyle name="Nota 2 5 2 6 3" xfId="33711" xr:uid="{499B4648-2177-41C6-BBDB-40BBB18C888D}"/>
    <cellStyle name="Nota 2 5 2 6 3 2" xfId="33712" xr:uid="{8EBE9F76-B2FE-4F48-A6C9-6CF094C27E1D}"/>
    <cellStyle name="Nota 2 5 2 6 4" xfId="33713" xr:uid="{F0057666-184D-40D5-902E-84740931F4AF}"/>
    <cellStyle name="Nota 2 5 2 6 4 2" xfId="33714" xr:uid="{0F233BF3-7E24-432D-AEAF-36C95391D77F}"/>
    <cellStyle name="Nota 2 5 2 6 5" xfId="33715" xr:uid="{C22B6090-C2E3-421B-94EA-88104D7C31A7}"/>
    <cellStyle name="Nota 2 5 2 7" xfId="33716" xr:uid="{A6624A1C-56DF-4207-A83F-3A9C099A4A69}"/>
    <cellStyle name="Nota 2 5 2 7 2" xfId="33717" xr:uid="{260BE8D8-6E7F-4E0A-96DB-DFD45C872F4F}"/>
    <cellStyle name="Nota 2 5 2 7 2 2" xfId="33718" xr:uid="{7CD93B1B-B8CD-411B-9A4B-60D36BD3CE9F}"/>
    <cellStyle name="Nota 2 5 2 7 3" xfId="33719" xr:uid="{44B38FD7-1D31-4B49-87FE-B836B727204C}"/>
    <cellStyle name="Nota 2 5 2 7 3 2" xfId="33720" xr:uid="{F2081C62-C65F-4525-8E89-3B97A0821B3B}"/>
    <cellStyle name="Nota 2 5 2 7 4" xfId="33721" xr:uid="{65EA9195-7973-4DC0-B7BB-EC0148F7EAFF}"/>
    <cellStyle name="Nota 2 5 2 8" xfId="33722" xr:uid="{DA161430-0068-4CCC-83E0-965313C266BB}"/>
    <cellStyle name="Nota 2 5 2 8 2" xfId="33723" xr:uid="{B12BD41B-F530-4397-A35A-70ABD8716FCD}"/>
    <cellStyle name="Nota 2 5 2 8 2 2" xfId="33724" xr:uid="{7C0AD2D3-24D6-4E49-9793-321165C7FBA1}"/>
    <cellStyle name="Nota 2 5 2 8 2 2 2" xfId="33725" xr:uid="{E756C92E-3913-4F7F-9322-18BB891B94A3}"/>
    <cellStyle name="Nota 2 5 2 8 2 3" xfId="33726" xr:uid="{196A1C02-64AD-43C5-B82F-6EAF9F39AE55}"/>
    <cellStyle name="Nota 2 5 2 8 3" xfId="33727" xr:uid="{79BE0022-F45A-4781-BF1E-10DF7F48662A}"/>
    <cellStyle name="Nota 2 5 2 8 3 2" xfId="33728" xr:uid="{FFAD800E-2BA6-4B5B-A144-BED7BF928FA9}"/>
    <cellStyle name="Nota 2 5 2 8 4" xfId="33729" xr:uid="{DE06753D-4AF5-41A8-9F45-E52834B86001}"/>
    <cellStyle name="Nota 2 5 2 8 4 2" xfId="33730" xr:uid="{D34F2A8A-124C-41BE-96A8-55CC795CB61C}"/>
    <cellStyle name="Nota 2 5 2 8 5" xfId="33731" xr:uid="{A0F46860-49EB-410B-9C74-201EB756D68C}"/>
    <cellStyle name="Nota 2 5 2 9" xfId="33732" xr:uid="{384FB450-CD4D-4617-A5D7-655B6E3021D9}"/>
    <cellStyle name="Nota 2 5 2 9 2" xfId="33733" xr:uid="{E3C034A4-7933-4BAD-A8FC-EB4257AE39BE}"/>
    <cellStyle name="Nota 2 5 2 9 2 2" xfId="33734" xr:uid="{A22DFBBF-4B39-40CC-A99B-F82A54A04863}"/>
    <cellStyle name="Nota 2 5 2 9 3" xfId="33735" xr:uid="{EC7154F8-7C9C-416A-A1BB-B075E42EDB1D}"/>
    <cellStyle name="Nota 2 5 2 9 3 2" xfId="33736" xr:uid="{5E4C58FD-B48E-47E4-AE54-2C80F643CF0C}"/>
    <cellStyle name="Nota 2 5 2 9 4" xfId="33737" xr:uid="{E967F544-0AB1-4EDD-8173-6EA9CAF319C9}"/>
    <cellStyle name="Nota 2 5 3" xfId="33738" xr:uid="{3EA713CC-F336-4AC0-96B0-C8100816B6F2}"/>
    <cellStyle name="Nota 2 5 3 10" xfId="33739" xr:uid="{E13CB9F7-2DBD-4341-ABCB-70B824A5A504}"/>
    <cellStyle name="Nota 2 5 3 2" xfId="33740" xr:uid="{3A8359A5-25E3-46C8-830C-DD9D8301DDFF}"/>
    <cellStyle name="Nota 2 5 3 2 2" xfId="33741" xr:uid="{66C102F8-7508-4365-83F0-4F95632B3780}"/>
    <cellStyle name="Nota 2 5 3 2 2 2" xfId="33742" xr:uid="{10204276-BB8B-4988-9499-5A5678485205}"/>
    <cellStyle name="Nota 2 5 3 2 2 2 2" xfId="33743" xr:uid="{C1EE814A-2EE6-4244-89EC-CCC628C336B5}"/>
    <cellStyle name="Nota 2 5 3 2 2 2 2 2" xfId="33744" xr:uid="{82FF5E40-2194-4EFF-B841-4A499CE97A17}"/>
    <cellStyle name="Nota 2 5 3 2 2 2 2 2 2" xfId="33745" xr:uid="{863DFB7A-FE8A-4D37-87B2-0AA792431A73}"/>
    <cellStyle name="Nota 2 5 3 2 2 2 2 3" xfId="33746" xr:uid="{B66E5D56-080E-467B-9559-63D91909C745}"/>
    <cellStyle name="Nota 2 5 3 2 2 2 3" xfId="33747" xr:uid="{D0AC2D0B-E201-4F4E-BECE-7CA6C83113D2}"/>
    <cellStyle name="Nota 2 5 3 2 2 2 3 2" xfId="33748" xr:uid="{6CE282C4-A2B6-4693-A4C6-B71DEE55F20B}"/>
    <cellStyle name="Nota 2 5 3 2 2 2 4" xfId="33749" xr:uid="{770ADD96-030E-4E13-830E-8432C920B437}"/>
    <cellStyle name="Nota 2 5 3 2 2 2 4 2" xfId="33750" xr:uid="{AE51EE33-7664-412A-A1A1-5BAD013AFA73}"/>
    <cellStyle name="Nota 2 5 3 2 2 2 5" xfId="33751" xr:uid="{96BBB48A-E783-475C-9499-360287B52946}"/>
    <cellStyle name="Nota 2 5 3 2 2 3" xfId="33752" xr:uid="{1CFE90F8-EBAF-4ECA-8B7C-0DA56DFACCD1}"/>
    <cellStyle name="Nota 2 5 3 2 2 3 2" xfId="33753" xr:uid="{A863525A-03E8-4955-AC66-9151B58793B3}"/>
    <cellStyle name="Nota 2 5 3 2 2 4" xfId="33754" xr:uid="{4D54AE17-4B5D-43AA-A803-4D5E4D545C1A}"/>
    <cellStyle name="Nota 2 5 3 2 2 4 2" xfId="33755" xr:uid="{BE651260-A9DE-4BCC-BE7A-063E8AEB473A}"/>
    <cellStyle name="Nota 2 5 3 2 2 5" xfId="33756" xr:uid="{D132450D-C5A7-443C-B6E2-390D9F0815FF}"/>
    <cellStyle name="Nota 2 5 3 2 3" xfId="33757" xr:uid="{913BFECB-230C-420D-A4E7-6C0B3D462590}"/>
    <cellStyle name="Nota 2 5 3 2 3 2" xfId="33758" xr:uid="{E38B5EC7-F520-4354-A240-FFDD59791DDA}"/>
    <cellStyle name="Nota 2 5 3 2 3 2 2" xfId="33759" xr:uid="{F51CA4EE-A857-4A3B-AD25-02CBA734D452}"/>
    <cellStyle name="Nota 2 5 3 2 3 3" xfId="33760" xr:uid="{9B239588-65CD-4931-9789-DBDFECB343B5}"/>
    <cellStyle name="Nota 2 5 3 2 3 3 2" xfId="33761" xr:uid="{F2286BD9-78BE-4111-9A29-89974B2C6165}"/>
    <cellStyle name="Nota 2 5 3 2 3 4" xfId="33762" xr:uid="{8B1D572E-C108-482B-92EF-1F49994B54B8}"/>
    <cellStyle name="Nota 2 5 3 2 4" xfId="33763" xr:uid="{A06F21C9-3AFC-401A-B1CD-DD5B94164A25}"/>
    <cellStyle name="Nota 2 5 3 2 4 2" xfId="33764" xr:uid="{FEEFFB9E-8DDB-4D85-8ADA-FA124D0FF8A0}"/>
    <cellStyle name="Nota 2 5 3 2 4 2 2" xfId="33765" xr:uid="{7DD31243-BE8B-4BC9-A69C-BD644B33DD50}"/>
    <cellStyle name="Nota 2 5 3 2 4 2 2 2" xfId="33766" xr:uid="{AEB81FA6-E944-4EFD-B75E-C0A632C33660}"/>
    <cellStyle name="Nota 2 5 3 2 4 2 3" xfId="33767" xr:uid="{A26E7236-94DE-4BA3-972D-A7DB7AECEF1E}"/>
    <cellStyle name="Nota 2 5 3 2 4 3" xfId="33768" xr:uid="{D8CC0CD5-1890-4332-882C-DFDC116DBF68}"/>
    <cellStyle name="Nota 2 5 3 2 4 3 2" xfId="33769" xr:uid="{1732B4B0-AA64-4D7D-8E99-1C662DA52074}"/>
    <cellStyle name="Nota 2 5 3 2 4 4" xfId="33770" xr:uid="{DEFCA7F2-CE39-4D0F-AE15-474FA377343D}"/>
    <cellStyle name="Nota 2 5 3 2 4 4 2" xfId="33771" xr:uid="{6E5ED933-FADE-4679-B434-C6164D4550AA}"/>
    <cellStyle name="Nota 2 5 3 2 4 5" xfId="33772" xr:uid="{65725D40-9802-4F8A-8898-D1F80F413511}"/>
    <cellStyle name="Nota 2 5 3 2 5" xfId="33773" xr:uid="{27BFBC69-CCFA-411E-8423-2D0604968D3B}"/>
    <cellStyle name="Nota 2 5 3 2 5 2" xfId="33774" xr:uid="{D8811944-2610-493E-A826-237CCA3D7655}"/>
    <cellStyle name="Nota 2 5 3 2 5 2 2" xfId="33775" xr:uid="{DB5B3D7D-15D9-433E-BD92-5566BD24B2C2}"/>
    <cellStyle name="Nota 2 5 3 2 5 3" xfId="33776" xr:uid="{56F83E7E-D49C-4C78-8E90-968CD9691EA0}"/>
    <cellStyle name="Nota 2 5 3 2 5 3 2" xfId="33777" xr:uid="{983582B8-3038-400D-9D27-AB5653E063E4}"/>
    <cellStyle name="Nota 2 5 3 2 5 4" xfId="33778" xr:uid="{643E843F-CB0B-4319-A62B-010A96CB589B}"/>
    <cellStyle name="Nota 2 5 3 2 6" xfId="33779" xr:uid="{DD53A4A3-E7BF-4A19-80FD-00C4AC495A4F}"/>
    <cellStyle name="Nota 2 5 3 2 6 2" xfId="33780" xr:uid="{08290363-9D75-440A-8D68-CF01F44AE793}"/>
    <cellStyle name="Nota 2 5 3 2 7" xfId="33781" xr:uid="{934A6362-CFC0-4631-9857-002894DA2EFE}"/>
    <cellStyle name="Nota 2 5 3 2 8" xfId="33782" xr:uid="{2D5E96E7-65C8-41D0-A8A6-37CFE6F48A04}"/>
    <cellStyle name="Nota 2 5 3 3" xfId="33783" xr:uid="{AFD2D525-7D2A-47C6-A887-8EAE06C3989B}"/>
    <cellStyle name="Nota 2 5 3 3 2" xfId="33784" xr:uid="{81D4CD39-C4B6-4847-843C-73068D153816}"/>
    <cellStyle name="Nota 2 5 3 3 2 2" xfId="33785" xr:uid="{7F67CA32-B10A-49AC-952E-8B9633F11530}"/>
    <cellStyle name="Nota 2 5 3 3 2 2 2" xfId="33786" xr:uid="{EE5F1F1E-A4A1-4F75-B798-76F1ECEECB52}"/>
    <cellStyle name="Nota 2 5 3 3 2 2 2 2" xfId="33787" xr:uid="{86FE4AC8-B067-4652-8EEC-22E29FA03616}"/>
    <cellStyle name="Nota 2 5 3 3 2 2 2 2 2" xfId="33788" xr:uid="{DD3B83E2-B830-49D5-9183-EEB544649EB2}"/>
    <cellStyle name="Nota 2 5 3 3 2 2 2 3" xfId="33789" xr:uid="{A9B15C88-FA0A-48E7-A59D-B9CA1236E040}"/>
    <cellStyle name="Nota 2 5 3 3 2 2 3" xfId="33790" xr:uid="{E95FC029-755C-47C8-9CDC-2F81DD850D8A}"/>
    <cellStyle name="Nota 2 5 3 3 2 2 3 2" xfId="33791" xr:uid="{DD5955E1-7029-4CC6-8CC2-EA9AD4C1776F}"/>
    <cellStyle name="Nota 2 5 3 3 2 2 4" xfId="33792" xr:uid="{56081EB0-CECB-4947-AE5B-983CAF12C9F8}"/>
    <cellStyle name="Nota 2 5 3 3 2 2 4 2" xfId="33793" xr:uid="{1D3E83B2-2D8B-4F1B-A172-177514A06F1F}"/>
    <cellStyle name="Nota 2 5 3 3 2 2 5" xfId="33794" xr:uid="{902CE731-5CB8-4F6E-BC70-E34BBE02D76D}"/>
    <cellStyle name="Nota 2 5 3 3 2 3" xfId="33795" xr:uid="{210FE4F8-CC8D-4961-8FF1-C29685AF580C}"/>
    <cellStyle name="Nota 2 5 3 3 2 3 2" xfId="33796" xr:uid="{555FBFE2-F43E-405A-8123-CFCD2FA4A35A}"/>
    <cellStyle name="Nota 2 5 3 3 2 4" xfId="33797" xr:uid="{8113A5CC-F588-4510-A590-44D97F55B91C}"/>
    <cellStyle name="Nota 2 5 3 3 2 4 2" xfId="33798" xr:uid="{400D2BD8-7B3A-450D-A239-FC200E499785}"/>
    <cellStyle name="Nota 2 5 3 3 2 5" xfId="33799" xr:uid="{03B1B352-9547-47D4-8579-636BEDA48D8A}"/>
    <cellStyle name="Nota 2 5 3 3 3" xfId="33800" xr:uid="{11CA826B-9902-4426-AC83-8C668051AD1D}"/>
    <cellStyle name="Nota 2 5 3 3 3 2" xfId="33801" xr:uid="{409559BF-A548-4D39-8CC7-BD30514926F0}"/>
    <cellStyle name="Nota 2 5 3 3 3 2 2" xfId="33802" xr:uid="{15BF9D14-DB85-4FD4-8596-64143216F382}"/>
    <cellStyle name="Nota 2 5 3 3 3 3" xfId="33803" xr:uid="{DD6556A8-8E14-4CBC-89E1-DFD902581D0B}"/>
    <cellStyle name="Nota 2 5 3 3 3 3 2" xfId="33804" xr:uid="{72E48AEF-22C4-4FFA-A8A4-15E9EC1AA589}"/>
    <cellStyle name="Nota 2 5 3 3 3 4" xfId="33805" xr:uid="{13CA3705-6C84-4322-AEA0-DFCC5F5E127D}"/>
    <cellStyle name="Nota 2 5 3 3 4" xfId="33806" xr:uid="{52403EF4-2870-417B-8A4F-735080C4A748}"/>
    <cellStyle name="Nota 2 5 3 3 4 2" xfId="33807" xr:uid="{E0DD6010-588C-46EF-9710-1348584D941C}"/>
    <cellStyle name="Nota 2 5 3 3 4 2 2" xfId="33808" xr:uid="{64F8790F-ECBD-48D5-A73F-5D401EC12975}"/>
    <cellStyle name="Nota 2 5 3 3 4 2 2 2" xfId="33809" xr:uid="{170149D6-ED21-4944-A471-0C45F9845B5E}"/>
    <cellStyle name="Nota 2 5 3 3 4 2 3" xfId="33810" xr:uid="{8FDB627F-C9EE-4A3D-B122-1542F4A223FE}"/>
    <cellStyle name="Nota 2 5 3 3 4 3" xfId="33811" xr:uid="{018559C1-D887-4567-BC94-9C3345C77601}"/>
    <cellStyle name="Nota 2 5 3 3 4 3 2" xfId="33812" xr:uid="{E1796089-E747-4010-B4BC-F8865F03D7F2}"/>
    <cellStyle name="Nota 2 5 3 3 4 4" xfId="33813" xr:uid="{3EAFEDA2-29DE-4A55-A1D5-798A92EE236F}"/>
    <cellStyle name="Nota 2 5 3 3 4 4 2" xfId="33814" xr:uid="{F300429C-336B-43CD-BD14-F65561CF77EC}"/>
    <cellStyle name="Nota 2 5 3 3 4 5" xfId="33815" xr:uid="{A7463157-9442-4FC5-A914-25A722D99674}"/>
    <cellStyle name="Nota 2 5 3 3 5" xfId="33816" xr:uid="{6CD66ACA-4373-47C9-9395-2F9B762E2B79}"/>
    <cellStyle name="Nota 2 5 3 3 5 2" xfId="33817" xr:uid="{AC4023DC-54DA-4A32-963D-B4589CE10010}"/>
    <cellStyle name="Nota 2 5 3 3 5 2 2" xfId="33818" xr:uid="{F26383F4-68BE-453A-94D6-E3459570A5F3}"/>
    <cellStyle name="Nota 2 5 3 3 5 3" xfId="33819" xr:uid="{05A0C43D-1505-4E9C-852A-95E359CC34FD}"/>
    <cellStyle name="Nota 2 5 3 3 5 3 2" xfId="33820" xr:uid="{E44B455C-DE3D-40FF-92F3-15D7153B1687}"/>
    <cellStyle name="Nota 2 5 3 3 5 4" xfId="33821" xr:uid="{986DC6D9-59BE-4161-96A7-0681429A33DE}"/>
    <cellStyle name="Nota 2 5 3 3 6" xfId="33822" xr:uid="{769ECB49-78C2-45C3-B4F3-A69B107B3EB0}"/>
    <cellStyle name="Nota 2 5 3 3 6 2" xfId="33823" xr:uid="{4604D6D5-C4EC-4E4A-9B69-C7F6003FAB83}"/>
    <cellStyle name="Nota 2 5 3 3 7" xfId="33824" xr:uid="{82ECFA39-F35A-47DB-AF12-D5C549E69215}"/>
    <cellStyle name="Nota 2 5 3 3 8" xfId="33825" xr:uid="{DFC00DD6-4F3C-4D1E-B7CA-F2D865C0E9D6}"/>
    <cellStyle name="Nota 2 5 3 4" xfId="33826" xr:uid="{9E609DD3-142F-4309-8C82-98BF9CF6D0FD}"/>
    <cellStyle name="Nota 2 5 3 4 2" xfId="33827" xr:uid="{486B50E4-4DC4-44CE-8F77-E6E93795E988}"/>
    <cellStyle name="Nota 2 5 3 4 2 2" xfId="33828" xr:uid="{0AE6086E-BED7-4F56-B28E-5AD995C2617E}"/>
    <cellStyle name="Nota 2 5 3 4 2 2 2" xfId="33829" xr:uid="{6E9A1538-1DEB-4C6C-B313-2939D950DF8B}"/>
    <cellStyle name="Nota 2 5 3 4 2 2 2 2" xfId="33830" xr:uid="{5CF62FFE-B14F-4AEF-A1B6-5B94C261203A}"/>
    <cellStyle name="Nota 2 5 3 4 2 2 3" xfId="33831" xr:uid="{1C12D7C0-F9E8-4AA3-8B26-9AC5B0109AF0}"/>
    <cellStyle name="Nota 2 5 3 4 2 3" xfId="33832" xr:uid="{84307832-A156-4FE1-9038-AB48DFFD47DD}"/>
    <cellStyle name="Nota 2 5 3 4 2 3 2" xfId="33833" xr:uid="{0BFB2879-C3B9-4EBA-A0B6-0F67C964A8DC}"/>
    <cellStyle name="Nota 2 5 3 4 2 4" xfId="33834" xr:uid="{A2A85782-6BAF-44EE-8BA7-40C30B08F4A1}"/>
    <cellStyle name="Nota 2 5 3 4 2 4 2" xfId="33835" xr:uid="{99B7F2CD-3CD7-4E70-A434-19BE76F4E106}"/>
    <cellStyle name="Nota 2 5 3 4 2 5" xfId="33836" xr:uid="{56A131A9-9C4F-4D1A-BB3E-00A0D6CA564A}"/>
    <cellStyle name="Nota 2 5 3 4 3" xfId="33837" xr:uid="{93322656-BF18-4A5E-B619-817DBD7A001B}"/>
    <cellStyle name="Nota 2 5 3 4 3 2" xfId="33838" xr:uid="{B337E548-DDBA-4A02-9CC8-8C36A8780D6A}"/>
    <cellStyle name="Nota 2 5 3 4 4" xfId="33839" xr:uid="{1339D9AD-9F34-4CD5-BCCA-65872FCDBEE6}"/>
    <cellStyle name="Nota 2 5 3 4 4 2" xfId="33840" xr:uid="{69CE1BB7-1370-408A-8625-C8518E204CA8}"/>
    <cellStyle name="Nota 2 5 3 4 5" xfId="33841" xr:uid="{91455CE2-0E9F-4070-B435-4D5A4CD2BB39}"/>
    <cellStyle name="Nota 2 5 3 5" xfId="33842" xr:uid="{79B9CFF8-A552-47BF-B30D-91336DBF0A8E}"/>
    <cellStyle name="Nota 2 5 3 5 2" xfId="33843" xr:uid="{4CBFE7A9-6F7D-47A2-B768-2DDC5782E793}"/>
    <cellStyle name="Nota 2 5 3 5 2 2" xfId="33844" xr:uid="{80E21CAA-399B-494B-838A-AEC659847759}"/>
    <cellStyle name="Nota 2 5 3 5 3" xfId="33845" xr:uid="{18BD5526-2C1C-4C57-8082-870857DA7EAE}"/>
    <cellStyle name="Nota 2 5 3 5 3 2" xfId="33846" xr:uid="{4C348235-7D5B-4FBF-A4BC-0423C61B772B}"/>
    <cellStyle name="Nota 2 5 3 5 4" xfId="33847" xr:uid="{205F3F9E-D5E7-47E6-80DF-05AB39A16E49}"/>
    <cellStyle name="Nota 2 5 3 6" xfId="33848" xr:uid="{C2AC9098-D0D3-475D-A1C5-22AD7B8F64A9}"/>
    <cellStyle name="Nota 2 5 3 6 2" xfId="33849" xr:uid="{2712BEC0-B394-4513-AC00-AE753B4C04E2}"/>
    <cellStyle name="Nota 2 5 3 6 2 2" xfId="33850" xr:uid="{F62ACF79-4008-46C5-9B1C-E569A6A493CD}"/>
    <cellStyle name="Nota 2 5 3 6 2 2 2" xfId="33851" xr:uid="{3E9AC138-163F-46FF-8308-3D8C4947C7E2}"/>
    <cellStyle name="Nota 2 5 3 6 2 3" xfId="33852" xr:uid="{69E08010-7216-4361-BE06-879094A70207}"/>
    <cellStyle name="Nota 2 5 3 6 3" xfId="33853" xr:uid="{D7EE28BF-FE19-49A9-A4D8-A8958E3E311C}"/>
    <cellStyle name="Nota 2 5 3 6 3 2" xfId="33854" xr:uid="{02D50839-CE5A-43AF-A80E-6D858D39639B}"/>
    <cellStyle name="Nota 2 5 3 6 4" xfId="33855" xr:uid="{EBB81E26-94F4-4FE5-A6E2-B73F5807C80D}"/>
    <cellStyle name="Nota 2 5 3 6 4 2" xfId="33856" xr:uid="{963EDC92-B479-47DD-98AD-AE7022D7A9E9}"/>
    <cellStyle name="Nota 2 5 3 6 5" xfId="33857" xr:uid="{98879D6B-76B2-4E9B-9994-C98CC5FF1995}"/>
    <cellStyle name="Nota 2 5 3 7" xfId="33858" xr:uid="{B97A4F70-7927-4808-9DC6-060F0455D148}"/>
    <cellStyle name="Nota 2 5 3 7 2" xfId="33859" xr:uid="{DEC8976F-069C-43DB-82DF-D7FD0D84B8E7}"/>
    <cellStyle name="Nota 2 5 3 7 2 2" xfId="33860" xr:uid="{5F429CE1-A236-4E28-94AD-A099ED5459B5}"/>
    <cellStyle name="Nota 2 5 3 7 3" xfId="33861" xr:uid="{884D97B2-700A-4E74-BAC0-6CB8FEAF0FC5}"/>
    <cellStyle name="Nota 2 5 3 7 3 2" xfId="33862" xr:uid="{D487E80D-E0AB-4E6F-B341-441BEDA4D4C2}"/>
    <cellStyle name="Nota 2 5 3 7 4" xfId="33863" xr:uid="{A3CCF12C-78C3-4914-9FFA-FBFA7FCA98C2}"/>
    <cellStyle name="Nota 2 5 3 8" xfId="33864" xr:uid="{3BF3AD8C-5B4D-4916-A242-F8F2A472EFEF}"/>
    <cellStyle name="Nota 2 5 3 8 2" xfId="33865" xr:uid="{F09B1025-1411-4869-B99F-F6E347110BB0}"/>
    <cellStyle name="Nota 2 5 3 9" xfId="33866" xr:uid="{3171D0C4-C6A8-465F-A9BA-E29FBB431536}"/>
    <cellStyle name="Nota 2 5 4" xfId="33867" xr:uid="{06E81C42-F163-4535-9AA3-1E33616626BD}"/>
    <cellStyle name="Nota 2 5 4 10" xfId="33868" xr:uid="{B0B1FF99-74EF-48EE-A519-57594A68E0E4}"/>
    <cellStyle name="Nota 2 5 4 2" xfId="33869" xr:uid="{87F5E572-A1DE-4F56-83A3-6424A3D3EE73}"/>
    <cellStyle name="Nota 2 5 4 2 2" xfId="33870" xr:uid="{ED2E0C9A-4467-4F9B-BE1F-14256716FD71}"/>
    <cellStyle name="Nota 2 5 4 2 2 2" xfId="33871" xr:uid="{FD5CDC47-B61F-4D26-BFC1-DE56082BA43A}"/>
    <cellStyle name="Nota 2 5 4 2 2 2 2" xfId="33872" xr:uid="{F147C57A-5CBD-416E-8187-9157E7394E94}"/>
    <cellStyle name="Nota 2 5 4 2 2 2 2 2" xfId="33873" xr:uid="{E29B59F3-2BDB-46E4-BD95-ED31E5B6F7FA}"/>
    <cellStyle name="Nota 2 5 4 2 2 2 2 2 2" xfId="33874" xr:uid="{0A609AC8-2F82-4999-AC00-CD40CE129373}"/>
    <cellStyle name="Nota 2 5 4 2 2 2 2 3" xfId="33875" xr:uid="{1E50086D-C0B9-4295-8F8C-E6BB7E71F0AF}"/>
    <cellStyle name="Nota 2 5 4 2 2 2 3" xfId="33876" xr:uid="{D1A758C7-440A-4F28-881B-E3A31FA9D744}"/>
    <cellStyle name="Nota 2 5 4 2 2 2 3 2" xfId="33877" xr:uid="{9289D4D9-7AA8-4604-9FB1-762AABBF964C}"/>
    <cellStyle name="Nota 2 5 4 2 2 2 4" xfId="33878" xr:uid="{FC660ED3-5DDE-4EB0-8509-B41995435EA4}"/>
    <cellStyle name="Nota 2 5 4 2 2 2 4 2" xfId="33879" xr:uid="{771FECC2-42C6-45AB-AD97-6740BB3CACDB}"/>
    <cellStyle name="Nota 2 5 4 2 2 2 5" xfId="33880" xr:uid="{7B40041E-B465-41FD-859C-2B185311A96C}"/>
    <cellStyle name="Nota 2 5 4 2 2 3" xfId="33881" xr:uid="{55DF1DD2-8AAE-4A15-BF98-38A4EB5512CB}"/>
    <cellStyle name="Nota 2 5 4 2 2 3 2" xfId="33882" xr:uid="{3A92977B-2A3D-4B37-BA80-C7E4256C4F1B}"/>
    <cellStyle name="Nota 2 5 4 2 2 4" xfId="33883" xr:uid="{FC397CE6-E599-4597-BFB9-0F05ADF1E772}"/>
    <cellStyle name="Nota 2 5 4 2 2 4 2" xfId="33884" xr:uid="{5F31DA7E-A9FC-48E4-AC1D-5CD748A4FF17}"/>
    <cellStyle name="Nota 2 5 4 2 2 5" xfId="33885" xr:uid="{67D598A2-6B29-465B-82EF-5BDF47E41BA0}"/>
    <cellStyle name="Nota 2 5 4 2 3" xfId="33886" xr:uid="{EF3D8527-2B28-425F-A719-D2624D9E13DB}"/>
    <cellStyle name="Nota 2 5 4 2 3 2" xfId="33887" xr:uid="{C835BEB3-CC22-431F-8B2A-D098F6D068CC}"/>
    <cellStyle name="Nota 2 5 4 2 3 2 2" xfId="33888" xr:uid="{D5753397-B98E-4201-8B25-C012E4B39AF4}"/>
    <cellStyle name="Nota 2 5 4 2 3 3" xfId="33889" xr:uid="{95FEBC52-0B42-4D71-8023-00647D8D0201}"/>
    <cellStyle name="Nota 2 5 4 2 3 3 2" xfId="33890" xr:uid="{BE0AEEAA-3039-4E0B-8D69-8AC7B4948A76}"/>
    <cellStyle name="Nota 2 5 4 2 3 4" xfId="33891" xr:uid="{787924AF-EB5C-43F3-8B83-B0E72FBD2465}"/>
    <cellStyle name="Nota 2 5 4 2 4" xfId="33892" xr:uid="{416E2A81-61D0-4BB9-A601-40EDB7E3CC9A}"/>
    <cellStyle name="Nota 2 5 4 2 4 2" xfId="33893" xr:uid="{568CF51D-8DE2-4616-BF5B-6B32C2BDB18A}"/>
    <cellStyle name="Nota 2 5 4 2 4 2 2" xfId="33894" xr:uid="{769A7C5D-C7FE-4277-9CD6-4050A20697E6}"/>
    <cellStyle name="Nota 2 5 4 2 4 2 2 2" xfId="33895" xr:uid="{2835A9B7-4A2C-492D-93A0-B88B42AC02D0}"/>
    <cellStyle name="Nota 2 5 4 2 4 2 3" xfId="33896" xr:uid="{5B76180B-EA48-4358-9504-7561D450F56B}"/>
    <cellStyle name="Nota 2 5 4 2 4 3" xfId="33897" xr:uid="{FF56C438-53F0-4750-97AF-F4B1B089D55B}"/>
    <cellStyle name="Nota 2 5 4 2 4 3 2" xfId="33898" xr:uid="{09C58025-269C-4AB9-A9AF-C277460B8F9D}"/>
    <cellStyle name="Nota 2 5 4 2 4 4" xfId="33899" xr:uid="{CCFB55F8-AFD2-4247-8787-8BBC1A5AA67E}"/>
    <cellStyle name="Nota 2 5 4 2 4 4 2" xfId="33900" xr:uid="{E3807D08-3ADD-4464-8A34-0230E6916E29}"/>
    <cellStyle name="Nota 2 5 4 2 4 5" xfId="33901" xr:uid="{84A6F86B-AB89-4BDA-B76D-BD6220BA0ABA}"/>
    <cellStyle name="Nota 2 5 4 2 5" xfId="33902" xr:uid="{D17987AE-AC44-4B2E-9B4C-7DDDEA1098F1}"/>
    <cellStyle name="Nota 2 5 4 2 5 2" xfId="33903" xr:uid="{4FF4E31E-C270-457C-BD2D-1D9D151FCAFD}"/>
    <cellStyle name="Nota 2 5 4 2 5 2 2" xfId="33904" xr:uid="{3235EE6F-FDDC-4349-84AA-5B8FC4E3EBC1}"/>
    <cellStyle name="Nota 2 5 4 2 5 3" xfId="33905" xr:uid="{F6FAB358-1CE9-4FF5-BA60-2D784A663FFA}"/>
    <cellStyle name="Nota 2 5 4 2 5 3 2" xfId="33906" xr:uid="{972DF0F8-8CF1-42A9-A52D-20ED3BC2FB23}"/>
    <cellStyle name="Nota 2 5 4 2 5 4" xfId="33907" xr:uid="{EE9D11E6-9598-49D3-85C0-993A8411BB3D}"/>
    <cellStyle name="Nota 2 5 4 2 6" xfId="33908" xr:uid="{BC467208-DB14-4AB3-8F10-B7DA239A8D7A}"/>
    <cellStyle name="Nota 2 5 4 2 6 2" xfId="33909" xr:uid="{51937046-0501-4E87-8C1F-91E4BBD5C7C5}"/>
    <cellStyle name="Nota 2 5 4 2 7" xfId="33910" xr:uid="{A4158052-9E82-4E13-B1DE-9CF234F5C90D}"/>
    <cellStyle name="Nota 2 5 4 2 8" xfId="33911" xr:uid="{D144BBCA-036D-44D5-8222-0F03F69CBE06}"/>
    <cellStyle name="Nota 2 5 4 3" xfId="33912" xr:uid="{C6A85193-CAAE-425D-998C-61D7C9726B03}"/>
    <cellStyle name="Nota 2 5 4 3 2" xfId="33913" xr:uid="{94AA7787-325A-43CE-B511-DAFED060A1F8}"/>
    <cellStyle name="Nota 2 5 4 3 2 2" xfId="33914" xr:uid="{E1BAD452-BE8B-462E-B370-AC84A8600ACD}"/>
    <cellStyle name="Nota 2 5 4 3 2 2 2" xfId="33915" xr:uid="{4E6B1869-D7E9-4E8C-8F57-604A05554C93}"/>
    <cellStyle name="Nota 2 5 4 3 2 2 2 2" xfId="33916" xr:uid="{0FEE2B19-D9F6-4F78-8705-8B64152E2F10}"/>
    <cellStyle name="Nota 2 5 4 3 2 2 2 2 2" xfId="33917" xr:uid="{A8767995-7249-4340-B5F1-F4920075FD54}"/>
    <cellStyle name="Nota 2 5 4 3 2 2 2 3" xfId="33918" xr:uid="{8D4912F1-C7DE-40F4-A704-26F5A83E7A91}"/>
    <cellStyle name="Nota 2 5 4 3 2 2 3" xfId="33919" xr:uid="{CC5C2A5B-2088-4985-AA52-98B8B8B0D765}"/>
    <cellStyle name="Nota 2 5 4 3 2 2 3 2" xfId="33920" xr:uid="{4744975A-86F6-4051-807C-820DA0DA6AD7}"/>
    <cellStyle name="Nota 2 5 4 3 2 2 4" xfId="33921" xr:uid="{BF81E236-789A-43FA-B083-5997B2D73562}"/>
    <cellStyle name="Nota 2 5 4 3 2 2 4 2" xfId="33922" xr:uid="{93F2ECBC-2238-467D-A9E7-5E8E3B8314F7}"/>
    <cellStyle name="Nota 2 5 4 3 2 2 5" xfId="33923" xr:uid="{9EA2DDB0-6EF2-41B9-88B1-272ED9A6FCEF}"/>
    <cellStyle name="Nota 2 5 4 3 2 3" xfId="33924" xr:uid="{E5B7946C-D613-43F3-82F7-F0997BAE17CE}"/>
    <cellStyle name="Nota 2 5 4 3 2 3 2" xfId="33925" xr:uid="{BA4D2090-3952-401E-98A8-E4727EEB18CC}"/>
    <cellStyle name="Nota 2 5 4 3 2 4" xfId="33926" xr:uid="{15624234-1C11-448A-859D-B98C7DC3A4CE}"/>
    <cellStyle name="Nota 2 5 4 3 2 4 2" xfId="33927" xr:uid="{C6A5BF13-04AC-4C77-8AB6-7A7D10058A4E}"/>
    <cellStyle name="Nota 2 5 4 3 2 5" xfId="33928" xr:uid="{E82FB6BE-7A5A-4845-8855-04FA45BA7551}"/>
    <cellStyle name="Nota 2 5 4 3 3" xfId="33929" xr:uid="{73DCDC75-7615-4783-A3B7-2D75BAA5A721}"/>
    <cellStyle name="Nota 2 5 4 3 3 2" xfId="33930" xr:uid="{7C8CDA8F-5816-41C9-920D-8B0260496990}"/>
    <cellStyle name="Nota 2 5 4 3 3 2 2" xfId="33931" xr:uid="{99C657C3-5F50-4106-9329-6A3EDBC03563}"/>
    <cellStyle name="Nota 2 5 4 3 3 3" xfId="33932" xr:uid="{A0DEA4EF-0B0B-4632-90AC-D30E2572261D}"/>
    <cellStyle name="Nota 2 5 4 3 3 3 2" xfId="33933" xr:uid="{6D691437-BC04-4CD1-96D2-47691207A287}"/>
    <cellStyle name="Nota 2 5 4 3 3 4" xfId="33934" xr:uid="{9202E37D-1B73-4AA5-AC29-1D0E4E287897}"/>
    <cellStyle name="Nota 2 5 4 3 4" xfId="33935" xr:uid="{64CCFD21-8DD2-440A-A046-907E1C8EF629}"/>
    <cellStyle name="Nota 2 5 4 3 4 2" xfId="33936" xr:uid="{95CB2ABD-4598-4EF4-9379-9FF864895AF1}"/>
    <cellStyle name="Nota 2 5 4 3 4 2 2" xfId="33937" xr:uid="{1EA6F12D-B5DC-48C6-B671-5ADBA70EAEEF}"/>
    <cellStyle name="Nota 2 5 4 3 4 2 2 2" xfId="33938" xr:uid="{306C76CB-E033-4407-8DBF-FF508E2EF67C}"/>
    <cellStyle name="Nota 2 5 4 3 4 2 3" xfId="33939" xr:uid="{7436ED8C-9937-454D-8AD1-F2E1A54F4080}"/>
    <cellStyle name="Nota 2 5 4 3 4 3" xfId="33940" xr:uid="{F310A34D-F076-4AC9-ACE0-A038976B138D}"/>
    <cellStyle name="Nota 2 5 4 3 4 3 2" xfId="33941" xr:uid="{FEACB85F-3A1C-4209-B6CF-DD802BADB3DA}"/>
    <cellStyle name="Nota 2 5 4 3 4 4" xfId="33942" xr:uid="{9A0FE654-608E-4692-BE68-0EE150611B77}"/>
    <cellStyle name="Nota 2 5 4 3 4 4 2" xfId="33943" xr:uid="{AD95A669-E53B-471A-9889-9755B681DB15}"/>
    <cellStyle name="Nota 2 5 4 3 4 5" xfId="33944" xr:uid="{6A943B40-CA37-455B-B87E-E3B8846C18D9}"/>
    <cellStyle name="Nota 2 5 4 3 5" xfId="33945" xr:uid="{F1E06D4E-3315-44B2-B1D8-4A76F3B6A022}"/>
    <cellStyle name="Nota 2 5 4 3 5 2" xfId="33946" xr:uid="{115C229C-1F39-4E67-BD1C-3F4F1A8AC993}"/>
    <cellStyle name="Nota 2 5 4 3 5 2 2" xfId="33947" xr:uid="{3FE25DCE-C78A-46AE-A14D-EE4931E7898C}"/>
    <cellStyle name="Nota 2 5 4 3 5 3" xfId="33948" xr:uid="{37456115-DA0B-4C8C-8028-343B85323A6D}"/>
    <cellStyle name="Nota 2 5 4 3 5 3 2" xfId="33949" xr:uid="{D7AB5CDB-A487-4C2D-A662-C0C6D8197409}"/>
    <cellStyle name="Nota 2 5 4 3 5 4" xfId="33950" xr:uid="{6DA6CBC0-0F67-4239-9954-8606A1BACD16}"/>
    <cellStyle name="Nota 2 5 4 3 6" xfId="33951" xr:uid="{B56D21EF-1CA1-46F4-8C1D-EE708B93912A}"/>
    <cellStyle name="Nota 2 5 4 3 6 2" xfId="33952" xr:uid="{5031CBDF-56B1-46C9-90AA-688767A8003A}"/>
    <cellStyle name="Nota 2 5 4 3 7" xfId="33953" xr:uid="{4CA11788-98FF-45CF-A4EA-F7ABDA018A4F}"/>
    <cellStyle name="Nota 2 5 4 3 8" xfId="33954" xr:uid="{A369865C-350F-4D79-95AA-A9E04F0ED6CE}"/>
    <cellStyle name="Nota 2 5 4 4" xfId="33955" xr:uid="{D8A1A677-EEC9-479C-B5A2-5F4F8566CAC1}"/>
    <cellStyle name="Nota 2 5 4 4 2" xfId="33956" xr:uid="{01F14208-51F9-479B-AEAC-913C0910A9ED}"/>
    <cellStyle name="Nota 2 5 4 4 2 2" xfId="33957" xr:uid="{72F1002B-43FF-4923-8D01-663080365821}"/>
    <cellStyle name="Nota 2 5 4 4 2 2 2" xfId="33958" xr:uid="{50064CB7-B35E-4C94-9337-ED165C054A20}"/>
    <cellStyle name="Nota 2 5 4 4 2 2 2 2" xfId="33959" xr:uid="{1600D306-C477-4AC1-A728-526425D00ADC}"/>
    <cellStyle name="Nota 2 5 4 4 2 2 3" xfId="33960" xr:uid="{4BF3E725-96BE-4CD6-86DB-CD440964B13E}"/>
    <cellStyle name="Nota 2 5 4 4 2 3" xfId="33961" xr:uid="{022D3E90-DCF9-435C-8A28-F4445B175947}"/>
    <cellStyle name="Nota 2 5 4 4 2 3 2" xfId="33962" xr:uid="{B0B5B6AD-8968-4B31-B241-8AE0BF74CB6D}"/>
    <cellStyle name="Nota 2 5 4 4 2 4" xfId="33963" xr:uid="{2CF1EEA2-1C81-477A-A73B-B3477C2182AF}"/>
    <cellStyle name="Nota 2 5 4 4 2 4 2" xfId="33964" xr:uid="{0ABF9B78-090C-48C4-82AF-126748AC484D}"/>
    <cellStyle name="Nota 2 5 4 4 2 5" xfId="33965" xr:uid="{C1171D42-0BAF-4D66-A39B-BBD413619C2D}"/>
    <cellStyle name="Nota 2 5 4 4 3" xfId="33966" xr:uid="{92D78D39-4018-4C2B-945A-1280A72E243D}"/>
    <cellStyle name="Nota 2 5 4 4 3 2" xfId="33967" xr:uid="{85AF7C16-336D-4604-A57B-7C32110A1EA7}"/>
    <cellStyle name="Nota 2 5 4 4 4" xfId="33968" xr:uid="{4B5A75DB-A019-411A-8AED-B729C4A92212}"/>
    <cellStyle name="Nota 2 5 4 4 4 2" xfId="33969" xr:uid="{AB484F77-E065-464C-94F8-D2FEB19B3141}"/>
    <cellStyle name="Nota 2 5 4 4 5" xfId="33970" xr:uid="{D1737764-24FA-4D9C-8DEC-C8CE3CDD6416}"/>
    <cellStyle name="Nota 2 5 4 5" xfId="33971" xr:uid="{36EBD401-28A1-4E3E-A1BF-C8B1863AC343}"/>
    <cellStyle name="Nota 2 5 4 5 2" xfId="33972" xr:uid="{545C382F-2748-4414-91A1-86D0B2961AB4}"/>
    <cellStyle name="Nota 2 5 4 5 2 2" xfId="33973" xr:uid="{F0DE2F86-1859-41C3-B110-040EC0FFFE4C}"/>
    <cellStyle name="Nota 2 5 4 5 3" xfId="33974" xr:uid="{E9564407-9AB3-4194-8FE2-CA6566C7568F}"/>
    <cellStyle name="Nota 2 5 4 5 3 2" xfId="33975" xr:uid="{70D2349F-C6A7-4CC7-9D77-84BFD7961236}"/>
    <cellStyle name="Nota 2 5 4 5 4" xfId="33976" xr:uid="{36596BB3-3532-4575-B748-DCC9FE12CF4F}"/>
    <cellStyle name="Nota 2 5 4 6" xfId="33977" xr:uid="{797141F6-8477-4940-B34D-23A31489E329}"/>
    <cellStyle name="Nota 2 5 4 6 2" xfId="33978" xr:uid="{1CA29CB4-72F6-438B-8FAB-2A9DD9A047F3}"/>
    <cellStyle name="Nota 2 5 4 6 2 2" xfId="33979" xr:uid="{B891389E-4EC8-41E3-AE64-78177B1D5313}"/>
    <cellStyle name="Nota 2 5 4 6 2 2 2" xfId="33980" xr:uid="{864F41C0-8394-4AE2-8A80-56DD0F5CFF45}"/>
    <cellStyle name="Nota 2 5 4 6 2 3" xfId="33981" xr:uid="{DDB390D1-5187-47DA-95DC-21AD94A71B84}"/>
    <cellStyle name="Nota 2 5 4 6 3" xfId="33982" xr:uid="{7B3E2A2C-CC70-4C41-8DBC-C5DB5E5577B4}"/>
    <cellStyle name="Nota 2 5 4 6 3 2" xfId="33983" xr:uid="{486A84B9-81EF-4238-9F3C-EC65B5677431}"/>
    <cellStyle name="Nota 2 5 4 6 4" xfId="33984" xr:uid="{B14859AA-B34B-4480-B2FB-8E7DE817CE1F}"/>
    <cellStyle name="Nota 2 5 4 6 4 2" xfId="33985" xr:uid="{B6D55406-893C-454E-A5E1-74E9801B7988}"/>
    <cellStyle name="Nota 2 5 4 6 5" xfId="33986" xr:uid="{87B8165D-27C0-4696-8BEB-72ECA011677F}"/>
    <cellStyle name="Nota 2 5 4 7" xfId="33987" xr:uid="{1D246325-D9E0-49E6-8022-A1EBA1E7A2F1}"/>
    <cellStyle name="Nota 2 5 4 7 2" xfId="33988" xr:uid="{71F749E9-F637-4DEA-8D09-70EF6B8B2E73}"/>
    <cellStyle name="Nota 2 5 4 7 2 2" xfId="33989" xr:uid="{2CD004B0-2042-4547-AC74-389D7B0CABD2}"/>
    <cellStyle name="Nota 2 5 4 7 3" xfId="33990" xr:uid="{D43B87C3-D402-4CC0-82E0-8EEAD463D390}"/>
    <cellStyle name="Nota 2 5 4 7 3 2" xfId="33991" xr:uid="{D4291EC9-5F3E-4CCD-AEAC-B426125D856A}"/>
    <cellStyle name="Nota 2 5 4 7 4" xfId="33992" xr:uid="{41783F5C-0002-44A0-884D-266B3A1F4B9A}"/>
    <cellStyle name="Nota 2 5 4 8" xfId="33993" xr:uid="{9C831352-F4A9-44DD-BDF3-3361052152CB}"/>
    <cellStyle name="Nota 2 5 4 8 2" xfId="33994" xr:uid="{4B336CDA-679D-4C7C-92F0-005150164DA3}"/>
    <cellStyle name="Nota 2 5 4 9" xfId="33995" xr:uid="{9DBAD637-FF93-4093-9636-1AC6C6639C5D}"/>
    <cellStyle name="Nota 2 5 5" xfId="33996" xr:uid="{A014BDF8-4723-4348-8EAB-1DC9DE628B58}"/>
    <cellStyle name="Nota 2 5 5 2" xfId="33997" xr:uid="{34E9422D-1073-44B0-AD05-1DD9D1F3F839}"/>
    <cellStyle name="Nota 2 5 5 2 2" xfId="33998" xr:uid="{88C0C0C5-3908-4F48-A600-96630B87AC6E}"/>
    <cellStyle name="Nota 2 5 5 2 2 2" xfId="33999" xr:uid="{ADCDE70A-77DA-4BB1-A927-7445AF297E5A}"/>
    <cellStyle name="Nota 2 5 5 2 2 2 2" xfId="34000" xr:uid="{630C0760-3667-459D-B046-B353D5B6ABE0}"/>
    <cellStyle name="Nota 2 5 5 2 2 2 2 2" xfId="34001" xr:uid="{8D2D1698-0E2B-4840-A1B0-F18FBEC024F4}"/>
    <cellStyle name="Nota 2 5 5 2 2 2 3" xfId="34002" xr:uid="{86501FF3-411D-4EE0-8D1C-4CC12F74FB80}"/>
    <cellStyle name="Nota 2 5 5 2 2 3" xfId="34003" xr:uid="{FE66F4A7-8392-4400-9DB8-9A903C82F1C9}"/>
    <cellStyle name="Nota 2 5 5 2 2 3 2" xfId="34004" xr:uid="{7B6F9183-2F87-4264-A1E6-F2F4CD2C78FD}"/>
    <cellStyle name="Nota 2 5 5 2 2 4" xfId="34005" xr:uid="{E64C0762-9F47-4B10-890A-00EFA2DEF5E4}"/>
    <cellStyle name="Nota 2 5 5 2 2 4 2" xfId="34006" xr:uid="{6E5D2BBF-21B6-41F6-B7BE-664BF8C996B4}"/>
    <cellStyle name="Nota 2 5 5 2 2 5" xfId="34007" xr:uid="{432C5C3C-A166-46B7-B72C-7515D6BE9AE0}"/>
    <cellStyle name="Nota 2 5 5 2 3" xfId="34008" xr:uid="{0EBB3687-7C85-43DE-9964-8C388327A52D}"/>
    <cellStyle name="Nota 2 5 5 2 3 2" xfId="34009" xr:uid="{E4FDCB8F-AC51-4B7D-AAAE-C14CDEB8650C}"/>
    <cellStyle name="Nota 2 5 5 2 4" xfId="34010" xr:uid="{1BDEA871-6EFB-4B33-A94D-7682DA95368A}"/>
    <cellStyle name="Nota 2 5 5 2 4 2" xfId="34011" xr:uid="{49C0EDB0-FFAC-4EA4-9C26-C96EC8CA5B20}"/>
    <cellStyle name="Nota 2 5 5 2 5" xfId="34012" xr:uid="{A11DE97D-BA4F-4EA8-845E-4EBC43F9465F}"/>
    <cellStyle name="Nota 2 5 5 3" xfId="34013" xr:uid="{8B21B8FC-E346-45EE-B4D6-B259653D8897}"/>
    <cellStyle name="Nota 2 5 5 3 2" xfId="34014" xr:uid="{80FAB199-5F19-498D-B29C-FBEE98106700}"/>
    <cellStyle name="Nota 2 5 5 3 2 2" xfId="34015" xr:uid="{27513A15-C6A3-45B8-88A9-FFB995DFACAF}"/>
    <cellStyle name="Nota 2 5 5 3 3" xfId="34016" xr:uid="{FD1D6F02-CE5C-4AB9-BFAA-747C8FE5B514}"/>
    <cellStyle name="Nota 2 5 5 3 3 2" xfId="34017" xr:uid="{1BF448B8-2C8E-471D-A779-10CB87DC5D6A}"/>
    <cellStyle name="Nota 2 5 5 3 4" xfId="34018" xr:uid="{F36E627E-9AD0-4EEC-BCDE-F3C3C3254EFF}"/>
    <cellStyle name="Nota 2 5 5 4" xfId="34019" xr:uid="{F7DF731D-421D-4C59-8AA4-F98EAE721F79}"/>
    <cellStyle name="Nota 2 5 5 4 2" xfId="34020" xr:uid="{3D5C5567-B7F7-40C7-8CAA-41D716B6AA1B}"/>
    <cellStyle name="Nota 2 5 5 4 2 2" xfId="34021" xr:uid="{081221EF-B3B1-4D17-BB0F-41B479D7BA64}"/>
    <cellStyle name="Nota 2 5 5 4 2 2 2" xfId="34022" xr:uid="{1DDFABF3-9E7F-420F-85CD-F85A4B1CB0A2}"/>
    <cellStyle name="Nota 2 5 5 4 2 3" xfId="34023" xr:uid="{8042AA14-2D71-42A4-8961-D04F57479D17}"/>
    <cellStyle name="Nota 2 5 5 4 3" xfId="34024" xr:uid="{42AA6574-240F-458F-B0C6-EB11138015CF}"/>
    <cellStyle name="Nota 2 5 5 4 3 2" xfId="34025" xr:uid="{DAAA14A7-D3D7-423E-9306-9D5CC896B76A}"/>
    <cellStyle name="Nota 2 5 5 4 4" xfId="34026" xr:uid="{33FC78F6-FDC8-4DF6-BB51-701579864ACB}"/>
    <cellStyle name="Nota 2 5 5 4 4 2" xfId="34027" xr:uid="{64738C96-DD7A-4A8E-9676-D90B6A403CB3}"/>
    <cellStyle name="Nota 2 5 5 4 5" xfId="34028" xr:uid="{D7F976AA-9B45-4871-9FAE-C4A422226180}"/>
    <cellStyle name="Nota 2 5 5 5" xfId="34029" xr:uid="{249F6B39-002D-4482-9595-F6E58E2D9836}"/>
    <cellStyle name="Nota 2 5 5 5 2" xfId="34030" xr:uid="{73367F2F-E5D9-440F-9BD2-66FF2406C611}"/>
    <cellStyle name="Nota 2 5 5 5 2 2" xfId="34031" xr:uid="{8EAD16C8-DD3A-4AA4-BCBC-ABDD7C6435A6}"/>
    <cellStyle name="Nota 2 5 5 5 3" xfId="34032" xr:uid="{37142C70-9F5F-41B3-BE5B-7ACC82531AE4}"/>
    <cellStyle name="Nota 2 5 5 5 3 2" xfId="34033" xr:uid="{47E62FFF-2369-4547-A4EB-44D0E554D5C5}"/>
    <cellStyle name="Nota 2 5 5 5 4" xfId="34034" xr:uid="{E2079E77-93F4-472D-8F71-398DD4443A64}"/>
    <cellStyle name="Nota 2 5 5 6" xfId="34035" xr:uid="{9DF9E55F-7A1B-41AF-A7C7-A8EA57E952F4}"/>
    <cellStyle name="Nota 2 5 5 6 2" xfId="34036" xr:uid="{F57BE6BB-4CB3-4601-B410-471CA92DC0F4}"/>
    <cellStyle name="Nota 2 5 5 7" xfId="34037" xr:uid="{AF2E3675-1362-4FFA-9E12-095A859CB649}"/>
    <cellStyle name="Nota 2 5 5 8" xfId="34038" xr:uid="{FD5B61AF-ADA3-4C78-ADA7-E753CE7E43F3}"/>
    <cellStyle name="Nota 2 5 6" xfId="34039" xr:uid="{F1D3FB93-F223-40C7-A8DD-0061A79A67A8}"/>
    <cellStyle name="Nota 2 5 6 2" xfId="34040" xr:uid="{216C5DB7-F278-47BE-A4E6-159344143381}"/>
    <cellStyle name="Nota 2 5 6 2 2" xfId="34041" xr:uid="{5BF89C99-489C-448E-86FB-55659857C22A}"/>
    <cellStyle name="Nota 2 5 6 2 2 2" xfId="34042" xr:uid="{52220FD8-B0A8-42BF-B1EC-7BE13C4468B2}"/>
    <cellStyle name="Nota 2 5 6 2 2 2 2" xfId="34043" xr:uid="{C7018002-106D-467B-B0AD-BD1E90BA9C2D}"/>
    <cellStyle name="Nota 2 5 6 2 2 2 2 2" xfId="34044" xr:uid="{90D24F4B-70A5-4AA7-A5A8-809675F6A8A2}"/>
    <cellStyle name="Nota 2 5 6 2 2 2 3" xfId="34045" xr:uid="{CDB98245-A3E9-4D10-9656-61D5AE4F8D45}"/>
    <cellStyle name="Nota 2 5 6 2 2 3" xfId="34046" xr:uid="{35AD2BAD-CAD4-4923-BE9B-48C1F78F247A}"/>
    <cellStyle name="Nota 2 5 6 2 2 3 2" xfId="34047" xr:uid="{1221D3AF-8BB5-4A32-91FC-1975C7928B13}"/>
    <cellStyle name="Nota 2 5 6 2 2 4" xfId="34048" xr:uid="{76E85C67-0D45-40BF-954E-200AF9FCEF85}"/>
    <cellStyle name="Nota 2 5 6 2 2 4 2" xfId="34049" xr:uid="{8FE5C63F-CE49-4081-9C4D-2E9BA9B9071E}"/>
    <cellStyle name="Nota 2 5 6 2 2 5" xfId="34050" xr:uid="{E4CE8A44-CB9C-4D67-A627-5CA7C404CB06}"/>
    <cellStyle name="Nota 2 5 6 2 3" xfId="34051" xr:uid="{BDABFF84-A276-4597-9E14-C467CFE9CCC3}"/>
    <cellStyle name="Nota 2 5 6 2 3 2" xfId="34052" xr:uid="{A8BD6BB8-57D1-4FB8-AE9D-830792ADE9EA}"/>
    <cellStyle name="Nota 2 5 6 2 4" xfId="34053" xr:uid="{CBC7B242-AA09-43AA-A182-76AD92431E88}"/>
    <cellStyle name="Nota 2 5 6 2 4 2" xfId="34054" xr:uid="{C723F9E8-B5DC-49D7-BAE5-5095ABD9EDDE}"/>
    <cellStyle name="Nota 2 5 6 2 5" xfId="34055" xr:uid="{468F356F-5757-489E-AC13-3FD734357947}"/>
    <cellStyle name="Nota 2 5 6 3" xfId="34056" xr:uid="{5376BB11-A4D4-44A4-A30D-7B998B5FAD81}"/>
    <cellStyle name="Nota 2 5 6 3 2" xfId="34057" xr:uid="{F2F0E348-D652-4535-979F-02B1333E2D11}"/>
    <cellStyle name="Nota 2 5 6 3 2 2" xfId="34058" xr:uid="{B041978D-A820-474A-ADCB-24449C99AAF2}"/>
    <cellStyle name="Nota 2 5 6 3 3" xfId="34059" xr:uid="{1AA74011-9A17-4A92-ADFC-15061C6BA101}"/>
    <cellStyle name="Nota 2 5 6 3 3 2" xfId="34060" xr:uid="{E3EA7A35-23DD-485F-8847-5781223C67CC}"/>
    <cellStyle name="Nota 2 5 6 3 4" xfId="34061" xr:uid="{5EF2D295-4598-4287-9568-11AF6F56CFE2}"/>
    <cellStyle name="Nota 2 5 6 4" xfId="34062" xr:uid="{53200B6B-5E79-409F-BB88-9A5CF29D27AC}"/>
    <cellStyle name="Nota 2 5 6 4 2" xfId="34063" xr:uid="{44683845-97D9-42A7-AF89-C822D2A31CE2}"/>
    <cellStyle name="Nota 2 5 6 4 2 2" xfId="34064" xr:uid="{04C3240B-BC12-4F1F-9881-8906DC9A8113}"/>
    <cellStyle name="Nota 2 5 6 4 2 2 2" xfId="34065" xr:uid="{C358F530-AF01-4889-9736-976FA3F8DD99}"/>
    <cellStyle name="Nota 2 5 6 4 2 3" xfId="34066" xr:uid="{F96E7DD3-E203-45CE-861F-4BF08F10B4FE}"/>
    <cellStyle name="Nota 2 5 6 4 3" xfId="34067" xr:uid="{2C2A422A-A009-41F5-A7D6-F3FC4BB881E1}"/>
    <cellStyle name="Nota 2 5 6 4 3 2" xfId="34068" xr:uid="{1BB097A5-3FCD-4FB0-9FF5-7196352B7D97}"/>
    <cellStyle name="Nota 2 5 6 4 4" xfId="34069" xr:uid="{373A7FE5-7ED1-4FBF-8728-E62305D75AC1}"/>
    <cellStyle name="Nota 2 5 6 4 4 2" xfId="34070" xr:uid="{05944184-4371-4913-9456-0D8321DA3774}"/>
    <cellStyle name="Nota 2 5 6 4 5" xfId="34071" xr:uid="{93028F2E-FF7D-4AD4-809B-C71250034A79}"/>
    <cellStyle name="Nota 2 5 6 5" xfId="34072" xr:uid="{83CEB6B7-BCAF-40C4-9305-37D5021B43E2}"/>
    <cellStyle name="Nota 2 5 6 5 2" xfId="34073" xr:uid="{07353191-3900-4861-A791-0585B7FAB19B}"/>
    <cellStyle name="Nota 2 5 6 5 2 2" xfId="34074" xr:uid="{BD02870C-F039-4974-958B-00E8A8520719}"/>
    <cellStyle name="Nota 2 5 6 5 3" xfId="34075" xr:uid="{AB6F0095-D759-4C0D-9CFD-F2C8446B3F75}"/>
    <cellStyle name="Nota 2 5 6 5 3 2" xfId="34076" xr:uid="{9F39D6D8-BAD9-4206-9485-53A2D63D73F8}"/>
    <cellStyle name="Nota 2 5 6 5 4" xfId="34077" xr:uid="{1C77FB70-DF01-43F3-8E51-936B73CD3991}"/>
    <cellStyle name="Nota 2 5 6 6" xfId="34078" xr:uid="{698AA66B-F170-48DC-B183-0A9D0256DBD3}"/>
    <cellStyle name="Nota 2 5 6 6 2" xfId="34079" xr:uid="{D6C9CEAE-855D-453B-8EA2-038DCDC53C9A}"/>
    <cellStyle name="Nota 2 5 6 7" xfId="34080" xr:uid="{EAAA4A55-E03B-4B9B-8CFA-FACD9741895F}"/>
    <cellStyle name="Nota 2 5 6 8" xfId="34081" xr:uid="{2D1BEADB-501A-4EE1-888C-1B22BE18175A}"/>
    <cellStyle name="Nota 2 5 7" xfId="34082" xr:uid="{3D323553-60C2-4AFF-A71A-967D006B735D}"/>
    <cellStyle name="Nota 2 5 7 2" xfId="34083" xr:uid="{61EB1ABE-1B0F-4DA7-9155-5A473C9E53B8}"/>
    <cellStyle name="Nota 2 5 7 2 2" xfId="34084" xr:uid="{EF5FF62A-63F0-4C38-8C4F-CE31C285D51B}"/>
    <cellStyle name="Nota 2 5 7 2 2 2" xfId="34085" xr:uid="{010277C6-A9ED-444C-95EE-5A15CD84E0B2}"/>
    <cellStyle name="Nota 2 5 7 2 2 2 2" xfId="34086" xr:uid="{81E5A489-03D4-447E-8A02-43D1037CFD32}"/>
    <cellStyle name="Nota 2 5 7 2 2 2 2 2" xfId="34087" xr:uid="{19D113E4-08BC-496B-9639-679757D6EB3F}"/>
    <cellStyle name="Nota 2 5 7 2 2 2 3" xfId="34088" xr:uid="{2E2993FD-C4A6-479A-BE6A-88DC9886AFB8}"/>
    <cellStyle name="Nota 2 5 7 2 2 3" xfId="34089" xr:uid="{C453E1BB-471B-41C0-AF95-7B6B83AA0F89}"/>
    <cellStyle name="Nota 2 5 7 2 2 3 2" xfId="34090" xr:uid="{BC6C7C49-369B-46CC-BFC8-44F8E48C24E1}"/>
    <cellStyle name="Nota 2 5 7 2 2 4" xfId="34091" xr:uid="{DB39E0CE-29E8-4BA4-A7B3-6B0354375A17}"/>
    <cellStyle name="Nota 2 5 7 2 2 4 2" xfId="34092" xr:uid="{79A06253-3B2A-4304-A81E-E639120709BA}"/>
    <cellStyle name="Nota 2 5 7 2 2 5" xfId="34093" xr:uid="{BE72E92A-ED25-489D-A0CD-7442671641B8}"/>
    <cellStyle name="Nota 2 5 7 2 3" xfId="34094" xr:uid="{79BAABB6-E5E3-4793-B716-671C77D3EF63}"/>
    <cellStyle name="Nota 2 5 7 2 3 2" xfId="34095" xr:uid="{05B040F0-387B-4CC5-8394-00C35626D853}"/>
    <cellStyle name="Nota 2 5 7 2 4" xfId="34096" xr:uid="{CEFA7C65-5CB4-4B6F-9E56-686524B028A3}"/>
    <cellStyle name="Nota 2 5 7 2 4 2" xfId="34097" xr:uid="{96512FC5-3CB0-4A87-9E96-0A5810B64BE1}"/>
    <cellStyle name="Nota 2 5 7 2 5" xfId="34098" xr:uid="{EF32C505-19D4-4068-8AA0-1E0C403E9E65}"/>
    <cellStyle name="Nota 2 5 7 3" xfId="34099" xr:uid="{AA83A9C2-9DD2-41EE-B08C-2F764E39B0CA}"/>
    <cellStyle name="Nota 2 5 7 3 2" xfId="34100" xr:uid="{E3CFEC82-E915-41CF-96CB-E6E8F9002B6C}"/>
    <cellStyle name="Nota 2 5 7 3 2 2" xfId="34101" xr:uid="{418B6163-AE05-4FE5-86AD-CD45713C0707}"/>
    <cellStyle name="Nota 2 5 7 3 3" xfId="34102" xr:uid="{18088B20-3FCC-4CC1-95BE-EDC96A41D011}"/>
    <cellStyle name="Nota 2 5 7 3 3 2" xfId="34103" xr:uid="{B59B259E-9691-4726-9543-50847DB54596}"/>
    <cellStyle name="Nota 2 5 7 3 4" xfId="34104" xr:uid="{3812C2B7-04B4-4DB4-AC69-A09667A6EDF8}"/>
    <cellStyle name="Nota 2 5 7 4" xfId="34105" xr:uid="{AAD02C30-1BEF-4F0E-A3F2-F2A74625FB47}"/>
    <cellStyle name="Nota 2 5 7 4 2" xfId="34106" xr:uid="{445C9591-007B-4514-84FB-B4332C373A70}"/>
    <cellStyle name="Nota 2 5 7 4 2 2" xfId="34107" xr:uid="{9688191D-5E56-43CD-A155-2A9B142AE2BC}"/>
    <cellStyle name="Nota 2 5 7 4 2 2 2" xfId="34108" xr:uid="{2B2D6B41-2640-49AF-9143-AEEC375CA6AE}"/>
    <cellStyle name="Nota 2 5 7 4 2 3" xfId="34109" xr:uid="{2A6D5C69-3938-41A3-B746-35CDBD07C5A4}"/>
    <cellStyle name="Nota 2 5 7 4 3" xfId="34110" xr:uid="{CBDC87F4-A609-4418-A274-0AD8DA61F7E3}"/>
    <cellStyle name="Nota 2 5 7 4 3 2" xfId="34111" xr:uid="{76CE4AE1-1B3A-4DC5-A4B7-C1465231AA81}"/>
    <cellStyle name="Nota 2 5 7 4 4" xfId="34112" xr:uid="{6B7AEAAF-48CE-4467-93A3-500FE5E3D11B}"/>
    <cellStyle name="Nota 2 5 7 4 4 2" xfId="34113" xr:uid="{8987CB42-F01F-453D-A272-FD9819E36CAD}"/>
    <cellStyle name="Nota 2 5 7 4 5" xfId="34114" xr:uid="{B30ACBB5-64F8-4DD6-87A2-0B9D47F87D88}"/>
    <cellStyle name="Nota 2 5 7 5" xfId="34115" xr:uid="{C1AF1528-66EB-4D41-B01A-B359AF10B3CF}"/>
    <cellStyle name="Nota 2 5 7 5 2" xfId="34116" xr:uid="{720127A5-8E37-432F-AB67-015BE60A7379}"/>
    <cellStyle name="Nota 2 5 7 5 2 2" xfId="34117" xr:uid="{202201EC-80EB-4D9D-A3EC-00DE3424FA83}"/>
    <cellStyle name="Nota 2 5 7 5 3" xfId="34118" xr:uid="{02F694FA-3E33-4992-862C-0668AF3E02D2}"/>
    <cellStyle name="Nota 2 5 7 5 3 2" xfId="34119" xr:uid="{1156B3C4-F778-4969-9DA6-6FBF3341A5B2}"/>
    <cellStyle name="Nota 2 5 7 5 4" xfId="34120" xr:uid="{1BF62FE3-1A66-4E31-8C6E-32908A344FDC}"/>
    <cellStyle name="Nota 2 5 7 6" xfId="34121" xr:uid="{58E3E44D-A7BC-4661-8806-DAB549698B60}"/>
    <cellStyle name="Nota 2 5 7 6 2" xfId="34122" xr:uid="{191F9FAF-B215-4210-966B-EAC558F47319}"/>
    <cellStyle name="Nota 2 5 7 7" xfId="34123" xr:uid="{D7702BFD-322D-4C93-8858-CC184C4C9285}"/>
    <cellStyle name="Nota 2 5 7 8" xfId="34124" xr:uid="{5D60BC05-B249-43D3-AD22-2B643B3A3107}"/>
    <cellStyle name="Nota 2 5 8" xfId="34125" xr:uid="{726730EB-4782-472E-BEF7-A063A49BB39F}"/>
    <cellStyle name="Nota 2 5 8 2" xfId="34126" xr:uid="{48051AB1-0E90-43F5-BBBE-973F31F3D1CF}"/>
    <cellStyle name="Nota 2 5 8 2 2" xfId="34127" xr:uid="{A0A00E2C-520A-4EA8-98F0-95C78A4C0D4E}"/>
    <cellStyle name="Nota 2 5 8 2 2 2" xfId="34128" xr:uid="{3A4F4E06-F31C-4636-9D83-554DCC5C52EB}"/>
    <cellStyle name="Nota 2 5 8 2 2 2 2" xfId="34129" xr:uid="{05F9654E-11A6-4AF6-A841-8FFF8C7BA021}"/>
    <cellStyle name="Nota 2 5 8 2 2 3" xfId="34130" xr:uid="{406EFF32-D53C-4CF1-BA4A-47FF316CC31D}"/>
    <cellStyle name="Nota 2 5 8 2 3" xfId="34131" xr:uid="{28252ABD-9C61-4B5B-8357-33903E2A58E0}"/>
    <cellStyle name="Nota 2 5 8 2 3 2" xfId="34132" xr:uid="{AA86B6AF-B418-477F-9F8A-76DE9FCC7611}"/>
    <cellStyle name="Nota 2 5 8 2 4" xfId="34133" xr:uid="{704349AD-B8DA-46D7-85BF-1147F5EE3519}"/>
    <cellStyle name="Nota 2 5 8 2 4 2" xfId="34134" xr:uid="{E3059712-3A70-4D6B-BBF1-7B7DFC24CEAE}"/>
    <cellStyle name="Nota 2 5 8 2 5" xfId="34135" xr:uid="{C348D768-A083-4F55-9C9B-36894DE11A53}"/>
    <cellStyle name="Nota 2 5 8 3" xfId="34136" xr:uid="{98C06844-D4EC-4A69-A87D-5FD17FFBE99E}"/>
    <cellStyle name="Nota 2 5 8 3 2" xfId="34137" xr:uid="{0254753F-1E56-456B-867A-5F10FE4C1550}"/>
    <cellStyle name="Nota 2 5 8 4" xfId="34138" xr:uid="{3D566666-1B92-4A4D-9931-35147234C3C7}"/>
    <cellStyle name="Nota 2 5 8 4 2" xfId="34139" xr:uid="{5A32812D-86AD-411B-A353-DF233A3B413E}"/>
    <cellStyle name="Nota 2 5 8 5" xfId="34140" xr:uid="{A1AF0820-AD08-404C-8483-435CD43276B5}"/>
    <cellStyle name="Nota 2 5 9" xfId="34141" xr:uid="{7BB0D0A1-321B-4E15-969A-D6AF33DAA117}"/>
    <cellStyle name="Nota 2 5 9 2" xfId="34142" xr:uid="{CBE17C3F-5777-40FC-B1DC-D63FD3D28CBD}"/>
    <cellStyle name="Nota 2 5 9 2 2" xfId="34143" xr:uid="{001FFA58-8C03-4D70-A13A-D167FF32D474}"/>
    <cellStyle name="Nota 2 5 9 3" xfId="34144" xr:uid="{CCA306A3-37F9-4BD0-9407-CC65D001E929}"/>
    <cellStyle name="Nota 2 5 9 3 2" xfId="34145" xr:uid="{9FE5353C-2ED1-476C-BA4D-E4112D4E14DC}"/>
    <cellStyle name="Nota 2 5 9 4" xfId="34146" xr:uid="{E6FAA458-6057-4FBF-89AD-DE6DA16456CE}"/>
    <cellStyle name="Nota 2 6" xfId="34147" xr:uid="{8E3B4050-EEB9-4EBA-8E36-20C38417E73E}"/>
    <cellStyle name="Nota 2 6 10" xfId="34148" xr:uid="{C01C9539-124B-4F1E-8362-044B530E84D2}"/>
    <cellStyle name="Nota 2 6 10 2" xfId="34149" xr:uid="{33F715E2-40B9-4D7A-8C5D-C01E5321DD9D}"/>
    <cellStyle name="Nota 2 6 10 2 2" xfId="34150" xr:uid="{B8CD81C4-9AB6-4650-AC35-991291BBC9FD}"/>
    <cellStyle name="Nota 2 6 10 2 2 2" xfId="34151" xr:uid="{8FDD40F1-9C19-4630-A8BB-EA3EF310A173}"/>
    <cellStyle name="Nota 2 6 10 2 3" xfId="34152" xr:uid="{F3284C40-486C-426A-8D2F-399CF1AA2E8F}"/>
    <cellStyle name="Nota 2 6 10 3" xfId="34153" xr:uid="{C8215B0D-C450-40B2-8303-9A72C9B08E55}"/>
    <cellStyle name="Nota 2 6 10 3 2" xfId="34154" xr:uid="{B3D42587-D40D-4CFB-A800-2B5D2AA6E46A}"/>
    <cellStyle name="Nota 2 6 10 4" xfId="34155" xr:uid="{28C6F292-5408-4E98-9BE4-9FC1391447D4}"/>
    <cellStyle name="Nota 2 6 10 4 2" xfId="34156" xr:uid="{A15964BC-3623-4DA0-AFF3-A2A2DBE35C6B}"/>
    <cellStyle name="Nota 2 6 10 5" xfId="34157" xr:uid="{D5F59C53-DEE2-4FD5-9C2A-05D4FA4CC1EB}"/>
    <cellStyle name="Nota 2 6 11" xfId="34158" xr:uid="{8A762E57-34B0-4CAE-84EE-E58F81F733C4}"/>
    <cellStyle name="Nota 2 6 11 2" xfId="34159" xr:uid="{4A87B4B7-8D66-4224-8E54-0AED5B173894}"/>
    <cellStyle name="Nota 2 6 11 2 2" xfId="34160" xr:uid="{21419AAE-4E64-4349-8496-90AED1308A1D}"/>
    <cellStyle name="Nota 2 6 11 3" xfId="34161" xr:uid="{A96A9430-41D0-4B01-9FAB-D2A09611C212}"/>
    <cellStyle name="Nota 2 6 11 3 2" xfId="34162" xr:uid="{A4AEA0D1-FDAF-48BF-B747-FC07374A74C6}"/>
    <cellStyle name="Nota 2 6 11 4" xfId="34163" xr:uid="{ECC6ADE4-1801-4C71-976D-CFFB8C06A072}"/>
    <cellStyle name="Nota 2 6 12" xfId="34164" xr:uid="{34D6CB9F-63F3-4E62-9BBE-574AAD59779D}"/>
    <cellStyle name="Nota 2 6 12 2" xfId="34165" xr:uid="{A3796CD0-80EA-4452-B7B7-AA52A82B387D}"/>
    <cellStyle name="Nota 2 6 13" xfId="34166" xr:uid="{B1617BD0-CBBB-45EF-AC4F-BF4C177F755F}"/>
    <cellStyle name="Nota 2 6 14" xfId="34167" xr:uid="{D9FFC1EC-F43F-487B-8D24-7002A39D8CBC}"/>
    <cellStyle name="Nota 2 6 2" xfId="34168" xr:uid="{F99866DA-D72A-4EC5-8B4E-CEE73BF461E8}"/>
    <cellStyle name="Nota 2 6 2 10" xfId="34169" xr:uid="{2176E9EE-4CAC-482A-A630-F86F63AA8EA5}"/>
    <cellStyle name="Nota 2 6 2 10 2" xfId="34170" xr:uid="{5E612EA1-F3F7-4E8F-9D5A-3250F5CD7925}"/>
    <cellStyle name="Nota 2 6 2 11" xfId="34171" xr:uid="{45C083B0-CE23-4A48-8CF7-291B4C8504F0}"/>
    <cellStyle name="Nota 2 6 2 12" xfId="34172" xr:uid="{19BB86FD-B35E-4159-9497-405AD57145B0}"/>
    <cellStyle name="Nota 2 6 2 2" xfId="34173" xr:uid="{45EBB7CA-16EC-417B-A2AB-E9DAD1E27C7B}"/>
    <cellStyle name="Nota 2 6 2 2 10" xfId="34174" xr:uid="{CB87BAF5-F8FC-4BDB-AE60-34538883B938}"/>
    <cellStyle name="Nota 2 6 2 2 2" xfId="34175" xr:uid="{654AE45E-8CF9-4D01-9065-3CE72C926C9B}"/>
    <cellStyle name="Nota 2 6 2 2 2 2" xfId="34176" xr:uid="{2D48685E-B7CC-4874-9C7B-E9B7C18D8CA6}"/>
    <cellStyle name="Nota 2 6 2 2 2 2 2" xfId="34177" xr:uid="{942FCA76-2A11-41CC-AA3F-DF44EDEA66D8}"/>
    <cellStyle name="Nota 2 6 2 2 2 2 2 2" xfId="34178" xr:uid="{751CC4A8-AD3F-4D72-832B-9008B4465147}"/>
    <cellStyle name="Nota 2 6 2 2 2 2 2 2 2" xfId="34179" xr:uid="{BA96C4D2-9B62-4D53-8A6B-6021ED9DA5F6}"/>
    <cellStyle name="Nota 2 6 2 2 2 2 2 2 2 2" xfId="34180" xr:uid="{48920633-3186-4E49-B5AD-60F5EE74B9DA}"/>
    <cellStyle name="Nota 2 6 2 2 2 2 2 2 3" xfId="34181" xr:uid="{4B7D3938-C876-49EC-A6AD-C0D2FB153E6B}"/>
    <cellStyle name="Nota 2 6 2 2 2 2 2 3" xfId="34182" xr:uid="{D7A43932-8FDB-4FC3-B5D3-750269DEC8DC}"/>
    <cellStyle name="Nota 2 6 2 2 2 2 2 3 2" xfId="34183" xr:uid="{7D2A1CFA-774D-4D39-9EB2-FC56D555D585}"/>
    <cellStyle name="Nota 2 6 2 2 2 2 2 4" xfId="34184" xr:uid="{8884E57A-EF16-4663-AF57-414AB6CA8F44}"/>
    <cellStyle name="Nota 2 6 2 2 2 2 2 4 2" xfId="34185" xr:uid="{41D4F976-2F5C-417E-9DE5-21EB0373ADCB}"/>
    <cellStyle name="Nota 2 6 2 2 2 2 2 5" xfId="34186" xr:uid="{973FAE7A-D3A1-4C10-AE55-89B9E83DC828}"/>
    <cellStyle name="Nota 2 6 2 2 2 2 3" xfId="34187" xr:uid="{9F2AF34C-56A4-4363-8695-5E0F472F8807}"/>
    <cellStyle name="Nota 2 6 2 2 2 2 3 2" xfId="34188" xr:uid="{CB828812-005D-4980-944A-7F2373788BE1}"/>
    <cellStyle name="Nota 2 6 2 2 2 2 4" xfId="34189" xr:uid="{A563052A-9558-4594-91FA-0374B757E48E}"/>
    <cellStyle name="Nota 2 6 2 2 2 2 4 2" xfId="34190" xr:uid="{D3D368CE-A665-4270-B3EB-0023FF6353E5}"/>
    <cellStyle name="Nota 2 6 2 2 2 2 5" xfId="34191" xr:uid="{E969D44B-D8A8-4374-BEB5-881E9BCF5C53}"/>
    <cellStyle name="Nota 2 6 2 2 2 3" xfId="34192" xr:uid="{90AF50AF-CA86-4CB2-B6D7-ACB0308CBE6A}"/>
    <cellStyle name="Nota 2 6 2 2 2 3 2" xfId="34193" xr:uid="{00A76615-BBE4-4AA7-AB6A-50C6F184850D}"/>
    <cellStyle name="Nota 2 6 2 2 2 3 2 2" xfId="34194" xr:uid="{E959A2F9-DDDC-4861-A513-5FA4C58B2756}"/>
    <cellStyle name="Nota 2 6 2 2 2 3 3" xfId="34195" xr:uid="{52C049BE-CEF9-4F7D-83A5-47798919A2F4}"/>
    <cellStyle name="Nota 2 6 2 2 2 3 3 2" xfId="34196" xr:uid="{112C0DA2-3D64-4DF0-8CBE-189E2DC7392E}"/>
    <cellStyle name="Nota 2 6 2 2 2 3 4" xfId="34197" xr:uid="{611927AD-AF66-4272-8A29-BF59B4256017}"/>
    <cellStyle name="Nota 2 6 2 2 2 4" xfId="34198" xr:uid="{B208489C-B1DB-4DFC-9DA7-2EE5DF3DACEF}"/>
    <cellStyle name="Nota 2 6 2 2 2 4 2" xfId="34199" xr:uid="{F4620CD6-914C-41FB-A5CD-5BBE0EBA5CD8}"/>
    <cellStyle name="Nota 2 6 2 2 2 4 2 2" xfId="34200" xr:uid="{82BA9A76-A2C6-42C2-8E88-6C5A52D9DD7A}"/>
    <cellStyle name="Nota 2 6 2 2 2 4 2 2 2" xfId="34201" xr:uid="{9C7F4744-3B8E-47E3-9F54-36AA7321FEAB}"/>
    <cellStyle name="Nota 2 6 2 2 2 4 2 3" xfId="34202" xr:uid="{EA1DB4D9-6733-4BD7-8BB9-E761D83BF3A9}"/>
    <cellStyle name="Nota 2 6 2 2 2 4 3" xfId="34203" xr:uid="{7071F2E4-13BE-4907-85BD-4A86C62AA18C}"/>
    <cellStyle name="Nota 2 6 2 2 2 4 3 2" xfId="34204" xr:uid="{76E0730A-D2CB-4FB2-9DFD-0BF4C81CFEA9}"/>
    <cellStyle name="Nota 2 6 2 2 2 4 4" xfId="34205" xr:uid="{D2818751-4D05-4245-8044-9C17BA89920F}"/>
    <cellStyle name="Nota 2 6 2 2 2 4 4 2" xfId="34206" xr:uid="{868F342B-0251-438C-9A23-508EB4A1EE34}"/>
    <cellStyle name="Nota 2 6 2 2 2 4 5" xfId="34207" xr:uid="{3378659C-65DE-4F1D-A1A7-AF7734A03467}"/>
    <cellStyle name="Nota 2 6 2 2 2 5" xfId="34208" xr:uid="{B87ECD25-2234-401E-B8AD-5EC0128F0636}"/>
    <cellStyle name="Nota 2 6 2 2 2 5 2" xfId="34209" xr:uid="{DB814BBB-1ED7-4993-9DD8-122357B40CD0}"/>
    <cellStyle name="Nota 2 6 2 2 2 5 2 2" xfId="34210" xr:uid="{78F00EE8-0E66-4C96-BF97-608CB3EB2908}"/>
    <cellStyle name="Nota 2 6 2 2 2 5 3" xfId="34211" xr:uid="{58079DFC-8636-4F10-A235-1149E1DAF7F4}"/>
    <cellStyle name="Nota 2 6 2 2 2 5 3 2" xfId="34212" xr:uid="{277112B4-B995-4671-895F-998EF86CA842}"/>
    <cellStyle name="Nota 2 6 2 2 2 5 4" xfId="34213" xr:uid="{60AE62A4-3DB3-4F70-B2FD-C48C2E2C442D}"/>
    <cellStyle name="Nota 2 6 2 2 2 6" xfId="34214" xr:uid="{6117A0A4-0558-40E8-9014-07CB7B9E73FC}"/>
    <cellStyle name="Nota 2 6 2 2 2 6 2" xfId="34215" xr:uid="{95FE2746-CCC5-4007-B2B8-CFF3F378EC8A}"/>
    <cellStyle name="Nota 2 6 2 2 2 7" xfId="34216" xr:uid="{96DCD98E-5CE1-4B97-A191-DDEE4C2CE9E5}"/>
    <cellStyle name="Nota 2 6 2 2 2 8" xfId="34217" xr:uid="{325292FC-F99A-4E31-B40D-0F09400C8D5A}"/>
    <cellStyle name="Nota 2 6 2 2 3" xfId="34218" xr:uid="{3438746B-6146-430E-B3F3-89DAED4CCBBD}"/>
    <cellStyle name="Nota 2 6 2 2 3 2" xfId="34219" xr:uid="{CD247A8C-11EF-4B3B-B081-70A95068906B}"/>
    <cellStyle name="Nota 2 6 2 2 3 2 2" xfId="34220" xr:uid="{47578F92-AE71-4492-AAA3-6506EA1885BD}"/>
    <cellStyle name="Nota 2 6 2 2 3 2 2 2" xfId="34221" xr:uid="{CAD8131F-A20D-41B0-89A3-E361D26019B9}"/>
    <cellStyle name="Nota 2 6 2 2 3 2 2 2 2" xfId="34222" xr:uid="{E4B918A0-9B98-4988-AB76-BADF101FE49C}"/>
    <cellStyle name="Nota 2 6 2 2 3 2 2 2 2 2" xfId="34223" xr:uid="{50B8B999-CF1B-4F21-88FF-96181716E19D}"/>
    <cellStyle name="Nota 2 6 2 2 3 2 2 2 3" xfId="34224" xr:uid="{22704A97-7F49-46A7-8A8C-10BA274A7D10}"/>
    <cellStyle name="Nota 2 6 2 2 3 2 2 3" xfId="34225" xr:uid="{452FF69D-9210-4E98-946D-D97671B045F2}"/>
    <cellStyle name="Nota 2 6 2 2 3 2 2 3 2" xfId="34226" xr:uid="{F78C2CE2-72C7-45C2-8B67-43B27B902ED7}"/>
    <cellStyle name="Nota 2 6 2 2 3 2 2 4" xfId="34227" xr:uid="{7A182C81-9DEB-4B65-85F1-F84CCE107F2D}"/>
    <cellStyle name="Nota 2 6 2 2 3 2 2 4 2" xfId="34228" xr:uid="{24E7A7EF-5CC1-43F8-80E0-45C7D99788F4}"/>
    <cellStyle name="Nota 2 6 2 2 3 2 2 5" xfId="34229" xr:uid="{FB0773F5-F780-4A31-B715-12BCCC528171}"/>
    <cellStyle name="Nota 2 6 2 2 3 2 3" xfId="34230" xr:uid="{8C18FB59-0EEE-4488-84AB-2A764D610147}"/>
    <cellStyle name="Nota 2 6 2 2 3 2 3 2" xfId="34231" xr:uid="{43EA6E24-6147-427B-BD05-6461CC5666F1}"/>
    <cellStyle name="Nota 2 6 2 2 3 2 4" xfId="34232" xr:uid="{6221525A-9058-42CC-B889-6D768864E639}"/>
    <cellStyle name="Nota 2 6 2 2 3 2 4 2" xfId="34233" xr:uid="{A960C047-DA26-4A0B-A493-758ED9E56CCA}"/>
    <cellStyle name="Nota 2 6 2 2 3 2 5" xfId="34234" xr:uid="{5B233102-F029-4454-9027-A55C400F21A3}"/>
    <cellStyle name="Nota 2 6 2 2 3 3" xfId="34235" xr:uid="{F0A0EF71-9D13-431C-B326-480234A6C67A}"/>
    <cellStyle name="Nota 2 6 2 2 3 3 2" xfId="34236" xr:uid="{2FEE156E-9F94-4E0F-9655-C54611B2F74F}"/>
    <cellStyle name="Nota 2 6 2 2 3 3 2 2" xfId="34237" xr:uid="{D08115B7-296F-4524-A5FA-C609D0803027}"/>
    <cellStyle name="Nota 2 6 2 2 3 3 3" xfId="34238" xr:uid="{2344CF66-D3E2-448D-A0A6-E5FA3F0246B9}"/>
    <cellStyle name="Nota 2 6 2 2 3 3 3 2" xfId="34239" xr:uid="{D789709D-28B4-4CEC-BF2D-8852B4C1B5E6}"/>
    <cellStyle name="Nota 2 6 2 2 3 3 4" xfId="34240" xr:uid="{A1425817-8AC1-4F9A-960A-EFAEC65A75AF}"/>
    <cellStyle name="Nota 2 6 2 2 3 4" xfId="34241" xr:uid="{F43BBB0D-AC26-443E-BD22-F062E438B8D7}"/>
    <cellStyle name="Nota 2 6 2 2 3 4 2" xfId="34242" xr:uid="{3513A117-9E09-445C-A3A6-FA715613CAF6}"/>
    <cellStyle name="Nota 2 6 2 2 3 4 2 2" xfId="34243" xr:uid="{19326A8B-5D69-49E9-A0DF-CE285B069F6D}"/>
    <cellStyle name="Nota 2 6 2 2 3 4 2 2 2" xfId="34244" xr:uid="{4D333FC5-81D8-4B64-ACCA-AC314F0DFC03}"/>
    <cellStyle name="Nota 2 6 2 2 3 4 2 3" xfId="34245" xr:uid="{668E5D9A-370E-45B4-A1CA-5C2E070CBEE5}"/>
    <cellStyle name="Nota 2 6 2 2 3 4 3" xfId="34246" xr:uid="{52D08991-AFA5-41AC-8CB6-0B95B57B8943}"/>
    <cellStyle name="Nota 2 6 2 2 3 4 3 2" xfId="34247" xr:uid="{93A7C6AD-8F15-494D-90A0-E942EDEA4EF4}"/>
    <cellStyle name="Nota 2 6 2 2 3 4 4" xfId="34248" xr:uid="{533FEE7F-6D8D-45E5-A972-3B953FE709D5}"/>
    <cellStyle name="Nota 2 6 2 2 3 4 4 2" xfId="34249" xr:uid="{AD0176A9-5BD0-40BE-A470-BF6F7AC85CF0}"/>
    <cellStyle name="Nota 2 6 2 2 3 4 5" xfId="34250" xr:uid="{13B132E5-D150-4D38-B7E2-B7FBD9280BEC}"/>
    <cellStyle name="Nota 2 6 2 2 3 5" xfId="34251" xr:uid="{4B995F2C-EA68-46C3-9B5A-09CD58BB5F8C}"/>
    <cellStyle name="Nota 2 6 2 2 3 5 2" xfId="34252" xr:uid="{3A7D569F-12E4-4F7D-AECF-DA52BA7B689E}"/>
    <cellStyle name="Nota 2 6 2 2 3 5 2 2" xfId="34253" xr:uid="{85AA8AEC-DC36-40C6-A9A9-9E5DE41D2F98}"/>
    <cellStyle name="Nota 2 6 2 2 3 5 3" xfId="34254" xr:uid="{BD56A0AA-FCCB-4884-8398-4FB39D11B3A4}"/>
    <cellStyle name="Nota 2 6 2 2 3 5 3 2" xfId="34255" xr:uid="{1C0EDEF8-7080-4E62-950C-416CDF105F67}"/>
    <cellStyle name="Nota 2 6 2 2 3 5 4" xfId="34256" xr:uid="{200ABCA7-A890-45CB-85D3-36698ED9F88B}"/>
    <cellStyle name="Nota 2 6 2 2 3 6" xfId="34257" xr:uid="{17CE3010-5411-46B2-8DC1-68332510A4CA}"/>
    <cellStyle name="Nota 2 6 2 2 3 6 2" xfId="34258" xr:uid="{368DF0A0-C691-4DCB-BB7F-C464BDFCE2AB}"/>
    <cellStyle name="Nota 2 6 2 2 3 7" xfId="34259" xr:uid="{70C611B7-3C5D-4584-A49F-5305BEECC0CB}"/>
    <cellStyle name="Nota 2 6 2 2 3 8" xfId="34260" xr:uid="{5992C766-21B9-4859-A1D5-13856CB06788}"/>
    <cellStyle name="Nota 2 6 2 2 4" xfId="34261" xr:uid="{F4548271-4E6C-4557-87A5-5963533E653A}"/>
    <cellStyle name="Nota 2 6 2 2 4 2" xfId="34262" xr:uid="{6309D8D8-9631-495A-BC4A-4DE85FBFA62D}"/>
    <cellStyle name="Nota 2 6 2 2 4 2 2" xfId="34263" xr:uid="{2E72ECAD-192B-4B1B-B4F6-FFAA2307A640}"/>
    <cellStyle name="Nota 2 6 2 2 4 2 2 2" xfId="34264" xr:uid="{4E61C7F0-EE76-4834-B091-7D549B75AE8B}"/>
    <cellStyle name="Nota 2 6 2 2 4 2 2 2 2" xfId="34265" xr:uid="{535DCD12-3C51-4DE6-B453-ABFB8EEBB9DB}"/>
    <cellStyle name="Nota 2 6 2 2 4 2 2 3" xfId="34266" xr:uid="{87861DEA-31E4-45DD-9E10-97A716D9DF16}"/>
    <cellStyle name="Nota 2 6 2 2 4 2 3" xfId="34267" xr:uid="{58D2047B-3E5C-45E3-B53B-BBB962EA2474}"/>
    <cellStyle name="Nota 2 6 2 2 4 2 3 2" xfId="34268" xr:uid="{0E319E24-4196-4A10-9E03-89B3A402EC18}"/>
    <cellStyle name="Nota 2 6 2 2 4 2 4" xfId="34269" xr:uid="{D0BF985A-0D12-4415-A399-C4FA4F412CCC}"/>
    <cellStyle name="Nota 2 6 2 2 4 2 4 2" xfId="34270" xr:uid="{26DA7DE5-D39A-4D06-942A-1FCA2BA24E3A}"/>
    <cellStyle name="Nota 2 6 2 2 4 2 5" xfId="34271" xr:uid="{97383280-0FB4-4929-B374-045D2EE53043}"/>
    <cellStyle name="Nota 2 6 2 2 4 3" xfId="34272" xr:uid="{C32B41DB-2706-4AC1-A439-6345826D6346}"/>
    <cellStyle name="Nota 2 6 2 2 4 3 2" xfId="34273" xr:uid="{9BD8378E-2024-45AB-A9B4-A7BD0228FACC}"/>
    <cellStyle name="Nota 2 6 2 2 4 4" xfId="34274" xr:uid="{087E814E-8F32-4174-8FA9-BAED40A02704}"/>
    <cellStyle name="Nota 2 6 2 2 4 4 2" xfId="34275" xr:uid="{02C86CEB-EAD7-4CD3-BA3E-1BB2304285FB}"/>
    <cellStyle name="Nota 2 6 2 2 4 5" xfId="34276" xr:uid="{6C2A05AB-9C76-43BA-95AA-E5B6A3498FA5}"/>
    <cellStyle name="Nota 2 6 2 2 5" xfId="34277" xr:uid="{B119B37E-C017-445C-B2CA-5AD1238579DC}"/>
    <cellStyle name="Nota 2 6 2 2 5 2" xfId="34278" xr:uid="{955C60FD-0B9B-435B-88B2-E6A4739BF154}"/>
    <cellStyle name="Nota 2 6 2 2 5 2 2" xfId="34279" xr:uid="{C0C83984-0769-4784-8DFF-FDAE97E1FD97}"/>
    <cellStyle name="Nota 2 6 2 2 5 3" xfId="34280" xr:uid="{56F0BF3C-D37D-4BA2-901C-DB8BCBB38DFE}"/>
    <cellStyle name="Nota 2 6 2 2 5 3 2" xfId="34281" xr:uid="{83CCE437-9C7A-4C01-B293-E6FD7D8DE660}"/>
    <cellStyle name="Nota 2 6 2 2 5 4" xfId="34282" xr:uid="{6B6A9584-1982-4F7B-A9A8-27DD29C6BC28}"/>
    <cellStyle name="Nota 2 6 2 2 6" xfId="34283" xr:uid="{EADA9400-4353-44B8-8424-2A4EF3997779}"/>
    <cellStyle name="Nota 2 6 2 2 6 2" xfId="34284" xr:uid="{4EE8FB0D-041A-46EE-96D1-8B52E17684D8}"/>
    <cellStyle name="Nota 2 6 2 2 6 2 2" xfId="34285" xr:uid="{A53C0521-6501-46F3-97A8-43FB3B14F6F2}"/>
    <cellStyle name="Nota 2 6 2 2 6 2 2 2" xfId="34286" xr:uid="{CFAA39B6-078B-4886-80C1-096FB72F7CE2}"/>
    <cellStyle name="Nota 2 6 2 2 6 2 3" xfId="34287" xr:uid="{27FB52B0-5282-43DB-B7B8-F9FD802D2538}"/>
    <cellStyle name="Nota 2 6 2 2 6 3" xfId="34288" xr:uid="{81ED470B-8D13-4CC8-AAF6-A94E3C86F1B8}"/>
    <cellStyle name="Nota 2 6 2 2 6 3 2" xfId="34289" xr:uid="{ADA4E10C-A120-42DA-8F84-0A6DBE81FB2E}"/>
    <cellStyle name="Nota 2 6 2 2 6 4" xfId="34290" xr:uid="{9B81F183-63DA-49A7-BCA7-6C7D2BB56385}"/>
    <cellStyle name="Nota 2 6 2 2 6 4 2" xfId="34291" xr:uid="{C09AFB96-7857-4212-B932-EF8F89928BA5}"/>
    <cellStyle name="Nota 2 6 2 2 6 5" xfId="34292" xr:uid="{1E57D222-DD2D-40B8-99B8-4A6934D4E188}"/>
    <cellStyle name="Nota 2 6 2 2 7" xfId="34293" xr:uid="{410DD10D-411F-4D6E-B740-EEDD262E06C7}"/>
    <cellStyle name="Nota 2 6 2 2 7 2" xfId="34294" xr:uid="{7F96F45C-D0BA-4CF7-AFC4-A3DE4AAA5A26}"/>
    <cellStyle name="Nota 2 6 2 2 7 2 2" xfId="34295" xr:uid="{A390D0A6-111D-4F1A-A829-1B423F88F8A2}"/>
    <cellStyle name="Nota 2 6 2 2 7 3" xfId="34296" xr:uid="{4846AF6E-D3AE-492F-864E-B6D255DA03F7}"/>
    <cellStyle name="Nota 2 6 2 2 7 3 2" xfId="34297" xr:uid="{3661302D-DC7D-4C5D-B8D2-0AA1EF119964}"/>
    <cellStyle name="Nota 2 6 2 2 7 4" xfId="34298" xr:uid="{77980F8A-22BA-47D7-930C-D2C651BEE249}"/>
    <cellStyle name="Nota 2 6 2 2 8" xfId="34299" xr:uid="{28588D9B-0186-484B-9565-44C0D846CF1B}"/>
    <cellStyle name="Nota 2 6 2 2 8 2" xfId="34300" xr:uid="{3B7C0415-5B0F-44A3-8E6C-5FC4A5B35BD4}"/>
    <cellStyle name="Nota 2 6 2 2 9" xfId="34301" xr:uid="{E8DE298E-43B5-4D9B-899A-0A450D0AE3C5}"/>
    <cellStyle name="Nota 2 6 2 3" xfId="34302" xr:uid="{05630824-2AAD-4815-8F6D-F8F5BFDB61D5}"/>
    <cellStyle name="Nota 2 6 2 3 2" xfId="34303" xr:uid="{C3EA493E-EEE8-466B-9E87-815FD2AB5BCB}"/>
    <cellStyle name="Nota 2 6 2 3 2 2" xfId="34304" xr:uid="{3CF26530-3D87-46D2-BC17-A06708281F63}"/>
    <cellStyle name="Nota 2 6 2 3 2 2 2" xfId="34305" xr:uid="{846EAC32-5E03-4FA8-8EBD-D099F4E7E6D4}"/>
    <cellStyle name="Nota 2 6 2 3 2 2 2 2" xfId="34306" xr:uid="{0ACCB8A2-13AE-4B4C-99F8-1F7C021B0F07}"/>
    <cellStyle name="Nota 2 6 2 3 2 2 2 2 2" xfId="34307" xr:uid="{6F8F2C4A-60F1-407D-B60E-D3157F6C50A5}"/>
    <cellStyle name="Nota 2 6 2 3 2 2 2 3" xfId="34308" xr:uid="{BEF61B4D-87A3-4C63-8B02-83FAA27F9749}"/>
    <cellStyle name="Nota 2 6 2 3 2 2 3" xfId="34309" xr:uid="{37EBC442-3CD7-47E0-A07C-4CA408C7F00C}"/>
    <cellStyle name="Nota 2 6 2 3 2 2 3 2" xfId="34310" xr:uid="{86A5049A-0509-4FC7-AB62-0B0800E3D343}"/>
    <cellStyle name="Nota 2 6 2 3 2 2 4" xfId="34311" xr:uid="{09F3E76B-6065-40D0-81F9-3542D1EBBF6D}"/>
    <cellStyle name="Nota 2 6 2 3 2 2 4 2" xfId="34312" xr:uid="{A38AF5B0-5DE6-4497-AB89-BE0F674FCA9E}"/>
    <cellStyle name="Nota 2 6 2 3 2 2 5" xfId="34313" xr:uid="{F882BB66-3A48-46F8-B281-21CFFC5D2D41}"/>
    <cellStyle name="Nota 2 6 2 3 2 3" xfId="34314" xr:uid="{6DE1119C-F445-4671-AADA-8F66A94905E0}"/>
    <cellStyle name="Nota 2 6 2 3 2 3 2" xfId="34315" xr:uid="{59ACBD39-D31E-4322-B05D-8E857C30C757}"/>
    <cellStyle name="Nota 2 6 2 3 2 4" xfId="34316" xr:uid="{A5654797-E9E9-406B-86E1-E0188764E61D}"/>
    <cellStyle name="Nota 2 6 2 3 2 4 2" xfId="34317" xr:uid="{930FEADB-590D-4890-89F6-1D33F3770BA8}"/>
    <cellStyle name="Nota 2 6 2 3 2 5" xfId="34318" xr:uid="{B9D30FC4-5EE2-4AFE-8B00-0B69E0E3D11A}"/>
    <cellStyle name="Nota 2 6 2 3 3" xfId="34319" xr:uid="{01D7D891-40BC-4949-BE65-FFF8AED080C1}"/>
    <cellStyle name="Nota 2 6 2 3 3 2" xfId="34320" xr:uid="{4FBE4170-35D4-4E82-B314-141C21D16892}"/>
    <cellStyle name="Nota 2 6 2 3 3 2 2" xfId="34321" xr:uid="{08A17884-9D81-467C-A8E3-A48C21ACF822}"/>
    <cellStyle name="Nota 2 6 2 3 3 3" xfId="34322" xr:uid="{96DFF8FD-2614-4E45-A6F9-8F61D56E67E9}"/>
    <cellStyle name="Nota 2 6 2 3 3 3 2" xfId="34323" xr:uid="{E7D6BF6D-ED96-42CF-A1BB-DF90E1C011A1}"/>
    <cellStyle name="Nota 2 6 2 3 3 4" xfId="34324" xr:uid="{68A3E6F3-3EF7-4896-B835-F2D2783EC542}"/>
    <cellStyle name="Nota 2 6 2 3 4" xfId="34325" xr:uid="{799903D6-9526-4D80-8C22-2069F9BA9BA9}"/>
    <cellStyle name="Nota 2 6 2 3 4 2" xfId="34326" xr:uid="{E704882E-1FBA-4E98-A542-BAF7DF3F2F85}"/>
    <cellStyle name="Nota 2 6 2 3 4 2 2" xfId="34327" xr:uid="{8A6E1341-B0A2-4DAE-AF28-7BCAE9E54421}"/>
    <cellStyle name="Nota 2 6 2 3 4 2 2 2" xfId="34328" xr:uid="{FD814A3E-B117-461C-BCF6-00FEDFCC68F5}"/>
    <cellStyle name="Nota 2 6 2 3 4 2 3" xfId="34329" xr:uid="{5AA8B21D-03B4-4721-8EA8-9267A5047463}"/>
    <cellStyle name="Nota 2 6 2 3 4 3" xfId="34330" xr:uid="{F2F2AFF7-B1E5-4008-B0A1-424DE535483A}"/>
    <cellStyle name="Nota 2 6 2 3 4 3 2" xfId="34331" xr:uid="{8A5EB77F-062B-450F-B6E8-2F57575D58BC}"/>
    <cellStyle name="Nota 2 6 2 3 4 4" xfId="34332" xr:uid="{C58ECA92-26DA-4293-9C92-F05E2B0D1A83}"/>
    <cellStyle name="Nota 2 6 2 3 4 4 2" xfId="34333" xr:uid="{8B72C6E8-4245-4EAE-846B-A67366C116A7}"/>
    <cellStyle name="Nota 2 6 2 3 4 5" xfId="34334" xr:uid="{0E35AF71-56DE-465B-BEFD-31E1AF4D6D5D}"/>
    <cellStyle name="Nota 2 6 2 3 5" xfId="34335" xr:uid="{A8197E8D-5786-4CF7-9DD6-969DCE592F77}"/>
    <cellStyle name="Nota 2 6 2 3 5 2" xfId="34336" xr:uid="{66AA6E45-1649-4E9E-9443-DDD49F93C989}"/>
    <cellStyle name="Nota 2 6 2 3 5 2 2" xfId="34337" xr:uid="{533C60E5-06D7-480E-8090-C208E5D9C314}"/>
    <cellStyle name="Nota 2 6 2 3 5 3" xfId="34338" xr:uid="{ABF461A2-F2ED-47F9-BA23-BAAE5B67E296}"/>
    <cellStyle name="Nota 2 6 2 3 5 3 2" xfId="34339" xr:uid="{CE7BC37A-36BF-422A-BFF0-B4213A4E97FC}"/>
    <cellStyle name="Nota 2 6 2 3 5 4" xfId="34340" xr:uid="{88C40B10-5D21-4D36-A567-AAEAF893B3C9}"/>
    <cellStyle name="Nota 2 6 2 3 6" xfId="34341" xr:uid="{4FD4E47B-691C-4BA0-9392-3F57729F91FD}"/>
    <cellStyle name="Nota 2 6 2 3 6 2" xfId="34342" xr:uid="{E4C14B4B-1575-4A35-A440-C6113AEB5DBF}"/>
    <cellStyle name="Nota 2 6 2 3 7" xfId="34343" xr:uid="{AA20F6AE-116C-4F2C-B40B-15A8875FD769}"/>
    <cellStyle name="Nota 2 6 2 3 8" xfId="34344" xr:uid="{2FD2DC8D-CE6E-41F1-B433-77EDF6487673}"/>
    <cellStyle name="Nota 2 6 2 4" xfId="34345" xr:uid="{3C79F2CF-EA3F-414D-8DEE-66BE655F1D64}"/>
    <cellStyle name="Nota 2 6 2 4 2" xfId="34346" xr:uid="{609FD959-3A14-42EF-993E-742FEA80EEA6}"/>
    <cellStyle name="Nota 2 6 2 4 2 2" xfId="34347" xr:uid="{007C8632-D28E-427E-94AE-0F01D7DE54CA}"/>
    <cellStyle name="Nota 2 6 2 4 2 2 2" xfId="34348" xr:uid="{42F20ECE-D830-46C7-944F-8F193C5373F3}"/>
    <cellStyle name="Nota 2 6 2 4 2 2 2 2" xfId="34349" xr:uid="{E954A222-4C83-410B-A8E0-D206D5A8E28D}"/>
    <cellStyle name="Nota 2 6 2 4 2 2 2 2 2" xfId="34350" xr:uid="{4B54E0F2-E2C4-4814-B915-6E8F1FA1EAC2}"/>
    <cellStyle name="Nota 2 6 2 4 2 2 2 3" xfId="34351" xr:uid="{5685D76B-B08B-45D0-9169-D8816E5B9C5A}"/>
    <cellStyle name="Nota 2 6 2 4 2 2 3" xfId="34352" xr:uid="{3BBD5BCA-4A09-4180-9767-5383AEC42A21}"/>
    <cellStyle name="Nota 2 6 2 4 2 2 3 2" xfId="34353" xr:uid="{2A1FFD1C-1C32-4A53-84AA-C94AA5718B04}"/>
    <cellStyle name="Nota 2 6 2 4 2 2 4" xfId="34354" xr:uid="{E9ED97D5-2C0D-4D7D-9EE7-0DFBE98220A1}"/>
    <cellStyle name="Nota 2 6 2 4 2 2 4 2" xfId="34355" xr:uid="{4D2C645A-3553-408E-A1D1-5A224ED5903A}"/>
    <cellStyle name="Nota 2 6 2 4 2 2 5" xfId="34356" xr:uid="{1B1BD094-A31A-4BE1-97AE-6E8E6BBAD420}"/>
    <cellStyle name="Nota 2 6 2 4 2 3" xfId="34357" xr:uid="{2CFB0B7F-73E7-4268-9A9C-90157C9EFBAC}"/>
    <cellStyle name="Nota 2 6 2 4 2 3 2" xfId="34358" xr:uid="{BB8B1EEB-7B9C-43A2-8451-CBF4728828D4}"/>
    <cellStyle name="Nota 2 6 2 4 2 4" xfId="34359" xr:uid="{C884F5C6-5CAD-432E-8559-FD251A70B640}"/>
    <cellStyle name="Nota 2 6 2 4 2 4 2" xfId="34360" xr:uid="{E6D2EBD0-E75A-4A2E-B24F-2010AAED1A67}"/>
    <cellStyle name="Nota 2 6 2 4 2 5" xfId="34361" xr:uid="{502C35A7-B42F-4C1F-B259-D6D9234D5763}"/>
    <cellStyle name="Nota 2 6 2 4 3" xfId="34362" xr:uid="{E5DB29CC-37C3-474B-A887-6C53F46FF165}"/>
    <cellStyle name="Nota 2 6 2 4 3 2" xfId="34363" xr:uid="{4D4CCCC1-95B7-4681-ACF2-7D04F06F76DF}"/>
    <cellStyle name="Nota 2 6 2 4 3 2 2" xfId="34364" xr:uid="{B996FA3F-9B8E-4E1D-BCBD-260A47F4D869}"/>
    <cellStyle name="Nota 2 6 2 4 3 3" xfId="34365" xr:uid="{967DE38B-107C-47EE-889C-AAA263DE6C73}"/>
    <cellStyle name="Nota 2 6 2 4 3 3 2" xfId="34366" xr:uid="{8064C82E-DE2B-4557-B46F-84C018A640B3}"/>
    <cellStyle name="Nota 2 6 2 4 3 4" xfId="34367" xr:uid="{B1888816-D566-49C7-B878-1088C7648B47}"/>
    <cellStyle name="Nota 2 6 2 4 4" xfId="34368" xr:uid="{5AAE747F-A9AD-491D-A9C3-EC07D6ADD41B}"/>
    <cellStyle name="Nota 2 6 2 4 4 2" xfId="34369" xr:uid="{AC695D11-16E9-4095-A55C-F4A37FC10F5A}"/>
    <cellStyle name="Nota 2 6 2 4 4 2 2" xfId="34370" xr:uid="{B2532CC0-356E-4F0A-A021-83910767E3E5}"/>
    <cellStyle name="Nota 2 6 2 4 4 2 2 2" xfId="34371" xr:uid="{C2BAE3ED-452C-40B0-A3A3-E0372675C62A}"/>
    <cellStyle name="Nota 2 6 2 4 4 2 3" xfId="34372" xr:uid="{F2CAAF75-3427-4C2E-A136-B2011CEB0C9E}"/>
    <cellStyle name="Nota 2 6 2 4 4 3" xfId="34373" xr:uid="{0F2CB1A0-6C7B-48AB-A236-143C29149179}"/>
    <cellStyle name="Nota 2 6 2 4 4 3 2" xfId="34374" xr:uid="{0A9E9BD9-BE9D-4E05-83E2-37595E7EA33F}"/>
    <cellStyle name="Nota 2 6 2 4 4 4" xfId="34375" xr:uid="{1A2D5B99-72C9-42A2-90BD-E7CFA5BECB2C}"/>
    <cellStyle name="Nota 2 6 2 4 4 4 2" xfId="34376" xr:uid="{34A16B41-5990-4DCF-AA7B-849A1627C56C}"/>
    <cellStyle name="Nota 2 6 2 4 4 5" xfId="34377" xr:uid="{F4FC7319-1806-4210-8023-B32742E16147}"/>
    <cellStyle name="Nota 2 6 2 4 5" xfId="34378" xr:uid="{5B089A50-F571-43D4-9B48-738E82098B6A}"/>
    <cellStyle name="Nota 2 6 2 4 5 2" xfId="34379" xr:uid="{51D9447E-7595-4DF5-B96E-A9D2E5A193DC}"/>
    <cellStyle name="Nota 2 6 2 4 5 2 2" xfId="34380" xr:uid="{84EE5F87-AFAD-4493-8F08-E59AD104B074}"/>
    <cellStyle name="Nota 2 6 2 4 5 3" xfId="34381" xr:uid="{02123944-5565-4890-A2F0-245B9BA556B9}"/>
    <cellStyle name="Nota 2 6 2 4 5 3 2" xfId="34382" xr:uid="{F1CEE591-ACC7-4CAC-96AB-B78CC4F0FD1D}"/>
    <cellStyle name="Nota 2 6 2 4 5 4" xfId="34383" xr:uid="{4C5F08D3-8667-4117-B167-5C30342FB566}"/>
    <cellStyle name="Nota 2 6 2 4 6" xfId="34384" xr:uid="{2894C531-3EBF-45E0-BAD3-710EEB70009D}"/>
    <cellStyle name="Nota 2 6 2 4 6 2" xfId="34385" xr:uid="{B4B1E6C2-6538-44D0-80C6-8377D0B3BCB9}"/>
    <cellStyle name="Nota 2 6 2 4 7" xfId="34386" xr:uid="{3D86D72B-0C4D-418B-B194-E2E62FEC8EC4}"/>
    <cellStyle name="Nota 2 6 2 4 8" xfId="34387" xr:uid="{13BF1710-6B13-4ED2-8E8C-53573FEC083F}"/>
    <cellStyle name="Nota 2 6 2 5" xfId="34388" xr:uid="{372D11CF-F390-4928-BE10-D027B6ED8DDC}"/>
    <cellStyle name="Nota 2 6 2 5 2" xfId="34389" xr:uid="{7347ED5C-7660-4722-815E-59FDA3E7D0DF}"/>
    <cellStyle name="Nota 2 6 2 5 2 2" xfId="34390" xr:uid="{03A4B370-6657-4C90-96D3-CF4A1FC71B22}"/>
    <cellStyle name="Nota 2 6 2 5 2 2 2" xfId="34391" xr:uid="{36D1ED95-F2AD-49B3-B28F-E64A245E78CC}"/>
    <cellStyle name="Nota 2 6 2 5 2 2 2 2" xfId="34392" xr:uid="{30B5043A-4456-42F5-BF20-DFCD68EC0DB7}"/>
    <cellStyle name="Nota 2 6 2 5 2 2 2 2 2" xfId="34393" xr:uid="{6B6D96BF-5D58-4DF6-9E19-42CAAD67FF0D}"/>
    <cellStyle name="Nota 2 6 2 5 2 2 2 3" xfId="34394" xr:uid="{9FD23C02-69C9-4EA3-8F69-A347290FCC52}"/>
    <cellStyle name="Nota 2 6 2 5 2 2 3" xfId="34395" xr:uid="{06A9DA03-824C-4B65-9B2F-120478E42E0C}"/>
    <cellStyle name="Nota 2 6 2 5 2 2 3 2" xfId="34396" xr:uid="{3BE147C9-7C3C-4D6C-BC36-4F27806A56CD}"/>
    <cellStyle name="Nota 2 6 2 5 2 2 4" xfId="34397" xr:uid="{9D7BD9C5-759C-41E9-A704-EA8E89B2F77F}"/>
    <cellStyle name="Nota 2 6 2 5 2 2 4 2" xfId="34398" xr:uid="{398FA678-980A-449A-8EC8-1E27D6F63894}"/>
    <cellStyle name="Nota 2 6 2 5 2 2 5" xfId="34399" xr:uid="{4FBA5517-D456-41CD-B2EA-412C61DCA2FA}"/>
    <cellStyle name="Nota 2 6 2 5 2 3" xfId="34400" xr:uid="{927A1A97-7081-4C41-8B0A-09BC5FD5350D}"/>
    <cellStyle name="Nota 2 6 2 5 2 3 2" xfId="34401" xr:uid="{1596F9CE-1DE0-401F-930E-0B28F1E5E56A}"/>
    <cellStyle name="Nota 2 6 2 5 2 4" xfId="34402" xr:uid="{97C8E6DF-0B3C-495C-BFAA-08ACA21A14CA}"/>
    <cellStyle name="Nota 2 6 2 5 2 4 2" xfId="34403" xr:uid="{CE98B32E-2877-423E-9B63-F74AA6B8651C}"/>
    <cellStyle name="Nota 2 6 2 5 2 5" xfId="34404" xr:uid="{1880E3B6-9E85-416F-B9D2-D3B317875056}"/>
    <cellStyle name="Nota 2 6 2 5 3" xfId="34405" xr:uid="{E515CB25-15C4-4627-9B9B-B751EDE86D72}"/>
    <cellStyle name="Nota 2 6 2 5 3 2" xfId="34406" xr:uid="{2061D05D-2FC5-42FE-85EA-5388AFC0B644}"/>
    <cellStyle name="Nota 2 6 2 5 3 2 2" xfId="34407" xr:uid="{25B7B679-6830-487A-B0F9-2C3515599E92}"/>
    <cellStyle name="Nota 2 6 2 5 3 3" xfId="34408" xr:uid="{9F3B04A3-95FB-4F1B-BADC-463D33A573F4}"/>
    <cellStyle name="Nota 2 6 2 5 3 3 2" xfId="34409" xr:uid="{7CCA55E7-ACC0-4EA2-84F2-94FBBEEC86B9}"/>
    <cellStyle name="Nota 2 6 2 5 3 4" xfId="34410" xr:uid="{FAA9CF3A-0549-45FB-8A5A-6D0BD1433D08}"/>
    <cellStyle name="Nota 2 6 2 5 4" xfId="34411" xr:uid="{20F2FB24-0150-42D0-853A-7E68CD25E1F4}"/>
    <cellStyle name="Nota 2 6 2 5 4 2" xfId="34412" xr:uid="{409A51EF-29E8-4509-B64F-4D1E98F05935}"/>
    <cellStyle name="Nota 2 6 2 5 4 2 2" xfId="34413" xr:uid="{31CE43AA-2C05-486F-8574-163C2CCD8CAE}"/>
    <cellStyle name="Nota 2 6 2 5 4 2 2 2" xfId="34414" xr:uid="{16369A26-DF58-463A-8885-4E66CB3ECAC4}"/>
    <cellStyle name="Nota 2 6 2 5 4 2 3" xfId="34415" xr:uid="{3D4A55DF-CA29-426C-8E37-223CEC6937E0}"/>
    <cellStyle name="Nota 2 6 2 5 4 3" xfId="34416" xr:uid="{D7FCB91C-553C-45F1-AC56-009BB2551432}"/>
    <cellStyle name="Nota 2 6 2 5 4 3 2" xfId="34417" xr:uid="{4BADC1F3-D74D-41AB-BF99-111E2DAC3884}"/>
    <cellStyle name="Nota 2 6 2 5 4 4" xfId="34418" xr:uid="{220FEC06-3B2B-44D2-8530-D63CE5A1E5B7}"/>
    <cellStyle name="Nota 2 6 2 5 4 4 2" xfId="34419" xr:uid="{2D4E420B-8947-4A6D-B5C0-131B2E1B80BB}"/>
    <cellStyle name="Nota 2 6 2 5 4 5" xfId="34420" xr:uid="{E05BC45E-816E-4552-AA1A-2B92E6C3275E}"/>
    <cellStyle name="Nota 2 6 2 5 5" xfId="34421" xr:uid="{88C2DA68-5843-41F5-9C8B-DCD523598D35}"/>
    <cellStyle name="Nota 2 6 2 5 5 2" xfId="34422" xr:uid="{EB7AFF95-CC1A-45B4-92F4-DA4470DB7627}"/>
    <cellStyle name="Nota 2 6 2 5 5 2 2" xfId="34423" xr:uid="{F43C1236-90DD-46AB-A5B0-97B2C68C1D32}"/>
    <cellStyle name="Nota 2 6 2 5 5 3" xfId="34424" xr:uid="{616F6884-629A-4B91-95D8-9EA158C455E2}"/>
    <cellStyle name="Nota 2 6 2 5 5 3 2" xfId="34425" xr:uid="{FD20813A-608A-4260-A850-61C5C9919C30}"/>
    <cellStyle name="Nota 2 6 2 5 5 4" xfId="34426" xr:uid="{C69C947C-0213-42D7-ABCC-22419E8F035B}"/>
    <cellStyle name="Nota 2 6 2 5 6" xfId="34427" xr:uid="{06AD5BA0-3757-4A1E-809B-3C1D13ED145F}"/>
    <cellStyle name="Nota 2 6 2 5 6 2" xfId="34428" xr:uid="{520759A6-2247-4AD6-8BC3-D5D613163436}"/>
    <cellStyle name="Nota 2 6 2 5 7" xfId="34429" xr:uid="{25AD1225-FB21-49CA-B884-EFCC74A97D1B}"/>
    <cellStyle name="Nota 2 6 2 5 8" xfId="34430" xr:uid="{0303C222-FDC5-47F2-807F-E614C08237A1}"/>
    <cellStyle name="Nota 2 6 2 6" xfId="34431" xr:uid="{9D8FC5FE-4818-43F6-9317-CA8741B6FA05}"/>
    <cellStyle name="Nota 2 6 2 6 2" xfId="34432" xr:uid="{87F16700-8E61-4056-85DB-22A8B71703DA}"/>
    <cellStyle name="Nota 2 6 2 6 2 2" xfId="34433" xr:uid="{AA2919F3-0264-4E3E-898D-590C119CBFDE}"/>
    <cellStyle name="Nota 2 6 2 6 2 2 2" xfId="34434" xr:uid="{2F293EF8-98CA-4416-BC54-B7BF61753C51}"/>
    <cellStyle name="Nota 2 6 2 6 2 2 2 2" xfId="34435" xr:uid="{44FDCECB-990B-443E-AF48-167B85B85025}"/>
    <cellStyle name="Nota 2 6 2 6 2 2 3" xfId="34436" xr:uid="{E4D70BC6-C6F1-42CA-ACCD-7AC34E292A3C}"/>
    <cellStyle name="Nota 2 6 2 6 2 3" xfId="34437" xr:uid="{F23AA233-27A6-4E7D-92D2-D1676C2D08EF}"/>
    <cellStyle name="Nota 2 6 2 6 2 3 2" xfId="34438" xr:uid="{79DFAF2E-19B9-4E39-AF44-0686E93DA521}"/>
    <cellStyle name="Nota 2 6 2 6 2 4" xfId="34439" xr:uid="{65FB48AA-89A6-414C-BF1A-28154E2A07A6}"/>
    <cellStyle name="Nota 2 6 2 6 2 4 2" xfId="34440" xr:uid="{389EB0E4-D429-4E12-8E4D-F8192DD3FDCD}"/>
    <cellStyle name="Nota 2 6 2 6 2 5" xfId="34441" xr:uid="{64AEB445-0CBC-49BB-9E42-33B1374FA047}"/>
    <cellStyle name="Nota 2 6 2 6 3" xfId="34442" xr:uid="{2A1D77F0-0F16-461E-B655-EDE30ED46FDE}"/>
    <cellStyle name="Nota 2 6 2 6 3 2" xfId="34443" xr:uid="{581E950C-C2AF-49CA-94B5-95BC89C052C7}"/>
    <cellStyle name="Nota 2 6 2 6 4" xfId="34444" xr:uid="{6F1A6C3A-5741-4BD5-B351-DC3341540A3C}"/>
    <cellStyle name="Nota 2 6 2 6 4 2" xfId="34445" xr:uid="{446D3E1A-DE4C-42C1-82CD-FD59889F9E2E}"/>
    <cellStyle name="Nota 2 6 2 6 5" xfId="34446" xr:uid="{38C8FADA-8836-4039-97F6-E3CA3AA6CCBF}"/>
    <cellStyle name="Nota 2 6 2 7" xfId="34447" xr:uid="{DE891599-C3CB-4FA0-8485-63432BB519AB}"/>
    <cellStyle name="Nota 2 6 2 7 2" xfId="34448" xr:uid="{F3654701-C602-4F0B-97BD-E94C08A7931C}"/>
    <cellStyle name="Nota 2 6 2 7 2 2" xfId="34449" xr:uid="{032A63EF-D89D-45BC-B5B5-8187B3BFC13B}"/>
    <cellStyle name="Nota 2 6 2 7 3" xfId="34450" xr:uid="{74CDDACB-EC54-4E10-9831-272C05EADEA6}"/>
    <cellStyle name="Nota 2 6 2 7 3 2" xfId="34451" xr:uid="{A3981985-F506-440A-92F7-046964048287}"/>
    <cellStyle name="Nota 2 6 2 7 4" xfId="34452" xr:uid="{B0B6F616-3EA3-4FD9-A779-D77A74D8F81C}"/>
    <cellStyle name="Nota 2 6 2 8" xfId="34453" xr:uid="{BFA84683-8C67-4D35-9E54-11303EA8D7B0}"/>
    <cellStyle name="Nota 2 6 2 8 2" xfId="34454" xr:uid="{563C230D-B720-4933-A48D-4208E63A0345}"/>
    <cellStyle name="Nota 2 6 2 8 2 2" xfId="34455" xr:uid="{3E3F2841-83D6-424A-8ED2-627BF241B1B4}"/>
    <cellStyle name="Nota 2 6 2 8 2 2 2" xfId="34456" xr:uid="{C17A248A-8F56-452E-AAAA-B67D69D914FA}"/>
    <cellStyle name="Nota 2 6 2 8 2 3" xfId="34457" xr:uid="{4B1B0AE4-E09C-4515-BD5C-B0604113D477}"/>
    <cellStyle name="Nota 2 6 2 8 3" xfId="34458" xr:uid="{6E219055-8C8B-4A45-AA0C-CE6D6F8D03F0}"/>
    <cellStyle name="Nota 2 6 2 8 3 2" xfId="34459" xr:uid="{87DC5A13-6751-418B-8E3B-2E8E155B6FED}"/>
    <cellStyle name="Nota 2 6 2 8 4" xfId="34460" xr:uid="{A6888D9A-4CEC-44A3-8CD0-8E032C2F9F2C}"/>
    <cellStyle name="Nota 2 6 2 8 4 2" xfId="34461" xr:uid="{227D24F1-53EC-443D-A475-9D7025E71A6A}"/>
    <cellStyle name="Nota 2 6 2 8 5" xfId="34462" xr:uid="{FDBDF8B9-FD54-45C0-A656-B36DC25BE9B1}"/>
    <cellStyle name="Nota 2 6 2 9" xfId="34463" xr:uid="{FCBB7318-910A-4A9D-BB54-4995A01B9884}"/>
    <cellStyle name="Nota 2 6 2 9 2" xfId="34464" xr:uid="{42DCF31C-674B-4EA5-9857-221933D04B08}"/>
    <cellStyle name="Nota 2 6 2 9 2 2" xfId="34465" xr:uid="{6A36FC95-9D52-4AF3-A430-FD91F4891567}"/>
    <cellStyle name="Nota 2 6 2 9 3" xfId="34466" xr:uid="{5723990A-B483-4010-9325-BEE87B730146}"/>
    <cellStyle name="Nota 2 6 2 9 3 2" xfId="34467" xr:uid="{59C44544-D486-44DA-ABB8-44A59F56676C}"/>
    <cellStyle name="Nota 2 6 2 9 4" xfId="34468" xr:uid="{347B4C84-82A8-4F45-994C-260FC0B861DD}"/>
    <cellStyle name="Nota 2 6 3" xfId="34469" xr:uid="{8465E2BA-6A6B-400E-8596-A0C9B381C719}"/>
    <cellStyle name="Nota 2 6 3 10" xfId="34470" xr:uid="{48D70F82-D395-49BF-9EF0-E9979EC6C6C1}"/>
    <cellStyle name="Nota 2 6 3 2" xfId="34471" xr:uid="{457AD8FC-4B72-42D1-A229-E608A48745C4}"/>
    <cellStyle name="Nota 2 6 3 2 2" xfId="34472" xr:uid="{2FFF4217-2734-4F35-8C00-46EE0474B81B}"/>
    <cellStyle name="Nota 2 6 3 2 2 2" xfId="34473" xr:uid="{36E0D209-852D-4BFD-A76F-A0C4E718877C}"/>
    <cellStyle name="Nota 2 6 3 2 2 2 2" xfId="34474" xr:uid="{913A0665-4AA9-4B0D-8B4C-3794A25E9FDF}"/>
    <cellStyle name="Nota 2 6 3 2 2 2 2 2" xfId="34475" xr:uid="{C7D16B95-7271-4DA3-B7AE-F1F868529173}"/>
    <cellStyle name="Nota 2 6 3 2 2 2 2 2 2" xfId="34476" xr:uid="{23B64A82-4A8B-4665-8911-D0FC97D829B0}"/>
    <cellStyle name="Nota 2 6 3 2 2 2 2 3" xfId="34477" xr:uid="{5C729F4F-E2D4-4F5A-A16A-179476387BAB}"/>
    <cellStyle name="Nota 2 6 3 2 2 2 3" xfId="34478" xr:uid="{3CC49442-B7B5-429A-B561-154061A906E8}"/>
    <cellStyle name="Nota 2 6 3 2 2 2 3 2" xfId="34479" xr:uid="{466948B4-3399-45C1-AAE4-5B6077A26431}"/>
    <cellStyle name="Nota 2 6 3 2 2 2 4" xfId="34480" xr:uid="{32BF0BC6-FD12-4319-8951-04E596152EF5}"/>
    <cellStyle name="Nota 2 6 3 2 2 2 4 2" xfId="34481" xr:uid="{C35AC0A9-E010-4C83-B3EA-2E8DE04F848D}"/>
    <cellStyle name="Nota 2 6 3 2 2 2 5" xfId="34482" xr:uid="{1C373E9F-C707-446F-AB2A-872099F52387}"/>
    <cellStyle name="Nota 2 6 3 2 2 3" xfId="34483" xr:uid="{6309244E-C738-41F7-BADC-0D2CFD4A8968}"/>
    <cellStyle name="Nota 2 6 3 2 2 3 2" xfId="34484" xr:uid="{CACCFAE3-B483-4DE7-9873-4559FEFF6733}"/>
    <cellStyle name="Nota 2 6 3 2 2 4" xfId="34485" xr:uid="{922D405E-452D-4281-8EB0-8B71FC76BD27}"/>
    <cellStyle name="Nota 2 6 3 2 2 4 2" xfId="34486" xr:uid="{E6F780FB-A1A7-450C-9090-F0BFE213D0A7}"/>
    <cellStyle name="Nota 2 6 3 2 2 5" xfId="34487" xr:uid="{00A1E075-F40E-402D-83C1-13AE1CA917B4}"/>
    <cellStyle name="Nota 2 6 3 2 3" xfId="34488" xr:uid="{5F089FA1-3F67-4241-A271-BDC2A85C91A3}"/>
    <cellStyle name="Nota 2 6 3 2 3 2" xfId="34489" xr:uid="{1A586E30-FA09-4850-B0F8-EB72A997AE1B}"/>
    <cellStyle name="Nota 2 6 3 2 3 2 2" xfId="34490" xr:uid="{ADDD0C4D-ABEE-48FD-A5C0-73BE10A3516E}"/>
    <cellStyle name="Nota 2 6 3 2 3 3" xfId="34491" xr:uid="{96839A9D-89B5-4087-B094-B1E3B77AE14F}"/>
    <cellStyle name="Nota 2 6 3 2 3 3 2" xfId="34492" xr:uid="{813A407B-49CF-499C-9337-B1AD074EA015}"/>
    <cellStyle name="Nota 2 6 3 2 3 4" xfId="34493" xr:uid="{8A8AF035-9C20-4F4E-8F51-54A5520366B8}"/>
    <cellStyle name="Nota 2 6 3 2 4" xfId="34494" xr:uid="{C254FC45-9411-4195-8BCE-B0E53BA03F0B}"/>
    <cellStyle name="Nota 2 6 3 2 4 2" xfId="34495" xr:uid="{3D86D04C-D6AD-4CE0-B73A-CBC770C55284}"/>
    <cellStyle name="Nota 2 6 3 2 4 2 2" xfId="34496" xr:uid="{358CD5D2-125E-4411-966E-09A00D9272D3}"/>
    <cellStyle name="Nota 2 6 3 2 4 2 2 2" xfId="34497" xr:uid="{A5EDECBA-4B78-48C9-8674-F96023F579A7}"/>
    <cellStyle name="Nota 2 6 3 2 4 2 3" xfId="34498" xr:uid="{89C3B632-E510-4E23-83F5-0822A2FDF7B6}"/>
    <cellStyle name="Nota 2 6 3 2 4 3" xfId="34499" xr:uid="{94A15184-F9A2-4485-98DC-045358183855}"/>
    <cellStyle name="Nota 2 6 3 2 4 3 2" xfId="34500" xr:uid="{4C38FB46-D566-4531-8F25-F57412B19E4F}"/>
    <cellStyle name="Nota 2 6 3 2 4 4" xfId="34501" xr:uid="{3DDA5CA0-EA35-435A-BD2D-7C6293469593}"/>
    <cellStyle name="Nota 2 6 3 2 4 4 2" xfId="34502" xr:uid="{77EEFFCB-FB63-40B5-B416-13BE8AAA66C1}"/>
    <cellStyle name="Nota 2 6 3 2 4 5" xfId="34503" xr:uid="{44E4B669-3F0E-4646-B146-1D4DF031D218}"/>
    <cellStyle name="Nota 2 6 3 2 5" xfId="34504" xr:uid="{37FD7C5A-C5D1-4FE9-B4A8-63FC11717E33}"/>
    <cellStyle name="Nota 2 6 3 2 5 2" xfId="34505" xr:uid="{2D838914-D71D-40D0-AAE1-BE9952E05D1F}"/>
    <cellStyle name="Nota 2 6 3 2 5 2 2" xfId="34506" xr:uid="{33BDB1A7-E114-40F5-8DCF-C0168CE00343}"/>
    <cellStyle name="Nota 2 6 3 2 5 3" xfId="34507" xr:uid="{4F3D3647-F9CD-4A89-A9B2-9F71BE4765DE}"/>
    <cellStyle name="Nota 2 6 3 2 5 3 2" xfId="34508" xr:uid="{997451A2-1A13-4FE9-9F69-63271B7121A8}"/>
    <cellStyle name="Nota 2 6 3 2 5 4" xfId="34509" xr:uid="{5F388F34-1B8C-49FA-BC7A-7B082200F788}"/>
    <cellStyle name="Nota 2 6 3 2 6" xfId="34510" xr:uid="{223B2FC6-4086-4125-8B03-CC9C04C3E3F3}"/>
    <cellStyle name="Nota 2 6 3 2 6 2" xfId="34511" xr:uid="{7AE4AE0A-7D27-4E4C-862E-5572676E99D5}"/>
    <cellStyle name="Nota 2 6 3 2 7" xfId="34512" xr:uid="{1677B04B-3993-4796-965D-1DB473673147}"/>
    <cellStyle name="Nota 2 6 3 2 8" xfId="34513" xr:uid="{27785C72-0F90-4E88-B29C-D866D1A7AD6C}"/>
    <cellStyle name="Nota 2 6 3 3" xfId="34514" xr:uid="{6B4D25C3-ACD4-4F59-BEB1-30390C2632E7}"/>
    <cellStyle name="Nota 2 6 3 3 2" xfId="34515" xr:uid="{7C2BFEEB-7CB6-42E8-AF06-4695BB3048DA}"/>
    <cellStyle name="Nota 2 6 3 3 2 2" xfId="34516" xr:uid="{ABB55243-F128-4823-918E-0AA7739C5023}"/>
    <cellStyle name="Nota 2 6 3 3 2 2 2" xfId="34517" xr:uid="{98811DA1-0433-403D-92CB-F5B99CC0FCEC}"/>
    <cellStyle name="Nota 2 6 3 3 2 2 2 2" xfId="34518" xr:uid="{767D5D55-A302-4470-83D0-83AF9D4703FD}"/>
    <cellStyle name="Nota 2 6 3 3 2 2 2 2 2" xfId="34519" xr:uid="{773368E9-527A-421C-8C83-AAE46F267012}"/>
    <cellStyle name="Nota 2 6 3 3 2 2 2 3" xfId="34520" xr:uid="{DC9814FD-B0EC-4BDE-91A3-CD1F552FE4C2}"/>
    <cellStyle name="Nota 2 6 3 3 2 2 3" xfId="34521" xr:uid="{3639D9F0-19ED-40E8-80C5-E2C289F7DF1E}"/>
    <cellStyle name="Nota 2 6 3 3 2 2 3 2" xfId="34522" xr:uid="{A3941F55-3949-4216-9365-48D1903E7A09}"/>
    <cellStyle name="Nota 2 6 3 3 2 2 4" xfId="34523" xr:uid="{51FF09C3-C630-4723-BFE4-7BAE8227B996}"/>
    <cellStyle name="Nota 2 6 3 3 2 2 4 2" xfId="34524" xr:uid="{E98FD3DF-796B-4530-883A-BAFFCA650466}"/>
    <cellStyle name="Nota 2 6 3 3 2 2 5" xfId="34525" xr:uid="{822423C0-8464-4303-9FF0-B2153BAB5D68}"/>
    <cellStyle name="Nota 2 6 3 3 2 3" xfId="34526" xr:uid="{CB1C8284-9608-4273-BF7A-2227304EEA0E}"/>
    <cellStyle name="Nota 2 6 3 3 2 3 2" xfId="34527" xr:uid="{6D9003BA-2CBB-4113-8A60-74805DAC4CD1}"/>
    <cellStyle name="Nota 2 6 3 3 2 4" xfId="34528" xr:uid="{3B3462B7-A379-47D6-8F39-DCE26D1A6417}"/>
    <cellStyle name="Nota 2 6 3 3 2 4 2" xfId="34529" xr:uid="{F67A78C5-5C93-4DF8-8F29-E7A226E79DD2}"/>
    <cellStyle name="Nota 2 6 3 3 2 5" xfId="34530" xr:uid="{E6C782C0-489D-4812-8E05-9261100CC270}"/>
    <cellStyle name="Nota 2 6 3 3 3" xfId="34531" xr:uid="{85F4E103-DBE1-4AE6-813E-7752402AE496}"/>
    <cellStyle name="Nota 2 6 3 3 3 2" xfId="34532" xr:uid="{94A07A82-7E87-42ED-8AA8-5157B5EA1177}"/>
    <cellStyle name="Nota 2 6 3 3 3 2 2" xfId="34533" xr:uid="{AF4DBE82-DD48-4290-BF4E-82E67868F38D}"/>
    <cellStyle name="Nota 2 6 3 3 3 3" xfId="34534" xr:uid="{6AB4D026-3987-4418-8E86-A4E5C98482A1}"/>
    <cellStyle name="Nota 2 6 3 3 3 3 2" xfId="34535" xr:uid="{44BC5B5D-CA24-480C-AE6A-BE9136F038D5}"/>
    <cellStyle name="Nota 2 6 3 3 3 4" xfId="34536" xr:uid="{5A3842FA-268A-4947-9147-4108035464F5}"/>
    <cellStyle name="Nota 2 6 3 3 4" xfId="34537" xr:uid="{B58B41AB-1E5D-45AC-98D8-F16D6DD0B6DE}"/>
    <cellStyle name="Nota 2 6 3 3 4 2" xfId="34538" xr:uid="{40527388-0F40-4572-8BAA-F77DCAE469C7}"/>
    <cellStyle name="Nota 2 6 3 3 4 2 2" xfId="34539" xr:uid="{DEF16474-721C-4CB4-B95A-011D10C3D9CA}"/>
    <cellStyle name="Nota 2 6 3 3 4 2 2 2" xfId="34540" xr:uid="{9BE8165C-32CB-4F38-A292-6FF6D30FC071}"/>
    <cellStyle name="Nota 2 6 3 3 4 2 3" xfId="34541" xr:uid="{437EC5E4-D2C2-4CD5-981F-1CD446F058BF}"/>
    <cellStyle name="Nota 2 6 3 3 4 3" xfId="34542" xr:uid="{424B8489-B422-4A3F-9210-40FB5AEF8B2B}"/>
    <cellStyle name="Nota 2 6 3 3 4 3 2" xfId="34543" xr:uid="{FBE47434-BC5C-42EF-B010-C0D0BBA0A2F5}"/>
    <cellStyle name="Nota 2 6 3 3 4 4" xfId="34544" xr:uid="{8B9E0136-BA95-4BE2-8665-321351785B7D}"/>
    <cellStyle name="Nota 2 6 3 3 4 4 2" xfId="34545" xr:uid="{0625CC8F-7833-4CD6-BA6B-5674A6163D89}"/>
    <cellStyle name="Nota 2 6 3 3 4 5" xfId="34546" xr:uid="{FF8CDE4D-935C-43BC-A1DF-B59CF3DB1BBA}"/>
    <cellStyle name="Nota 2 6 3 3 5" xfId="34547" xr:uid="{E329B7FE-0B3A-4F3F-B95F-B99E59C17C3E}"/>
    <cellStyle name="Nota 2 6 3 3 5 2" xfId="34548" xr:uid="{5528238C-32CD-4A31-ABEC-6A7B076CF9AD}"/>
    <cellStyle name="Nota 2 6 3 3 5 2 2" xfId="34549" xr:uid="{C4C12D0F-0A38-4314-94C0-A3409110D061}"/>
    <cellStyle name="Nota 2 6 3 3 5 3" xfId="34550" xr:uid="{4A4C6AC3-18A5-4F13-8B59-470A74BD84FC}"/>
    <cellStyle name="Nota 2 6 3 3 5 3 2" xfId="34551" xr:uid="{C58BFD67-B9C4-46FD-A421-EF1F882D1BB4}"/>
    <cellStyle name="Nota 2 6 3 3 5 4" xfId="34552" xr:uid="{4F550787-D9BD-475D-AEC2-C8E4E9693E90}"/>
    <cellStyle name="Nota 2 6 3 3 6" xfId="34553" xr:uid="{412B4143-A370-4D58-BCD0-819D7BFBC3BF}"/>
    <cellStyle name="Nota 2 6 3 3 6 2" xfId="34554" xr:uid="{3165250B-DA6E-43D9-978C-1F3BECCFBDEA}"/>
    <cellStyle name="Nota 2 6 3 3 7" xfId="34555" xr:uid="{78B9A3D7-6B38-4DBC-A29C-C1D352A06A13}"/>
    <cellStyle name="Nota 2 6 3 3 8" xfId="34556" xr:uid="{0BDD83BA-4E06-4F05-A38E-887898BDA697}"/>
    <cellStyle name="Nota 2 6 3 4" xfId="34557" xr:uid="{2538EF2D-0BEE-4091-977C-D7517DA01387}"/>
    <cellStyle name="Nota 2 6 3 4 2" xfId="34558" xr:uid="{D61EC883-5DF1-42F0-BE57-C3AA11A7A906}"/>
    <cellStyle name="Nota 2 6 3 4 2 2" xfId="34559" xr:uid="{6DA9348E-55E4-4617-A4B4-FA6FDF667183}"/>
    <cellStyle name="Nota 2 6 3 4 2 2 2" xfId="34560" xr:uid="{E471EF6E-E8E3-4DF2-B950-0E9F2310F86F}"/>
    <cellStyle name="Nota 2 6 3 4 2 2 2 2" xfId="34561" xr:uid="{2C6666DA-CDDB-429B-B6EC-53087751C135}"/>
    <cellStyle name="Nota 2 6 3 4 2 2 3" xfId="34562" xr:uid="{65E57DCB-292F-4313-A98C-819E72513213}"/>
    <cellStyle name="Nota 2 6 3 4 2 3" xfId="34563" xr:uid="{0F4D4993-7A65-4B0A-8470-F883A07153C2}"/>
    <cellStyle name="Nota 2 6 3 4 2 3 2" xfId="34564" xr:uid="{EC91DEF9-C303-47DD-BA3A-6A8DCA94C0BF}"/>
    <cellStyle name="Nota 2 6 3 4 2 4" xfId="34565" xr:uid="{3075A0DF-047A-41B5-82E6-1F54ECEF7681}"/>
    <cellStyle name="Nota 2 6 3 4 2 4 2" xfId="34566" xr:uid="{F2333E88-F61B-45D8-A682-E9FC671C4902}"/>
    <cellStyle name="Nota 2 6 3 4 2 5" xfId="34567" xr:uid="{0838C6E5-9504-4F35-A550-6FCD0420CB51}"/>
    <cellStyle name="Nota 2 6 3 4 3" xfId="34568" xr:uid="{BFD60E4A-D666-4C1C-A16A-B1141D2B0B7A}"/>
    <cellStyle name="Nota 2 6 3 4 3 2" xfId="34569" xr:uid="{046A7F43-08BF-477F-9452-A23EE7AC13B1}"/>
    <cellStyle name="Nota 2 6 3 4 4" xfId="34570" xr:uid="{14AA4983-4F09-4F42-B579-A68EFD01A875}"/>
    <cellStyle name="Nota 2 6 3 4 4 2" xfId="34571" xr:uid="{213C7DBC-DD2B-42A0-B6BE-3590018258E2}"/>
    <cellStyle name="Nota 2 6 3 4 5" xfId="34572" xr:uid="{C1640EC3-BE07-4962-AF67-C43CE5A84FAD}"/>
    <cellStyle name="Nota 2 6 3 5" xfId="34573" xr:uid="{C4096BCB-389A-47EB-A8AD-1D74CEAB6BC0}"/>
    <cellStyle name="Nota 2 6 3 5 2" xfId="34574" xr:uid="{C5F3D9FE-36CC-4E3B-A52A-AA5157D18145}"/>
    <cellStyle name="Nota 2 6 3 5 2 2" xfId="34575" xr:uid="{9827106D-6B3D-42BE-91BB-8EDF6CAC7B63}"/>
    <cellStyle name="Nota 2 6 3 5 3" xfId="34576" xr:uid="{9F395AEE-A762-457A-B1A3-86BD1694A833}"/>
    <cellStyle name="Nota 2 6 3 5 3 2" xfId="34577" xr:uid="{EC72989D-9D15-423E-ACA9-86A98F350817}"/>
    <cellStyle name="Nota 2 6 3 5 4" xfId="34578" xr:uid="{5480EF45-0A45-46E7-ABC2-BE3D5D355B69}"/>
    <cellStyle name="Nota 2 6 3 6" xfId="34579" xr:uid="{3B5ADECD-42FE-40B5-93A7-9D8E11940D4B}"/>
    <cellStyle name="Nota 2 6 3 6 2" xfId="34580" xr:uid="{6B479484-C5C4-454E-B7C3-5691318F5C9E}"/>
    <cellStyle name="Nota 2 6 3 6 2 2" xfId="34581" xr:uid="{D10B1A45-F709-4D5A-8D91-81311A027570}"/>
    <cellStyle name="Nota 2 6 3 6 2 2 2" xfId="34582" xr:uid="{53C8200E-25CB-4660-80EC-9F51713F68D8}"/>
    <cellStyle name="Nota 2 6 3 6 2 3" xfId="34583" xr:uid="{4BB25B91-B8F6-4A6F-A5CD-C36521E28624}"/>
    <cellStyle name="Nota 2 6 3 6 3" xfId="34584" xr:uid="{52790D58-71B7-4150-936F-5DC18F6969E3}"/>
    <cellStyle name="Nota 2 6 3 6 3 2" xfId="34585" xr:uid="{A857C269-630A-4044-9B0D-6EC7B77D5F61}"/>
    <cellStyle name="Nota 2 6 3 6 4" xfId="34586" xr:uid="{96DCDA25-8EB9-4D8A-B6D4-90E861F2067A}"/>
    <cellStyle name="Nota 2 6 3 6 4 2" xfId="34587" xr:uid="{E1A17819-0C9D-49AD-B689-FF01D85F5DCC}"/>
    <cellStyle name="Nota 2 6 3 6 5" xfId="34588" xr:uid="{EDC4DA84-C9F9-423D-9AA8-D792A3585163}"/>
    <cellStyle name="Nota 2 6 3 7" xfId="34589" xr:uid="{9703C259-A5C3-447C-A4D0-05D723070B90}"/>
    <cellStyle name="Nota 2 6 3 7 2" xfId="34590" xr:uid="{AC14A62B-9176-4296-B09A-9BFCA2E1A244}"/>
    <cellStyle name="Nota 2 6 3 7 2 2" xfId="34591" xr:uid="{E35A21C5-69B5-4B61-83C4-5DE66063C710}"/>
    <cellStyle name="Nota 2 6 3 7 3" xfId="34592" xr:uid="{082F2D8B-3C85-482A-B56E-37D242631297}"/>
    <cellStyle name="Nota 2 6 3 7 3 2" xfId="34593" xr:uid="{E28B066C-6A8A-4A77-840B-90AB2CAE26CF}"/>
    <cellStyle name="Nota 2 6 3 7 4" xfId="34594" xr:uid="{3D528247-254E-4E8D-98F3-916291D2D671}"/>
    <cellStyle name="Nota 2 6 3 8" xfId="34595" xr:uid="{B6275FEF-4E1A-44A5-99DA-6CC86127E8C7}"/>
    <cellStyle name="Nota 2 6 3 8 2" xfId="34596" xr:uid="{C2D0590C-F3FA-4DAF-A570-02AF6CD6C70F}"/>
    <cellStyle name="Nota 2 6 3 9" xfId="34597" xr:uid="{D6FE9A85-3CF6-4C6F-BE1C-8038B3C81C22}"/>
    <cellStyle name="Nota 2 6 4" xfId="34598" xr:uid="{6EED138D-473A-4506-B2DD-B72AA0ECC353}"/>
    <cellStyle name="Nota 2 6 4 10" xfId="34599" xr:uid="{1ECC67D7-D962-45D1-B485-9BD7990A2D85}"/>
    <cellStyle name="Nota 2 6 4 2" xfId="34600" xr:uid="{F0426495-B3B9-464A-B156-334FDEA308AC}"/>
    <cellStyle name="Nota 2 6 4 2 2" xfId="34601" xr:uid="{822DB67E-E938-44CE-8602-8A077042A293}"/>
    <cellStyle name="Nota 2 6 4 2 2 2" xfId="34602" xr:uid="{72A58823-A594-40F9-AD44-D75B4C7E5C5A}"/>
    <cellStyle name="Nota 2 6 4 2 2 2 2" xfId="34603" xr:uid="{8F965233-6EF2-4DE7-A0D1-E33EA9608D8E}"/>
    <cellStyle name="Nota 2 6 4 2 2 2 2 2" xfId="34604" xr:uid="{FBAC1A87-EFAB-4874-8058-0630B4192EFF}"/>
    <cellStyle name="Nota 2 6 4 2 2 2 2 2 2" xfId="34605" xr:uid="{59460B9D-5358-4924-B301-D1CF5F772BA9}"/>
    <cellStyle name="Nota 2 6 4 2 2 2 2 3" xfId="34606" xr:uid="{A5236C9C-0741-4A88-8931-66978CF48BEE}"/>
    <cellStyle name="Nota 2 6 4 2 2 2 3" xfId="34607" xr:uid="{FB3FEC13-5DAD-4B56-AB86-749A5C08AD57}"/>
    <cellStyle name="Nota 2 6 4 2 2 2 3 2" xfId="34608" xr:uid="{EFAF4CBC-38D3-41A6-AABF-04AFE380307E}"/>
    <cellStyle name="Nota 2 6 4 2 2 2 4" xfId="34609" xr:uid="{BFEA6075-E6F0-423C-98A2-FB721D2A791A}"/>
    <cellStyle name="Nota 2 6 4 2 2 2 4 2" xfId="34610" xr:uid="{32B10851-A7C1-457F-89EA-ED87B81877CA}"/>
    <cellStyle name="Nota 2 6 4 2 2 2 5" xfId="34611" xr:uid="{45B3B18B-5417-4F70-8C31-9A218DE97518}"/>
    <cellStyle name="Nota 2 6 4 2 2 3" xfId="34612" xr:uid="{6E52CAA3-4C93-48D9-A7A5-2E8F5BC35E54}"/>
    <cellStyle name="Nota 2 6 4 2 2 3 2" xfId="34613" xr:uid="{236BA68B-9F2E-4C79-9DCE-362B884F6E74}"/>
    <cellStyle name="Nota 2 6 4 2 2 4" xfId="34614" xr:uid="{042E5735-679A-4E2E-9135-013835437B98}"/>
    <cellStyle name="Nota 2 6 4 2 2 4 2" xfId="34615" xr:uid="{8BB37869-515F-41A4-8B08-B95F2EC52FA4}"/>
    <cellStyle name="Nota 2 6 4 2 2 5" xfId="34616" xr:uid="{4BAF5510-2DBF-437A-9DA1-54C5F87557AB}"/>
    <cellStyle name="Nota 2 6 4 2 3" xfId="34617" xr:uid="{32F376F7-F28E-4FAA-832B-46CC15A096E7}"/>
    <cellStyle name="Nota 2 6 4 2 3 2" xfId="34618" xr:uid="{79CBB32D-B1FD-4DF7-A502-A97DBB9D9199}"/>
    <cellStyle name="Nota 2 6 4 2 3 2 2" xfId="34619" xr:uid="{6F59B4AD-2C4A-410A-BC5E-2E26D2519C69}"/>
    <cellStyle name="Nota 2 6 4 2 3 3" xfId="34620" xr:uid="{2DC86147-DD3F-424C-B664-D712FCF8343B}"/>
    <cellStyle name="Nota 2 6 4 2 3 3 2" xfId="34621" xr:uid="{A8F8AC6E-5A72-43D2-94D1-095C57C47B83}"/>
    <cellStyle name="Nota 2 6 4 2 3 4" xfId="34622" xr:uid="{C3C35C57-2313-489C-A27B-EE34F2181E95}"/>
    <cellStyle name="Nota 2 6 4 2 4" xfId="34623" xr:uid="{D185EE3F-F10F-491D-B529-B635BA15AE56}"/>
    <cellStyle name="Nota 2 6 4 2 4 2" xfId="34624" xr:uid="{E7D74A5A-774C-4B59-B9C2-2A4F2A44915B}"/>
    <cellStyle name="Nota 2 6 4 2 4 2 2" xfId="34625" xr:uid="{988FF69E-852C-48DE-904E-BE84A30E7F2F}"/>
    <cellStyle name="Nota 2 6 4 2 4 2 2 2" xfId="34626" xr:uid="{12D5DFB1-4063-468C-93A4-40A4997447E5}"/>
    <cellStyle name="Nota 2 6 4 2 4 2 3" xfId="34627" xr:uid="{BF733EDD-9BA8-4BD6-8CEE-25324DA0BED9}"/>
    <cellStyle name="Nota 2 6 4 2 4 3" xfId="34628" xr:uid="{6B3B3FAF-5695-4A2F-A91A-DE6CC977B19A}"/>
    <cellStyle name="Nota 2 6 4 2 4 3 2" xfId="34629" xr:uid="{A420A67E-B509-4249-A1FA-3DF3BA51E2F1}"/>
    <cellStyle name="Nota 2 6 4 2 4 4" xfId="34630" xr:uid="{CB9546CC-25B8-46A2-952B-69AC31D3FEFD}"/>
    <cellStyle name="Nota 2 6 4 2 4 4 2" xfId="34631" xr:uid="{64DB3073-0534-4945-BEBB-BF8C32F732C9}"/>
    <cellStyle name="Nota 2 6 4 2 4 5" xfId="34632" xr:uid="{7E0C7319-68F7-40B7-A500-C4B02380755D}"/>
    <cellStyle name="Nota 2 6 4 2 5" xfId="34633" xr:uid="{E1F2A0A5-7ABD-4B5D-B5CC-615C125735FD}"/>
    <cellStyle name="Nota 2 6 4 2 5 2" xfId="34634" xr:uid="{A2582818-E3BE-4FF3-BA3D-239DCBB79200}"/>
    <cellStyle name="Nota 2 6 4 2 5 2 2" xfId="34635" xr:uid="{D972FAF8-B817-445D-A21D-2DB4D689F272}"/>
    <cellStyle name="Nota 2 6 4 2 5 3" xfId="34636" xr:uid="{F6F2E61F-6E5E-4BE3-BE50-FA64F3A99A11}"/>
    <cellStyle name="Nota 2 6 4 2 5 3 2" xfId="34637" xr:uid="{F9B24B0A-456F-463B-B89F-38A04B0454A3}"/>
    <cellStyle name="Nota 2 6 4 2 5 4" xfId="34638" xr:uid="{ECADB009-AB67-4059-9445-CFA49E179DD7}"/>
    <cellStyle name="Nota 2 6 4 2 6" xfId="34639" xr:uid="{1BDCA654-2BCC-4D4C-89BE-9F987F5EE375}"/>
    <cellStyle name="Nota 2 6 4 2 6 2" xfId="34640" xr:uid="{09778AC6-F92D-4953-AA97-07CADAD5800B}"/>
    <cellStyle name="Nota 2 6 4 2 7" xfId="34641" xr:uid="{256BB350-8C12-48D2-8EB6-2EF699571D41}"/>
    <cellStyle name="Nota 2 6 4 2 8" xfId="34642" xr:uid="{FB443644-92C0-401A-8953-CB426B405623}"/>
    <cellStyle name="Nota 2 6 4 3" xfId="34643" xr:uid="{EDF20142-5F6B-48E0-975D-4F62DBABB9CC}"/>
    <cellStyle name="Nota 2 6 4 3 2" xfId="34644" xr:uid="{04FDEF2B-503A-438E-B8B1-1DE77C2AE7B2}"/>
    <cellStyle name="Nota 2 6 4 3 2 2" xfId="34645" xr:uid="{98C52CD8-C4DB-42E4-95AB-815A49F80B47}"/>
    <cellStyle name="Nota 2 6 4 3 2 2 2" xfId="34646" xr:uid="{0C5A00D0-0852-4205-A82D-F21D51E4206D}"/>
    <cellStyle name="Nota 2 6 4 3 2 2 2 2" xfId="34647" xr:uid="{BC603C2C-58E5-49DD-8FE4-D209048D03A9}"/>
    <cellStyle name="Nota 2 6 4 3 2 2 2 2 2" xfId="34648" xr:uid="{C9C76AA3-70A0-404F-8989-6B52FE73E14C}"/>
    <cellStyle name="Nota 2 6 4 3 2 2 2 3" xfId="34649" xr:uid="{518B71A3-6981-473D-9C5A-9C2B37B7C954}"/>
    <cellStyle name="Nota 2 6 4 3 2 2 3" xfId="34650" xr:uid="{1D6B4C46-6984-4ADA-AA8C-6CE5A29A7CCD}"/>
    <cellStyle name="Nota 2 6 4 3 2 2 3 2" xfId="34651" xr:uid="{ECD469D9-3268-4B05-92CE-84D52BB51E51}"/>
    <cellStyle name="Nota 2 6 4 3 2 2 4" xfId="34652" xr:uid="{AE6D19C4-40DA-48C3-AEA4-90749E74E2F1}"/>
    <cellStyle name="Nota 2 6 4 3 2 2 4 2" xfId="34653" xr:uid="{42ECB421-5F75-4EBE-BF7B-1A7F0E3C4772}"/>
    <cellStyle name="Nota 2 6 4 3 2 2 5" xfId="34654" xr:uid="{4D7F3B48-187F-4856-894F-30649EF63907}"/>
    <cellStyle name="Nota 2 6 4 3 2 3" xfId="34655" xr:uid="{48FC915B-B518-4570-BEF2-08FC67702231}"/>
    <cellStyle name="Nota 2 6 4 3 2 3 2" xfId="34656" xr:uid="{D99917A6-1248-4458-ACB2-F0D543AC5257}"/>
    <cellStyle name="Nota 2 6 4 3 2 4" xfId="34657" xr:uid="{87A98992-03D6-42FD-9986-0D76C23A38C2}"/>
    <cellStyle name="Nota 2 6 4 3 2 4 2" xfId="34658" xr:uid="{B977688F-2437-4D14-A27D-7AADD163F7DC}"/>
    <cellStyle name="Nota 2 6 4 3 2 5" xfId="34659" xr:uid="{39F0632F-23AB-4F91-AA67-0D61170A020B}"/>
    <cellStyle name="Nota 2 6 4 3 3" xfId="34660" xr:uid="{256B4DD4-3D23-4502-9D30-D823FEA024BF}"/>
    <cellStyle name="Nota 2 6 4 3 3 2" xfId="34661" xr:uid="{D6C8E295-6E60-41D0-A7DF-FC0CDD6B2956}"/>
    <cellStyle name="Nota 2 6 4 3 3 2 2" xfId="34662" xr:uid="{EAAD4152-FFAB-42E5-BEB5-75921A27217A}"/>
    <cellStyle name="Nota 2 6 4 3 3 3" xfId="34663" xr:uid="{A3394C9A-D7A1-4C75-81A6-E82C14BAF36F}"/>
    <cellStyle name="Nota 2 6 4 3 3 3 2" xfId="34664" xr:uid="{A5475CD6-3DF0-4492-B790-EE2F2ED06DAF}"/>
    <cellStyle name="Nota 2 6 4 3 3 4" xfId="34665" xr:uid="{CFD557AA-363E-4977-B308-62014E8AEF28}"/>
    <cellStyle name="Nota 2 6 4 3 4" xfId="34666" xr:uid="{6FA727BE-E450-4E56-B23E-5500460BDBCA}"/>
    <cellStyle name="Nota 2 6 4 3 4 2" xfId="34667" xr:uid="{CE1CDFDA-7892-489C-A56F-6FAA4CDF7BC2}"/>
    <cellStyle name="Nota 2 6 4 3 4 2 2" xfId="34668" xr:uid="{0AB44E18-0FE9-4606-8636-6A68753A9797}"/>
    <cellStyle name="Nota 2 6 4 3 4 2 2 2" xfId="34669" xr:uid="{1841DF8C-A903-4AE5-A7B3-A1F16BC48B9A}"/>
    <cellStyle name="Nota 2 6 4 3 4 2 3" xfId="34670" xr:uid="{B7961EB3-658E-4EA7-A7B2-A46C723682F4}"/>
    <cellStyle name="Nota 2 6 4 3 4 3" xfId="34671" xr:uid="{EA39B43D-C068-4558-90C3-C2D34E117095}"/>
    <cellStyle name="Nota 2 6 4 3 4 3 2" xfId="34672" xr:uid="{653C4B51-F889-402F-8C84-1C9812EB0A2E}"/>
    <cellStyle name="Nota 2 6 4 3 4 4" xfId="34673" xr:uid="{80314E05-DADA-4AA8-9BE3-1E628A17767D}"/>
    <cellStyle name="Nota 2 6 4 3 4 4 2" xfId="34674" xr:uid="{DFA7644A-2488-4612-8806-8430D8E23DA4}"/>
    <cellStyle name="Nota 2 6 4 3 4 5" xfId="34675" xr:uid="{B7D7B4CA-9A09-4C85-877A-691CE3A08CA9}"/>
    <cellStyle name="Nota 2 6 4 3 5" xfId="34676" xr:uid="{48031127-01FF-4341-B49A-0E15C3FF5A7A}"/>
    <cellStyle name="Nota 2 6 4 3 5 2" xfId="34677" xr:uid="{9FF54A11-B07D-4D46-93EB-8DDC54D6B27C}"/>
    <cellStyle name="Nota 2 6 4 3 5 2 2" xfId="34678" xr:uid="{E6AC2729-22E2-405C-BE68-67B84FF0A299}"/>
    <cellStyle name="Nota 2 6 4 3 5 3" xfId="34679" xr:uid="{9DD22DC5-3C14-46B7-80CD-E7F0B0E7BB8E}"/>
    <cellStyle name="Nota 2 6 4 3 5 3 2" xfId="34680" xr:uid="{1BA754FB-0032-46B8-A0CE-92254C3A4191}"/>
    <cellStyle name="Nota 2 6 4 3 5 4" xfId="34681" xr:uid="{3E033BBD-8302-4590-BB39-0E92B3E5C111}"/>
    <cellStyle name="Nota 2 6 4 3 6" xfId="34682" xr:uid="{C0353DAA-4EF8-4B7F-8E10-7B8D54283C99}"/>
    <cellStyle name="Nota 2 6 4 3 6 2" xfId="34683" xr:uid="{08E3B18B-CB08-4CDD-B518-940D292D94DB}"/>
    <cellStyle name="Nota 2 6 4 3 7" xfId="34684" xr:uid="{884BBFFD-5232-400B-B0F4-C585A31A55A1}"/>
    <cellStyle name="Nota 2 6 4 3 8" xfId="34685" xr:uid="{560202A7-206B-4CB5-BEF2-6544A57896D9}"/>
    <cellStyle name="Nota 2 6 4 4" xfId="34686" xr:uid="{2F639E3B-0AD2-4529-AAB2-F85D3835225D}"/>
    <cellStyle name="Nota 2 6 4 4 2" xfId="34687" xr:uid="{0C15EAC6-3476-41A8-8BDB-6F570C4E547E}"/>
    <cellStyle name="Nota 2 6 4 4 2 2" xfId="34688" xr:uid="{615DAFFD-656F-46F4-9D7D-7330E5B8CC42}"/>
    <cellStyle name="Nota 2 6 4 4 2 2 2" xfId="34689" xr:uid="{43FC8450-84F1-4698-82A0-BAF3B1422A7F}"/>
    <cellStyle name="Nota 2 6 4 4 2 2 2 2" xfId="34690" xr:uid="{C721210B-C65D-43C6-B618-72B0543B8C6A}"/>
    <cellStyle name="Nota 2 6 4 4 2 2 3" xfId="34691" xr:uid="{731357AE-C261-4427-AD34-68BD42069812}"/>
    <cellStyle name="Nota 2 6 4 4 2 3" xfId="34692" xr:uid="{66D0CBCD-F363-46EE-9EFE-715542C0529D}"/>
    <cellStyle name="Nota 2 6 4 4 2 3 2" xfId="34693" xr:uid="{B28DCBBA-D3AE-419F-BB13-79E8E727DF1D}"/>
    <cellStyle name="Nota 2 6 4 4 2 4" xfId="34694" xr:uid="{E83DE124-6C18-41C3-AD15-B31126A74C7F}"/>
    <cellStyle name="Nota 2 6 4 4 2 4 2" xfId="34695" xr:uid="{153D3336-1ED3-44CA-BFF1-4439E330028A}"/>
    <cellStyle name="Nota 2 6 4 4 2 5" xfId="34696" xr:uid="{7FED2A20-592A-4A44-84B2-19CB12C92F23}"/>
    <cellStyle name="Nota 2 6 4 4 3" xfId="34697" xr:uid="{F6BC13E5-6CAB-490E-8653-3F3E5CBDB6E4}"/>
    <cellStyle name="Nota 2 6 4 4 3 2" xfId="34698" xr:uid="{264B1DF2-38E9-451D-A8F6-EEC1A3D97B57}"/>
    <cellStyle name="Nota 2 6 4 4 4" xfId="34699" xr:uid="{CDF6D3D4-DA03-4A50-8465-E0C9A8A5BD9F}"/>
    <cellStyle name="Nota 2 6 4 4 4 2" xfId="34700" xr:uid="{495C3A6F-3481-47B6-9CCE-C0E4F2A4C861}"/>
    <cellStyle name="Nota 2 6 4 4 5" xfId="34701" xr:uid="{5E14DA62-1D03-49EF-8E59-996478E6C07A}"/>
    <cellStyle name="Nota 2 6 4 5" xfId="34702" xr:uid="{AC9D61BC-0DFD-46C1-B897-B3F18390FB56}"/>
    <cellStyle name="Nota 2 6 4 5 2" xfId="34703" xr:uid="{0A251BFD-B9A4-484A-BA69-A696911488A8}"/>
    <cellStyle name="Nota 2 6 4 5 2 2" xfId="34704" xr:uid="{8ED11707-79E9-44F8-A3EE-8863A14B7245}"/>
    <cellStyle name="Nota 2 6 4 5 3" xfId="34705" xr:uid="{1BFC4B59-8ED6-4F50-830F-93F002CBB178}"/>
    <cellStyle name="Nota 2 6 4 5 3 2" xfId="34706" xr:uid="{131F1C13-873E-423C-9E3D-3CE03CCE50F3}"/>
    <cellStyle name="Nota 2 6 4 5 4" xfId="34707" xr:uid="{3FE402C0-CE29-498D-84DB-238E89858277}"/>
    <cellStyle name="Nota 2 6 4 6" xfId="34708" xr:uid="{6CD6018B-C9EF-46A6-A27A-C3528E1BB12E}"/>
    <cellStyle name="Nota 2 6 4 6 2" xfId="34709" xr:uid="{AED1C836-1C33-4E37-9107-823F48BB2AE6}"/>
    <cellStyle name="Nota 2 6 4 6 2 2" xfId="34710" xr:uid="{25930C9B-5066-4E59-A1AD-49B7AFF4A58B}"/>
    <cellStyle name="Nota 2 6 4 6 2 2 2" xfId="34711" xr:uid="{0729844E-4D4A-40CB-BE19-DBC0D407F0FB}"/>
    <cellStyle name="Nota 2 6 4 6 2 3" xfId="34712" xr:uid="{9E14BF59-399D-437B-8A30-46E8A0D4C7BC}"/>
    <cellStyle name="Nota 2 6 4 6 3" xfId="34713" xr:uid="{322CD8F6-BE44-4E2C-ACAF-9B47135FFC23}"/>
    <cellStyle name="Nota 2 6 4 6 3 2" xfId="34714" xr:uid="{67350B95-1D29-46F9-9CBC-2CB009F278E2}"/>
    <cellStyle name="Nota 2 6 4 6 4" xfId="34715" xr:uid="{104D80BE-524E-4B0A-8005-9020EA73308C}"/>
    <cellStyle name="Nota 2 6 4 6 4 2" xfId="34716" xr:uid="{5F605D9B-7683-4C5E-9AF7-8CC5C54C6D68}"/>
    <cellStyle name="Nota 2 6 4 6 5" xfId="34717" xr:uid="{E81A1017-E012-4705-9E62-1AF7808A9224}"/>
    <cellStyle name="Nota 2 6 4 7" xfId="34718" xr:uid="{A2502350-C03C-4F22-A40D-0D3F9D8B5C6C}"/>
    <cellStyle name="Nota 2 6 4 7 2" xfId="34719" xr:uid="{52A1C029-107E-4A98-B885-F487ED22FFA2}"/>
    <cellStyle name="Nota 2 6 4 7 2 2" xfId="34720" xr:uid="{D09B5388-7BBC-469D-BD70-86E0466AD993}"/>
    <cellStyle name="Nota 2 6 4 7 3" xfId="34721" xr:uid="{A2A8DD02-E05E-4490-B497-0F7016E77E74}"/>
    <cellStyle name="Nota 2 6 4 7 3 2" xfId="34722" xr:uid="{E83A32CD-9D9C-438C-AA42-62B31A106BCA}"/>
    <cellStyle name="Nota 2 6 4 7 4" xfId="34723" xr:uid="{8742E5BC-CCE2-4F16-9307-0F9DF38764E6}"/>
    <cellStyle name="Nota 2 6 4 8" xfId="34724" xr:uid="{64C7496A-C69E-4BB5-85D1-80CC1C8AE75E}"/>
    <cellStyle name="Nota 2 6 4 8 2" xfId="34725" xr:uid="{780D0641-2358-46CD-9677-23867312EE69}"/>
    <cellStyle name="Nota 2 6 4 9" xfId="34726" xr:uid="{8E0A68E8-0107-4B22-AD82-3AD2AF0101FE}"/>
    <cellStyle name="Nota 2 6 5" xfId="34727" xr:uid="{81FB4A84-5899-47B5-9C23-44641F0B4AE8}"/>
    <cellStyle name="Nota 2 6 5 2" xfId="34728" xr:uid="{CC76AFE4-3F18-4596-8793-B8394080CF5E}"/>
    <cellStyle name="Nota 2 6 5 2 2" xfId="34729" xr:uid="{DE28D9CB-0117-433B-BA14-2CBD85ED47AE}"/>
    <cellStyle name="Nota 2 6 5 2 2 2" xfId="34730" xr:uid="{961B2322-5A31-4136-BD84-2106023BC7A3}"/>
    <cellStyle name="Nota 2 6 5 2 2 2 2" xfId="34731" xr:uid="{854EE4E6-E8F9-43EA-AF03-07BCB333BE47}"/>
    <cellStyle name="Nota 2 6 5 2 2 2 2 2" xfId="34732" xr:uid="{A4E80782-F249-4217-8398-B506E878674B}"/>
    <cellStyle name="Nota 2 6 5 2 2 2 3" xfId="34733" xr:uid="{92F279BF-226A-4736-834E-E373462578BB}"/>
    <cellStyle name="Nota 2 6 5 2 2 3" xfId="34734" xr:uid="{3C19DACF-58D7-4AF7-9BB4-3C19E2CE751E}"/>
    <cellStyle name="Nota 2 6 5 2 2 3 2" xfId="34735" xr:uid="{589BF6D7-5F8A-4145-BF5E-84F016A91654}"/>
    <cellStyle name="Nota 2 6 5 2 2 4" xfId="34736" xr:uid="{1EBD23DC-67C1-4E1F-86DA-7B038A5E5F2C}"/>
    <cellStyle name="Nota 2 6 5 2 2 4 2" xfId="34737" xr:uid="{62552DE8-3C91-4893-AAB8-9D5493D67B4A}"/>
    <cellStyle name="Nota 2 6 5 2 2 5" xfId="34738" xr:uid="{A16DF3BA-7613-4BC8-9368-D954F9E16E23}"/>
    <cellStyle name="Nota 2 6 5 2 3" xfId="34739" xr:uid="{6A967693-D81B-42E9-9BF1-BAF812BFCD1C}"/>
    <cellStyle name="Nota 2 6 5 2 3 2" xfId="34740" xr:uid="{DA575623-CA8D-49E2-8882-D509C85C3FF1}"/>
    <cellStyle name="Nota 2 6 5 2 4" xfId="34741" xr:uid="{B123C29C-E676-4AD0-B878-BCAB7B72AFED}"/>
    <cellStyle name="Nota 2 6 5 2 4 2" xfId="34742" xr:uid="{98D23946-C9BC-4CD2-89F0-F9CFAA917FEA}"/>
    <cellStyle name="Nota 2 6 5 2 5" xfId="34743" xr:uid="{EF7EAC7D-4AF0-4257-8019-C6AC137DD440}"/>
    <cellStyle name="Nota 2 6 5 3" xfId="34744" xr:uid="{F6C1C40E-D913-4068-9486-FA8F302CE433}"/>
    <cellStyle name="Nota 2 6 5 3 2" xfId="34745" xr:uid="{B494046C-715D-4DD1-BA6C-1045BF56B1B3}"/>
    <cellStyle name="Nota 2 6 5 3 2 2" xfId="34746" xr:uid="{F0379D04-7357-40AA-AB57-CBC1CA4BD3A8}"/>
    <cellStyle name="Nota 2 6 5 3 3" xfId="34747" xr:uid="{03EE4EA6-775B-4613-84BC-CD7C3BD40859}"/>
    <cellStyle name="Nota 2 6 5 3 3 2" xfId="34748" xr:uid="{27030EAC-226D-470E-8913-98A49CAD531B}"/>
    <cellStyle name="Nota 2 6 5 3 4" xfId="34749" xr:uid="{6F4CB178-96C4-4C91-ABFC-A88B8DA271AD}"/>
    <cellStyle name="Nota 2 6 5 4" xfId="34750" xr:uid="{5E6109FD-7CEF-452F-9C5C-B1697B5F1DA5}"/>
    <cellStyle name="Nota 2 6 5 4 2" xfId="34751" xr:uid="{CDA303E0-19DC-4307-89D7-C860D426E67C}"/>
    <cellStyle name="Nota 2 6 5 4 2 2" xfId="34752" xr:uid="{6E1676DA-2D51-4483-A8E2-A3D0524C78F0}"/>
    <cellStyle name="Nota 2 6 5 4 2 2 2" xfId="34753" xr:uid="{C31B00FE-2F49-4E7C-944A-F87EE5CE720A}"/>
    <cellStyle name="Nota 2 6 5 4 2 3" xfId="34754" xr:uid="{3C992C4D-5DE4-4B54-9858-53C5AEDEE379}"/>
    <cellStyle name="Nota 2 6 5 4 3" xfId="34755" xr:uid="{81AFFE37-0E2E-402F-8EC2-D2A7DA9FDF42}"/>
    <cellStyle name="Nota 2 6 5 4 3 2" xfId="34756" xr:uid="{29313EE4-77D7-4608-8BD6-671AF426F9A2}"/>
    <cellStyle name="Nota 2 6 5 4 4" xfId="34757" xr:uid="{0BB20743-8AA4-41E8-B366-4641C739AE5D}"/>
    <cellStyle name="Nota 2 6 5 4 4 2" xfId="34758" xr:uid="{51FFFEE6-8337-4A8F-AF19-20C1B111814B}"/>
    <cellStyle name="Nota 2 6 5 4 5" xfId="34759" xr:uid="{F8CD755B-0DDA-4A27-BF33-B44F51C6A448}"/>
    <cellStyle name="Nota 2 6 5 5" xfId="34760" xr:uid="{286DD7E7-518B-4789-B6CA-EAAF42F31E7D}"/>
    <cellStyle name="Nota 2 6 5 5 2" xfId="34761" xr:uid="{6E343594-53EE-4CE3-B36B-C788D42BB47B}"/>
    <cellStyle name="Nota 2 6 5 5 2 2" xfId="34762" xr:uid="{D2884A29-F2F3-4049-9B6F-9AFC12A01018}"/>
    <cellStyle name="Nota 2 6 5 5 3" xfId="34763" xr:uid="{D0235B02-E94A-4744-AD6D-37590F25025C}"/>
    <cellStyle name="Nota 2 6 5 5 3 2" xfId="34764" xr:uid="{1E9BA07E-A199-4D53-A7F9-1858F976878E}"/>
    <cellStyle name="Nota 2 6 5 5 4" xfId="34765" xr:uid="{0343A1B2-A4D8-41D0-8EB8-BBE7AC4BD64B}"/>
    <cellStyle name="Nota 2 6 5 6" xfId="34766" xr:uid="{9AF190CB-614E-4F70-8F2D-28EB50CF6AC4}"/>
    <cellStyle name="Nota 2 6 5 6 2" xfId="34767" xr:uid="{5F4ED9F7-B976-4812-9C38-F61530496CA8}"/>
    <cellStyle name="Nota 2 6 5 7" xfId="34768" xr:uid="{F403AC89-0B99-4548-929C-F40AA451E8F4}"/>
    <cellStyle name="Nota 2 6 5 8" xfId="34769" xr:uid="{16479E17-81C3-40AD-9A4B-0D5FDD9B565A}"/>
    <cellStyle name="Nota 2 6 6" xfId="34770" xr:uid="{5F19F79E-A049-4E43-9B1C-91C786DE8586}"/>
    <cellStyle name="Nota 2 6 6 2" xfId="34771" xr:uid="{975B1C9F-A43D-4007-8222-DAA6E5CF30A5}"/>
    <cellStyle name="Nota 2 6 6 2 2" xfId="34772" xr:uid="{906B7494-510E-4F6F-B29E-0E9FF65F4A51}"/>
    <cellStyle name="Nota 2 6 6 2 2 2" xfId="34773" xr:uid="{1520A111-DCDB-4D03-BE56-4D65D79D47F9}"/>
    <cellStyle name="Nota 2 6 6 2 2 2 2" xfId="34774" xr:uid="{AACB2D0D-48FF-43F3-BD1E-166766011B81}"/>
    <cellStyle name="Nota 2 6 6 2 2 2 2 2" xfId="34775" xr:uid="{55B7BF7C-9309-453C-9CB1-0DEE8083E2FA}"/>
    <cellStyle name="Nota 2 6 6 2 2 2 3" xfId="34776" xr:uid="{D4AEF4A3-C60D-4E43-904E-7A958E255FCA}"/>
    <cellStyle name="Nota 2 6 6 2 2 3" xfId="34777" xr:uid="{448A583A-A022-410A-841B-8AD32B0B0752}"/>
    <cellStyle name="Nota 2 6 6 2 2 3 2" xfId="34778" xr:uid="{22BC4578-E771-4354-8EE2-BB2BEFDE1DF1}"/>
    <cellStyle name="Nota 2 6 6 2 2 4" xfId="34779" xr:uid="{32E68450-CE10-40A4-B93D-336CA43610AA}"/>
    <cellStyle name="Nota 2 6 6 2 2 4 2" xfId="34780" xr:uid="{15F4C214-D558-4AAB-BE2B-36304968C312}"/>
    <cellStyle name="Nota 2 6 6 2 2 5" xfId="34781" xr:uid="{5CE41C5B-7A45-4945-B707-F668E4A6600E}"/>
    <cellStyle name="Nota 2 6 6 2 3" xfId="34782" xr:uid="{0333374F-3219-4835-AE97-95AE9115CA10}"/>
    <cellStyle name="Nota 2 6 6 2 3 2" xfId="34783" xr:uid="{4054DC94-3CF6-4631-ACEB-6D1ADEEC19FB}"/>
    <cellStyle name="Nota 2 6 6 2 4" xfId="34784" xr:uid="{CD158530-CE4B-4565-AF9C-098AF9AE39F9}"/>
    <cellStyle name="Nota 2 6 6 2 4 2" xfId="34785" xr:uid="{E12D5F1A-067D-4800-88D7-032E98382C56}"/>
    <cellStyle name="Nota 2 6 6 2 5" xfId="34786" xr:uid="{0921D44D-4E19-4A77-A603-9758E05F5E96}"/>
    <cellStyle name="Nota 2 6 6 3" xfId="34787" xr:uid="{F04E5D75-E96B-4ACB-B628-E8A6B9EBBDB3}"/>
    <cellStyle name="Nota 2 6 6 3 2" xfId="34788" xr:uid="{E884D317-3E80-4D5E-BE8D-93A817DFE753}"/>
    <cellStyle name="Nota 2 6 6 3 2 2" xfId="34789" xr:uid="{AE1FA4F4-2054-4FEC-BF01-B726CA373DFB}"/>
    <cellStyle name="Nota 2 6 6 3 3" xfId="34790" xr:uid="{86BE99D0-E9B8-45D5-A241-00385FC42B42}"/>
    <cellStyle name="Nota 2 6 6 3 3 2" xfId="34791" xr:uid="{22A60A03-7012-4308-8451-6988472AF0FF}"/>
    <cellStyle name="Nota 2 6 6 3 4" xfId="34792" xr:uid="{CF254B97-A340-4167-ACD2-397B070FFBE3}"/>
    <cellStyle name="Nota 2 6 6 4" xfId="34793" xr:uid="{E45C7DA4-3271-4F12-B487-0232B268B3D1}"/>
    <cellStyle name="Nota 2 6 6 4 2" xfId="34794" xr:uid="{9C3AC449-94A0-48B0-998C-E30C3E0467A0}"/>
    <cellStyle name="Nota 2 6 6 4 2 2" xfId="34795" xr:uid="{8C6DA86D-E66F-4264-A396-F7EE6D67B80D}"/>
    <cellStyle name="Nota 2 6 6 4 2 2 2" xfId="34796" xr:uid="{1C550EA3-F8B4-4D7F-B85A-E9A5993FAB85}"/>
    <cellStyle name="Nota 2 6 6 4 2 3" xfId="34797" xr:uid="{EFFC7292-9033-4B47-B558-4E1E2195AF03}"/>
    <cellStyle name="Nota 2 6 6 4 3" xfId="34798" xr:uid="{6420EA84-12CE-4DC4-A4F7-A7E9B6DA8303}"/>
    <cellStyle name="Nota 2 6 6 4 3 2" xfId="34799" xr:uid="{57386F19-DCC6-4AFC-99A6-6CFA34F8E500}"/>
    <cellStyle name="Nota 2 6 6 4 4" xfId="34800" xr:uid="{0BC3B472-8776-4016-8F15-367FFBAA5AB0}"/>
    <cellStyle name="Nota 2 6 6 4 4 2" xfId="34801" xr:uid="{E80DBB62-B742-4C34-875D-5947F5759CC3}"/>
    <cellStyle name="Nota 2 6 6 4 5" xfId="34802" xr:uid="{729C2B1A-8A44-4F26-B94F-B2E126D73E78}"/>
    <cellStyle name="Nota 2 6 6 5" xfId="34803" xr:uid="{A40AB207-4074-4ACA-ACB0-AFF9AF6F086D}"/>
    <cellStyle name="Nota 2 6 6 5 2" xfId="34804" xr:uid="{51A4A580-FCFE-45E2-94B7-D553E12B3FAD}"/>
    <cellStyle name="Nota 2 6 6 5 2 2" xfId="34805" xr:uid="{3EB0A2A2-7307-462D-8C38-2C6FA38D40FC}"/>
    <cellStyle name="Nota 2 6 6 5 3" xfId="34806" xr:uid="{E08B3D9D-7055-4ADC-A0F1-1C861BA79605}"/>
    <cellStyle name="Nota 2 6 6 5 3 2" xfId="34807" xr:uid="{18A2DEF6-DE18-4EE2-A996-4EBC2754865D}"/>
    <cellStyle name="Nota 2 6 6 5 4" xfId="34808" xr:uid="{4A1CBC8E-C1CA-4737-856B-68E1119EE851}"/>
    <cellStyle name="Nota 2 6 6 6" xfId="34809" xr:uid="{E1A4679A-DE36-4391-A7D5-DEE2B2F909C2}"/>
    <cellStyle name="Nota 2 6 6 6 2" xfId="34810" xr:uid="{B388DEE8-3755-4028-80E4-F0926A9E825D}"/>
    <cellStyle name="Nota 2 6 6 7" xfId="34811" xr:uid="{6FC733AC-BAED-4ED2-BBA0-4B8960E1868E}"/>
    <cellStyle name="Nota 2 6 6 8" xfId="34812" xr:uid="{C8426D02-8768-43FA-B721-E9951A9F74DA}"/>
    <cellStyle name="Nota 2 6 7" xfId="34813" xr:uid="{95656EF6-61B4-43B6-9FCE-5EEEEC488453}"/>
    <cellStyle name="Nota 2 6 7 2" xfId="34814" xr:uid="{D73DBC58-EF66-4ABD-863A-54B4CB8CE813}"/>
    <cellStyle name="Nota 2 6 7 2 2" xfId="34815" xr:uid="{990FBC05-BD77-4833-9E3C-B2F7FC4E2B55}"/>
    <cellStyle name="Nota 2 6 7 2 2 2" xfId="34816" xr:uid="{2167D1C3-1F50-46DB-ACD3-996ED03EDA27}"/>
    <cellStyle name="Nota 2 6 7 2 2 2 2" xfId="34817" xr:uid="{CAF51E69-C5C7-4386-862A-2BF4FF3968DF}"/>
    <cellStyle name="Nota 2 6 7 2 2 2 2 2" xfId="34818" xr:uid="{3E5AFFD1-C7CD-4595-8956-C5952A841989}"/>
    <cellStyle name="Nota 2 6 7 2 2 2 3" xfId="34819" xr:uid="{6D1E4F12-3584-4C8A-86D9-AE6B8A1BC144}"/>
    <cellStyle name="Nota 2 6 7 2 2 3" xfId="34820" xr:uid="{1387E6A4-E80E-4060-9BAF-8E05D9E13E03}"/>
    <cellStyle name="Nota 2 6 7 2 2 3 2" xfId="34821" xr:uid="{963D7D0B-E4F1-44DB-B4EC-85A64DB5EA3B}"/>
    <cellStyle name="Nota 2 6 7 2 2 4" xfId="34822" xr:uid="{C80B42F6-6DAF-4D09-8693-72DC99BE11BB}"/>
    <cellStyle name="Nota 2 6 7 2 2 4 2" xfId="34823" xr:uid="{6C512B1F-01BD-441F-8F56-828DE692CDDC}"/>
    <cellStyle name="Nota 2 6 7 2 2 5" xfId="34824" xr:uid="{7A88E5AC-596E-4722-889B-333143EF46DA}"/>
    <cellStyle name="Nota 2 6 7 2 3" xfId="34825" xr:uid="{BA82A10A-9F45-493E-B684-7D7BE6D07312}"/>
    <cellStyle name="Nota 2 6 7 2 3 2" xfId="34826" xr:uid="{EB09BFEC-BC1F-4C14-AE3E-C90E7E65152E}"/>
    <cellStyle name="Nota 2 6 7 2 4" xfId="34827" xr:uid="{FDFCFFCF-0BEA-43C6-BA4F-F3C8D8E73EF1}"/>
    <cellStyle name="Nota 2 6 7 2 4 2" xfId="34828" xr:uid="{C3EB7972-6AD3-4240-A087-3F1F766580BD}"/>
    <cellStyle name="Nota 2 6 7 2 5" xfId="34829" xr:uid="{96D5C20C-DFEB-40E8-B965-A8597A5C1295}"/>
    <cellStyle name="Nota 2 6 7 3" xfId="34830" xr:uid="{46F65928-6DA2-4599-8841-8B46A90A0EFE}"/>
    <cellStyle name="Nota 2 6 7 3 2" xfId="34831" xr:uid="{AE96C250-2C43-4E02-AF6C-AB47FF940887}"/>
    <cellStyle name="Nota 2 6 7 3 2 2" xfId="34832" xr:uid="{FFA52D72-D962-4886-BB5D-881DCF085433}"/>
    <cellStyle name="Nota 2 6 7 3 3" xfId="34833" xr:uid="{22FE7B1E-4B59-4DB8-A288-F2847F1D0CA9}"/>
    <cellStyle name="Nota 2 6 7 3 3 2" xfId="34834" xr:uid="{7DD6C2CD-E8AF-41D8-B471-567F7BCFB92B}"/>
    <cellStyle name="Nota 2 6 7 3 4" xfId="34835" xr:uid="{FBC14FD4-2A6A-4298-A850-D99520BB2D70}"/>
    <cellStyle name="Nota 2 6 7 4" xfId="34836" xr:uid="{B0DAC6B6-BB05-4624-B3F2-6FCB0875F12B}"/>
    <cellStyle name="Nota 2 6 7 4 2" xfId="34837" xr:uid="{855EB9F3-C93A-4D13-A62B-BA6CB92676BC}"/>
    <cellStyle name="Nota 2 6 7 4 2 2" xfId="34838" xr:uid="{73B43236-E743-4E15-9810-DC665B4A972A}"/>
    <cellStyle name="Nota 2 6 7 4 2 2 2" xfId="34839" xr:uid="{F91A8D08-BFD8-4626-B042-CE7C5A94FCFE}"/>
    <cellStyle name="Nota 2 6 7 4 2 3" xfId="34840" xr:uid="{0FCEFDBF-FE66-42F1-AC9F-47167510887B}"/>
    <cellStyle name="Nota 2 6 7 4 3" xfId="34841" xr:uid="{E6EC5572-CC06-47E0-841F-B5268781EE8A}"/>
    <cellStyle name="Nota 2 6 7 4 3 2" xfId="34842" xr:uid="{B6F594EC-B3F9-4C72-9F30-1BC4101A8ADF}"/>
    <cellStyle name="Nota 2 6 7 4 4" xfId="34843" xr:uid="{BA345660-45B6-461F-98BB-53251BFBF8A0}"/>
    <cellStyle name="Nota 2 6 7 4 4 2" xfId="34844" xr:uid="{BEC7C0E6-2729-4969-969A-31FB90618E7D}"/>
    <cellStyle name="Nota 2 6 7 4 5" xfId="34845" xr:uid="{61041EE9-DA23-4496-BE0D-9879D6A09AC1}"/>
    <cellStyle name="Nota 2 6 7 5" xfId="34846" xr:uid="{A5F82D5B-60FC-4F29-AC2D-057686F465B5}"/>
    <cellStyle name="Nota 2 6 7 5 2" xfId="34847" xr:uid="{D0D1799C-EC81-4DB3-9C92-4065486035FE}"/>
    <cellStyle name="Nota 2 6 7 5 2 2" xfId="34848" xr:uid="{CBDEA25B-2FE5-460F-B912-C607C416422F}"/>
    <cellStyle name="Nota 2 6 7 5 3" xfId="34849" xr:uid="{5E0134CB-66C6-4A75-9268-31F3FDBCD5E8}"/>
    <cellStyle name="Nota 2 6 7 5 3 2" xfId="34850" xr:uid="{245FAD1E-3C2F-4F12-8DB3-78145133C86D}"/>
    <cellStyle name="Nota 2 6 7 5 4" xfId="34851" xr:uid="{63FF0FED-3ABC-45E9-BE42-1038634194FC}"/>
    <cellStyle name="Nota 2 6 7 6" xfId="34852" xr:uid="{8DF8A236-8C82-452E-93F6-4DF4EA25D130}"/>
    <cellStyle name="Nota 2 6 7 6 2" xfId="34853" xr:uid="{679233DA-807D-4F1C-8C1E-C4B06A4196E3}"/>
    <cellStyle name="Nota 2 6 7 7" xfId="34854" xr:uid="{4C9FBBD5-B430-4F96-8956-0CE0B0B98BED}"/>
    <cellStyle name="Nota 2 6 7 8" xfId="34855" xr:uid="{788E2DDA-D0E3-473E-8AE5-432D821CB3EC}"/>
    <cellStyle name="Nota 2 6 8" xfId="34856" xr:uid="{463ABBB3-96D6-46F2-BDEA-DD4FE4F3A9BA}"/>
    <cellStyle name="Nota 2 6 8 2" xfId="34857" xr:uid="{864C28AE-1482-4575-B277-5F0A316D24AF}"/>
    <cellStyle name="Nota 2 6 8 2 2" xfId="34858" xr:uid="{95D86240-7EAB-4BC0-B62D-E8F4620934AD}"/>
    <cellStyle name="Nota 2 6 8 2 2 2" xfId="34859" xr:uid="{7F47821B-C246-425D-8561-DB9B413629C5}"/>
    <cellStyle name="Nota 2 6 8 2 2 2 2" xfId="34860" xr:uid="{20A547DD-E3C9-4AC6-AD71-2971ABA1CBFD}"/>
    <cellStyle name="Nota 2 6 8 2 2 3" xfId="34861" xr:uid="{393A3006-8E4C-48BF-9471-38D1AF92D1EA}"/>
    <cellStyle name="Nota 2 6 8 2 3" xfId="34862" xr:uid="{C3A8F105-C741-48BB-9489-0F38ABAD27CC}"/>
    <cellStyle name="Nota 2 6 8 2 3 2" xfId="34863" xr:uid="{86C32B85-315D-4C23-A59F-6DD5EDC045B7}"/>
    <cellStyle name="Nota 2 6 8 2 4" xfId="34864" xr:uid="{7C33937E-50EF-492D-A2D7-F2C14D5FFDE2}"/>
    <cellStyle name="Nota 2 6 8 2 4 2" xfId="34865" xr:uid="{E33B5898-8833-4745-88C2-E93515033B8B}"/>
    <cellStyle name="Nota 2 6 8 2 5" xfId="34866" xr:uid="{C8CA97CD-685D-4EF2-9AE3-D04A43D31C83}"/>
    <cellStyle name="Nota 2 6 8 3" xfId="34867" xr:uid="{C81D6F62-87D9-4DE9-B688-A6EA69EFD2D0}"/>
    <cellStyle name="Nota 2 6 8 3 2" xfId="34868" xr:uid="{A0CAF6F8-14FE-4E20-B9D4-8454A61CCF62}"/>
    <cellStyle name="Nota 2 6 8 4" xfId="34869" xr:uid="{BB611E0D-0788-413B-B49D-619EE5E5DE6B}"/>
    <cellStyle name="Nota 2 6 8 4 2" xfId="34870" xr:uid="{26925BD9-49E0-4C54-A875-9195D85F215E}"/>
    <cellStyle name="Nota 2 6 8 5" xfId="34871" xr:uid="{FF7A211C-1F7D-4921-A683-5CF7BE7286F4}"/>
    <cellStyle name="Nota 2 6 9" xfId="34872" xr:uid="{92205B48-A429-48E4-B498-CF35C571B87B}"/>
    <cellStyle name="Nota 2 6 9 2" xfId="34873" xr:uid="{4846A105-061F-4889-B404-7A624B5FA611}"/>
    <cellStyle name="Nota 2 6 9 2 2" xfId="34874" xr:uid="{C19019AA-653E-461B-81FE-577E67A5D692}"/>
    <cellStyle name="Nota 2 6 9 3" xfId="34875" xr:uid="{879EB33D-C79D-47CB-9962-B94BC61B6109}"/>
    <cellStyle name="Nota 2 6 9 3 2" xfId="34876" xr:uid="{D55A2510-D1C7-4734-BFEE-6590926F34D9}"/>
    <cellStyle name="Nota 2 6 9 4" xfId="34877" xr:uid="{73C8DB26-DC26-4F5D-A251-43B810017560}"/>
    <cellStyle name="Nota 2 7" xfId="34878" xr:uid="{6B9FC35F-7D94-422B-83E7-0A264949AE07}"/>
    <cellStyle name="Nota 2 7 10" xfId="34879" xr:uid="{247C3AD5-DA73-400F-BA90-59DF7BD51B00}"/>
    <cellStyle name="Nota 2 7 10 2" xfId="34880" xr:uid="{04CC3DB6-4C24-4544-8A4C-B2671D2DA6F2}"/>
    <cellStyle name="Nota 2 7 11" xfId="34881" xr:uid="{BFCE4ABE-58FF-4162-8707-1EB0E2C58E96}"/>
    <cellStyle name="Nota 2 7 12" xfId="34882" xr:uid="{51F58BE4-700F-44DD-9356-E8363DB87E1D}"/>
    <cellStyle name="Nota 2 7 2" xfId="34883" xr:uid="{AD166A31-944B-4A9B-BFD7-6290301DB7B8}"/>
    <cellStyle name="Nota 2 7 2 10" xfId="34884" xr:uid="{A6F32714-08F7-4366-B356-EC51D68F542A}"/>
    <cellStyle name="Nota 2 7 2 2" xfId="34885" xr:uid="{3DA9E24F-AFC4-463B-A79E-14F6632CE3E5}"/>
    <cellStyle name="Nota 2 7 2 2 2" xfId="34886" xr:uid="{D9F7D730-520F-4C18-858E-AF3C94748D05}"/>
    <cellStyle name="Nota 2 7 2 2 2 2" xfId="34887" xr:uid="{3E8B126D-FF89-4EEB-8FCF-32D4792509BC}"/>
    <cellStyle name="Nota 2 7 2 2 2 2 2" xfId="34888" xr:uid="{1432EB35-6323-42CE-8C23-8C5D4A4C1EF0}"/>
    <cellStyle name="Nota 2 7 2 2 2 2 2 2" xfId="34889" xr:uid="{04E341A2-B189-4841-AC1B-D42BF1BD782F}"/>
    <cellStyle name="Nota 2 7 2 2 2 2 2 2 2" xfId="34890" xr:uid="{3ABF4A0E-21B6-41C8-BBF5-3D929977233E}"/>
    <cellStyle name="Nota 2 7 2 2 2 2 2 3" xfId="34891" xr:uid="{DD64B8DA-0340-4461-B8CD-07FB48FBFA1A}"/>
    <cellStyle name="Nota 2 7 2 2 2 2 3" xfId="34892" xr:uid="{54973E51-EE2E-4F87-8884-C2FAC39CD8DA}"/>
    <cellStyle name="Nota 2 7 2 2 2 2 3 2" xfId="34893" xr:uid="{2F007951-BDCB-42B6-8272-EE8D75F8CD20}"/>
    <cellStyle name="Nota 2 7 2 2 2 2 4" xfId="34894" xr:uid="{41C99388-2288-498A-8FE9-667BD940D326}"/>
    <cellStyle name="Nota 2 7 2 2 2 2 4 2" xfId="34895" xr:uid="{ED9D2352-131B-4B09-B6A6-C4652310DF72}"/>
    <cellStyle name="Nota 2 7 2 2 2 2 5" xfId="34896" xr:uid="{BD0D26AB-DFCF-4EF2-8393-828301601789}"/>
    <cellStyle name="Nota 2 7 2 2 2 3" xfId="34897" xr:uid="{E3D01FAA-9A98-4844-81DE-95E71F82CEEC}"/>
    <cellStyle name="Nota 2 7 2 2 2 3 2" xfId="34898" xr:uid="{5030BD72-D29A-4725-81ED-F5F130AABAB5}"/>
    <cellStyle name="Nota 2 7 2 2 2 4" xfId="34899" xr:uid="{AE9F34FF-F398-4E96-8A43-3039EA37932E}"/>
    <cellStyle name="Nota 2 7 2 2 2 4 2" xfId="34900" xr:uid="{0808DB63-0164-4633-A1CF-74B30F8B2CCD}"/>
    <cellStyle name="Nota 2 7 2 2 2 5" xfId="34901" xr:uid="{4C3C8DA3-B59A-4962-9B1B-A7CB4AAA61F2}"/>
    <cellStyle name="Nota 2 7 2 2 3" xfId="34902" xr:uid="{14F7C6C9-33FC-4903-AF05-6A34C2D72C12}"/>
    <cellStyle name="Nota 2 7 2 2 3 2" xfId="34903" xr:uid="{009F7A13-06B7-44D5-8722-6AE946C7A1DA}"/>
    <cellStyle name="Nota 2 7 2 2 3 2 2" xfId="34904" xr:uid="{CE8486B7-D3F8-4002-B215-230AD5FE3CBB}"/>
    <cellStyle name="Nota 2 7 2 2 3 3" xfId="34905" xr:uid="{635F56E5-1009-4074-8CEF-CCF17EC8113E}"/>
    <cellStyle name="Nota 2 7 2 2 3 3 2" xfId="34906" xr:uid="{850653DA-BD13-4A72-AAA9-9C6E005B00DA}"/>
    <cellStyle name="Nota 2 7 2 2 3 4" xfId="34907" xr:uid="{4C92391D-B4A6-4577-B298-4E93FA217F8A}"/>
    <cellStyle name="Nota 2 7 2 2 4" xfId="34908" xr:uid="{19433E7B-C57A-4D3E-BC37-7EE98E0262D2}"/>
    <cellStyle name="Nota 2 7 2 2 4 2" xfId="34909" xr:uid="{BC024174-53C3-4809-8029-2B6928D4B3E8}"/>
    <cellStyle name="Nota 2 7 2 2 4 2 2" xfId="34910" xr:uid="{EFB4162B-4F83-4D28-BCD1-2324134DD522}"/>
    <cellStyle name="Nota 2 7 2 2 4 2 2 2" xfId="34911" xr:uid="{8FDDDADB-5D42-4519-A6A6-7CFBD5B65F8D}"/>
    <cellStyle name="Nota 2 7 2 2 4 2 3" xfId="34912" xr:uid="{E10352EF-11B7-4806-AD2F-C4A113CE7A8C}"/>
    <cellStyle name="Nota 2 7 2 2 4 3" xfId="34913" xr:uid="{8FC23186-C8A7-4A65-BD52-4175CDD85B3B}"/>
    <cellStyle name="Nota 2 7 2 2 4 3 2" xfId="34914" xr:uid="{195D1828-475C-4E52-A067-F6D2AC160942}"/>
    <cellStyle name="Nota 2 7 2 2 4 4" xfId="34915" xr:uid="{A41D3BE4-5D19-4B72-BAAC-25463831050F}"/>
    <cellStyle name="Nota 2 7 2 2 4 4 2" xfId="34916" xr:uid="{50B6BC51-E851-44AF-B1A9-143E574868B7}"/>
    <cellStyle name="Nota 2 7 2 2 4 5" xfId="34917" xr:uid="{9DA8B87B-6121-4C62-BFBB-8D9C21FFF4C6}"/>
    <cellStyle name="Nota 2 7 2 2 5" xfId="34918" xr:uid="{983CD04F-CB9F-4822-9608-F3955F99A8E1}"/>
    <cellStyle name="Nota 2 7 2 2 5 2" xfId="34919" xr:uid="{D0E47251-B2FE-4789-B14A-D056247211F9}"/>
    <cellStyle name="Nota 2 7 2 2 5 2 2" xfId="34920" xr:uid="{1C547FD3-39E7-4B55-9863-3559A26D75D0}"/>
    <cellStyle name="Nota 2 7 2 2 5 3" xfId="34921" xr:uid="{F2EA80BD-F531-42D4-91E5-841D418730E2}"/>
    <cellStyle name="Nota 2 7 2 2 5 3 2" xfId="34922" xr:uid="{24804C6E-4F12-4AC8-AD89-D57EF847E0CA}"/>
    <cellStyle name="Nota 2 7 2 2 5 4" xfId="34923" xr:uid="{3A22979E-5788-4A38-8A84-70F8C298D967}"/>
    <cellStyle name="Nota 2 7 2 2 6" xfId="34924" xr:uid="{0D51C379-9675-4B16-AFDE-BE553776D3CC}"/>
    <cellStyle name="Nota 2 7 2 2 6 2" xfId="34925" xr:uid="{A780324E-F0E8-4B4C-ACD9-0A1DDB052CCF}"/>
    <cellStyle name="Nota 2 7 2 2 7" xfId="34926" xr:uid="{039AE777-307A-4423-B7CE-E05016C1CE35}"/>
    <cellStyle name="Nota 2 7 2 2 8" xfId="34927" xr:uid="{8AA6702B-B664-458A-A320-B25005BE19F2}"/>
    <cellStyle name="Nota 2 7 2 3" xfId="34928" xr:uid="{0FBBF9FA-CF3F-4461-9672-90A75FD70DF6}"/>
    <cellStyle name="Nota 2 7 2 3 2" xfId="34929" xr:uid="{0235EF84-8C75-47A6-BF08-D74188AFC46B}"/>
    <cellStyle name="Nota 2 7 2 3 2 2" xfId="34930" xr:uid="{77BD5443-5144-47F7-A992-3D2119CF1861}"/>
    <cellStyle name="Nota 2 7 2 3 2 2 2" xfId="34931" xr:uid="{A3B9335A-3994-4409-A253-CEFC32119C5B}"/>
    <cellStyle name="Nota 2 7 2 3 2 2 2 2" xfId="34932" xr:uid="{A8C03994-1C34-404D-A9AD-605993DC2508}"/>
    <cellStyle name="Nota 2 7 2 3 2 2 2 2 2" xfId="34933" xr:uid="{A3208B00-D758-4A4A-8F27-868704F7E572}"/>
    <cellStyle name="Nota 2 7 2 3 2 2 2 3" xfId="34934" xr:uid="{79DF84C9-9C42-4FA4-BBCA-DA1E019EDB29}"/>
    <cellStyle name="Nota 2 7 2 3 2 2 3" xfId="34935" xr:uid="{F7B63727-BB54-40BA-9ABD-D72E85A58189}"/>
    <cellStyle name="Nota 2 7 2 3 2 2 3 2" xfId="34936" xr:uid="{B6B4FB48-F7C5-4D91-BF65-E3B225F23161}"/>
    <cellStyle name="Nota 2 7 2 3 2 2 4" xfId="34937" xr:uid="{AA645FDD-5208-4D36-95E4-000BB3EF4CB7}"/>
    <cellStyle name="Nota 2 7 2 3 2 2 4 2" xfId="34938" xr:uid="{2BCE54BA-5A92-4106-9C72-807C68D5239D}"/>
    <cellStyle name="Nota 2 7 2 3 2 2 5" xfId="34939" xr:uid="{D10F6AA6-4888-41FC-8C58-BA00BD95FC06}"/>
    <cellStyle name="Nota 2 7 2 3 2 3" xfId="34940" xr:uid="{AC5DC158-3C45-4106-A5F4-A5015DBF5481}"/>
    <cellStyle name="Nota 2 7 2 3 2 3 2" xfId="34941" xr:uid="{A99AA7A5-6A2B-4DCC-A204-8D9731A36302}"/>
    <cellStyle name="Nota 2 7 2 3 2 4" xfId="34942" xr:uid="{7C76354B-0724-4C9B-89EA-D49328C84A18}"/>
    <cellStyle name="Nota 2 7 2 3 2 4 2" xfId="34943" xr:uid="{950AD9E8-F7B5-4029-911D-D541D51C815F}"/>
    <cellStyle name="Nota 2 7 2 3 2 5" xfId="34944" xr:uid="{23489C62-BC4D-4923-A8E7-87359B6FFC72}"/>
    <cellStyle name="Nota 2 7 2 3 3" xfId="34945" xr:uid="{AEEA9E8C-CC58-4AB7-B5B4-A3D68ED1B2B2}"/>
    <cellStyle name="Nota 2 7 2 3 3 2" xfId="34946" xr:uid="{FEB3EFFC-0BB1-4E8B-956D-06D6524A71E0}"/>
    <cellStyle name="Nota 2 7 2 3 3 2 2" xfId="34947" xr:uid="{DF18C6EB-9B0D-446B-9925-B62ABFE15B7D}"/>
    <cellStyle name="Nota 2 7 2 3 3 3" xfId="34948" xr:uid="{8830F127-79F7-491C-8440-2C19C600C0A0}"/>
    <cellStyle name="Nota 2 7 2 3 3 3 2" xfId="34949" xr:uid="{8D1CAACD-31E4-4AA2-89D5-C660B41C81EE}"/>
    <cellStyle name="Nota 2 7 2 3 3 4" xfId="34950" xr:uid="{3375EB88-122D-4425-8014-32C6B22CC003}"/>
    <cellStyle name="Nota 2 7 2 3 4" xfId="34951" xr:uid="{B2142453-63A6-4D3B-9807-8EDF13C12979}"/>
    <cellStyle name="Nota 2 7 2 3 4 2" xfId="34952" xr:uid="{437ECF75-D066-4921-A4A8-5540CAB8D9EB}"/>
    <cellStyle name="Nota 2 7 2 3 4 2 2" xfId="34953" xr:uid="{A7FCC8CF-4078-4383-B63B-1E34ED9F1233}"/>
    <cellStyle name="Nota 2 7 2 3 4 2 2 2" xfId="34954" xr:uid="{6D1D3C72-482B-48B6-8072-3AD311B92379}"/>
    <cellStyle name="Nota 2 7 2 3 4 2 3" xfId="34955" xr:uid="{9A8D9D78-D29F-474B-AC3E-49AB59CB00D9}"/>
    <cellStyle name="Nota 2 7 2 3 4 3" xfId="34956" xr:uid="{35481640-F6A7-4413-BF5C-BC4DB712E040}"/>
    <cellStyle name="Nota 2 7 2 3 4 3 2" xfId="34957" xr:uid="{640B2330-0094-47CD-83B6-AFEEEB335DA3}"/>
    <cellStyle name="Nota 2 7 2 3 4 4" xfId="34958" xr:uid="{5449B8DF-2B52-4183-9AD6-51574A14C379}"/>
    <cellStyle name="Nota 2 7 2 3 4 4 2" xfId="34959" xr:uid="{3EC20626-D060-4335-8A9F-C26CDC3BE199}"/>
    <cellStyle name="Nota 2 7 2 3 4 5" xfId="34960" xr:uid="{640972BF-D2BB-4C84-ADB4-E7740B2BC7EA}"/>
    <cellStyle name="Nota 2 7 2 3 5" xfId="34961" xr:uid="{2B14FB29-B773-4426-AC1E-1B7264F77000}"/>
    <cellStyle name="Nota 2 7 2 3 5 2" xfId="34962" xr:uid="{5BC2BB06-02C3-4854-BCD8-BE6B6A83335D}"/>
    <cellStyle name="Nota 2 7 2 3 5 2 2" xfId="34963" xr:uid="{46216806-A200-46F7-91D4-DBF943EFC479}"/>
    <cellStyle name="Nota 2 7 2 3 5 3" xfId="34964" xr:uid="{9C078D23-17AA-4B9D-866E-E2627C9E250B}"/>
    <cellStyle name="Nota 2 7 2 3 5 3 2" xfId="34965" xr:uid="{6F3E2B1D-5F01-42E3-A088-F4F0BACF8724}"/>
    <cellStyle name="Nota 2 7 2 3 5 4" xfId="34966" xr:uid="{A0BCD8DF-A5FF-4EA4-A5C6-E03EC8E92E75}"/>
    <cellStyle name="Nota 2 7 2 3 6" xfId="34967" xr:uid="{E60F3D19-7158-4633-8D2E-D6FF70FEAB75}"/>
    <cellStyle name="Nota 2 7 2 3 6 2" xfId="34968" xr:uid="{A17F8CAC-C1A9-4040-AE10-418F9DED6D42}"/>
    <cellStyle name="Nota 2 7 2 3 7" xfId="34969" xr:uid="{83B6BFA5-2A11-458A-BA3F-32BD5A98B6EA}"/>
    <cellStyle name="Nota 2 7 2 3 8" xfId="34970" xr:uid="{FEDB1680-2AD8-4BD2-8D4B-B4D4D7308096}"/>
    <cellStyle name="Nota 2 7 2 4" xfId="34971" xr:uid="{D54A4EF6-4842-4328-ABB0-29569BB270CF}"/>
    <cellStyle name="Nota 2 7 2 4 2" xfId="34972" xr:uid="{CAD71C29-AAC8-4BB1-B6B1-8681C625324A}"/>
    <cellStyle name="Nota 2 7 2 4 2 2" xfId="34973" xr:uid="{50F5C2F3-00DD-4C7A-87BE-B860C6DC9464}"/>
    <cellStyle name="Nota 2 7 2 4 2 2 2" xfId="34974" xr:uid="{C06276D4-489C-4810-9D86-C9A58E1BFFBC}"/>
    <cellStyle name="Nota 2 7 2 4 2 2 2 2" xfId="34975" xr:uid="{91529B2C-6151-4203-B5A4-534A31568DC7}"/>
    <cellStyle name="Nota 2 7 2 4 2 2 3" xfId="34976" xr:uid="{BED1A4A3-B2BD-454D-ACB2-4B9903C1CBD3}"/>
    <cellStyle name="Nota 2 7 2 4 2 3" xfId="34977" xr:uid="{6923A85A-EB05-43FE-BD75-1A4389E724E2}"/>
    <cellStyle name="Nota 2 7 2 4 2 3 2" xfId="34978" xr:uid="{67C0BFC0-6A75-4D72-A5E1-25DFD34AD0F7}"/>
    <cellStyle name="Nota 2 7 2 4 2 4" xfId="34979" xr:uid="{4CEF9DF3-0EE9-4A1D-9097-246C1BD901E7}"/>
    <cellStyle name="Nota 2 7 2 4 2 4 2" xfId="34980" xr:uid="{7844077B-7043-4449-B9C9-9E083827F5F5}"/>
    <cellStyle name="Nota 2 7 2 4 2 5" xfId="34981" xr:uid="{A182722C-B524-4AC7-BD4A-7D6D8025CC6E}"/>
    <cellStyle name="Nota 2 7 2 4 3" xfId="34982" xr:uid="{C0A6A031-E9E3-42C8-859E-4DEA35641122}"/>
    <cellStyle name="Nota 2 7 2 4 3 2" xfId="34983" xr:uid="{FE60A95A-EF6C-44E3-A87B-882B478C06C4}"/>
    <cellStyle name="Nota 2 7 2 4 4" xfId="34984" xr:uid="{F09254DE-3649-434D-AF04-DFA45398981B}"/>
    <cellStyle name="Nota 2 7 2 4 4 2" xfId="34985" xr:uid="{B204DC12-D551-4E24-8ACC-4865107F9DAB}"/>
    <cellStyle name="Nota 2 7 2 4 5" xfId="34986" xr:uid="{67C1ABD0-CA56-42A9-AAEA-049395D81620}"/>
    <cellStyle name="Nota 2 7 2 5" xfId="34987" xr:uid="{D7A74639-B2DE-4558-A7D0-5535320E2F49}"/>
    <cellStyle name="Nota 2 7 2 5 2" xfId="34988" xr:uid="{7E4E6724-DEC7-462D-AA3D-6D6018198748}"/>
    <cellStyle name="Nota 2 7 2 5 2 2" xfId="34989" xr:uid="{7C79847B-A8FA-4D92-8792-2BEEE809E16C}"/>
    <cellStyle name="Nota 2 7 2 5 3" xfId="34990" xr:uid="{D459D8C8-E431-481A-87DD-7344FA1DC0DD}"/>
    <cellStyle name="Nota 2 7 2 5 3 2" xfId="34991" xr:uid="{B01F3D9A-AF3D-4150-B825-773E898BD624}"/>
    <cellStyle name="Nota 2 7 2 5 4" xfId="34992" xr:uid="{5F4F3FAB-1BE5-4256-8207-F88A5F1566B6}"/>
    <cellStyle name="Nota 2 7 2 6" xfId="34993" xr:uid="{3F3EA431-909C-4729-81FA-FD5C16011509}"/>
    <cellStyle name="Nota 2 7 2 6 2" xfId="34994" xr:uid="{2DB52254-2084-4027-862F-9AD7BEFC019B}"/>
    <cellStyle name="Nota 2 7 2 6 2 2" xfId="34995" xr:uid="{153E8FD8-1A7E-483C-9311-91A0791FCB54}"/>
    <cellStyle name="Nota 2 7 2 6 2 2 2" xfId="34996" xr:uid="{96F40AED-A951-4C92-AC5E-81DAD58DF7C8}"/>
    <cellStyle name="Nota 2 7 2 6 2 3" xfId="34997" xr:uid="{47B7AA1A-CB14-4EA0-B281-DD31E93E016A}"/>
    <cellStyle name="Nota 2 7 2 6 3" xfId="34998" xr:uid="{CF60D060-C250-4FA1-BC08-31BC85E85F52}"/>
    <cellStyle name="Nota 2 7 2 6 3 2" xfId="34999" xr:uid="{FE630FFE-4878-454A-8B61-3B1914FB7FF4}"/>
    <cellStyle name="Nota 2 7 2 6 4" xfId="35000" xr:uid="{7250D06E-DF71-42EF-9E94-7B84910ECFE5}"/>
    <cellStyle name="Nota 2 7 2 6 4 2" xfId="35001" xr:uid="{3D42DE49-547C-40FE-AB74-552F0F31C5AA}"/>
    <cellStyle name="Nota 2 7 2 6 5" xfId="35002" xr:uid="{B036EC08-77A4-47C1-A9C4-978853C744BA}"/>
    <cellStyle name="Nota 2 7 2 7" xfId="35003" xr:uid="{AA9336DD-4194-43FE-8451-BBB010C1B2C5}"/>
    <cellStyle name="Nota 2 7 2 7 2" xfId="35004" xr:uid="{63971654-16EC-417C-A4C5-E0B92FB25EDB}"/>
    <cellStyle name="Nota 2 7 2 7 2 2" xfId="35005" xr:uid="{99E8155C-3A12-46A6-A774-889C29608EA3}"/>
    <cellStyle name="Nota 2 7 2 7 3" xfId="35006" xr:uid="{6E9DE6DE-4657-43E0-85B9-B44E6555B514}"/>
    <cellStyle name="Nota 2 7 2 7 3 2" xfId="35007" xr:uid="{B1A52417-14C8-43B1-8114-B8725C3017E8}"/>
    <cellStyle name="Nota 2 7 2 7 4" xfId="35008" xr:uid="{70A3F0BD-126D-4DD5-8D32-9BB5CF403D4D}"/>
    <cellStyle name="Nota 2 7 2 8" xfId="35009" xr:uid="{3A6F5880-7A01-44AD-8B64-4A340D90CFB6}"/>
    <cellStyle name="Nota 2 7 2 8 2" xfId="35010" xr:uid="{EF1F9C07-3329-4FE7-A4FE-209C4C6E3CD9}"/>
    <cellStyle name="Nota 2 7 2 9" xfId="35011" xr:uid="{D8D213EA-A0E0-4609-B6CA-289020ABC9F3}"/>
    <cellStyle name="Nota 2 7 3" xfId="35012" xr:uid="{868E3DCD-5B7B-4906-8EEF-1BB190FF0147}"/>
    <cellStyle name="Nota 2 7 3 2" xfId="35013" xr:uid="{321C5CB1-02F3-4C77-95BB-07CCAD1508AC}"/>
    <cellStyle name="Nota 2 7 3 2 2" xfId="35014" xr:uid="{B1FB709B-0061-484B-A456-776C0493B4E9}"/>
    <cellStyle name="Nota 2 7 3 2 2 2" xfId="35015" xr:uid="{C43D8D87-6CD9-4373-B008-05DE8CBD06FD}"/>
    <cellStyle name="Nota 2 7 3 2 2 2 2" xfId="35016" xr:uid="{DF47A7D4-D02C-424A-B573-C7F2A0BD4FBC}"/>
    <cellStyle name="Nota 2 7 3 2 2 2 2 2" xfId="35017" xr:uid="{E313FBEF-23D4-4025-A219-6F30ED111AFB}"/>
    <cellStyle name="Nota 2 7 3 2 2 2 3" xfId="35018" xr:uid="{1C5C044F-D6FD-425D-B4F9-4914F7E804AA}"/>
    <cellStyle name="Nota 2 7 3 2 2 3" xfId="35019" xr:uid="{8D2820FE-F60B-4DF1-9456-685260471EED}"/>
    <cellStyle name="Nota 2 7 3 2 2 3 2" xfId="35020" xr:uid="{9E3FC5DF-D55C-4FEC-9014-73965E823639}"/>
    <cellStyle name="Nota 2 7 3 2 2 4" xfId="35021" xr:uid="{9373D73F-565E-4B39-8057-BCCEBC1A80EE}"/>
    <cellStyle name="Nota 2 7 3 2 2 4 2" xfId="35022" xr:uid="{0A0A7D1D-3EF9-4EE1-82A4-804370F8F8A1}"/>
    <cellStyle name="Nota 2 7 3 2 2 5" xfId="35023" xr:uid="{91A81971-42B2-401B-B753-4B7BE1AC3001}"/>
    <cellStyle name="Nota 2 7 3 2 3" xfId="35024" xr:uid="{3764E613-E7B6-426D-9136-F5ABA65148AA}"/>
    <cellStyle name="Nota 2 7 3 2 3 2" xfId="35025" xr:uid="{213B05CF-B868-446C-B126-AD30FACF6EBA}"/>
    <cellStyle name="Nota 2 7 3 2 4" xfId="35026" xr:uid="{DC3B7D97-2F2D-44EB-A5AC-C56CCE32DE24}"/>
    <cellStyle name="Nota 2 7 3 2 4 2" xfId="35027" xr:uid="{684159FA-418D-4131-9465-5BD932407C37}"/>
    <cellStyle name="Nota 2 7 3 2 5" xfId="35028" xr:uid="{48B44F1B-23DD-4009-AC7D-55FF7B96A8A7}"/>
    <cellStyle name="Nota 2 7 3 3" xfId="35029" xr:uid="{D94C1BE0-E565-4A71-B5AF-1513D2D2BC60}"/>
    <cellStyle name="Nota 2 7 3 3 2" xfId="35030" xr:uid="{2155770F-C8F2-405F-9297-096E7293BC5D}"/>
    <cellStyle name="Nota 2 7 3 3 2 2" xfId="35031" xr:uid="{4DB968E0-10B1-47FB-BC00-3E295039419D}"/>
    <cellStyle name="Nota 2 7 3 3 3" xfId="35032" xr:uid="{F4D878EF-F3E0-4925-8916-C468B324E862}"/>
    <cellStyle name="Nota 2 7 3 3 3 2" xfId="35033" xr:uid="{5D1F7EF7-E5DA-4E32-B0C2-C36B71CC600F}"/>
    <cellStyle name="Nota 2 7 3 3 4" xfId="35034" xr:uid="{E4F6B357-DBF2-44B2-ADD4-146C93A25393}"/>
    <cellStyle name="Nota 2 7 3 4" xfId="35035" xr:uid="{C6FCB29D-008C-4F16-9989-E444B9128D88}"/>
    <cellStyle name="Nota 2 7 3 4 2" xfId="35036" xr:uid="{FBDF758E-9C1B-4744-9704-7D609A188738}"/>
    <cellStyle name="Nota 2 7 3 4 2 2" xfId="35037" xr:uid="{99482ECB-436C-474C-B362-879A83C6E078}"/>
    <cellStyle name="Nota 2 7 3 4 2 2 2" xfId="35038" xr:uid="{10D183BF-5DE0-434E-AEAC-81228BB57491}"/>
    <cellStyle name="Nota 2 7 3 4 2 3" xfId="35039" xr:uid="{17947AF1-CC19-4EB4-BECC-936D590F3CFB}"/>
    <cellStyle name="Nota 2 7 3 4 3" xfId="35040" xr:uid="{90ED5AC1-3015-45C5-87C9-6DE1AEA562A1}"/>
    <cellStyle name="Nota 2 7 3 4 3 2" xfId="35041" xr:uid="{18BE34B3-08AB-4DA1-A383-FE61E7034B62}"/>
    <cellStyle name="Nota 2 7 3 4 4" xfId="35042" xr:uid="{5EC3F325-50B1-449F-9C94-ADE29D45E7A2}"/>
    <cellStyle name="Nota 2 7 3 4 4 2" xfId="35043" xr:uid="{390EB5E4-F9F4-411B-85DA-590E2A4D6EF8}"/>
    <cellStyle name="Nota 2 7 3 4 5" xfId="35044" xr:uid="{5458DE2F-BCF0-4C4F-9B71-6D2B724915A5}"/>
    <cellStyle name="Nota 2 7 3 5" xfId="35045" xr:uid="{47F29679-B85F-4D73-926D-FA06A6657EDE}"/>
    <cellStyle name="Nota 2 7 3 5 2" xfId="35046" xr:uid="{58837EB8-F97A-4117-B423-A2998B20E6BE}"/>
    <cellStyle name="Nota 2 7 3 5 2 2" xfId="35047" xr:uid="{B6D8A437-EAB0-4C67-AE5F-0CB70DC3B4EA}"/>
    <cellStyle name="Nota 2 7 3 5 3" xfId="35048" xr:uid="{7A3C6629-D9D5-4005-B724-36D52305E134}"/>
    <cellStyle name="Nota 2 7 3 5 3 2" xfId="35049" xr:uid="{D4515DF9-B8F3-4E88-9A21-889C6FB85A0E}"/>
    <cellStyle name="Nota 2 7 3 5 4" xfId="35050" xr:uid="{028E182E-E73A-4E79-9CE7-F3CA7F9A7669}"/>
    <cellStyle name="Nota 2 7 3 6" xfId="35051" xr:uid="{AFAFE0F5-3BA3-4CC5-9BD3-BF5F6084AF73}"/>
    <cellStyle name="Nota 2 7 3 6 2" xfId="35052" xr:uid="{75641BB4-F935-4772-AD30-D3BC8707AAB8}"/>
    <cellStyle name="Nota 2 7 3 7" xfId="35053" xr:uid="{F19631CE-634B-4552-A028-C52A74823C66}"/>
    <cellStyle name="Nota 2 7 3 8" xfId="35054" xr:uid="{4DE552A5-AE4B-40FC-8511-608BB3006663}"/>
    <cellStyle name="Nota 2 7 4" xfId="35055" xr:uid="{9C657A7D-B3AB-4F01-ACC8-EA43AA8753EF}"/>
    <cellStyle name="Nota 2 7 4 2" xfId="35056" xr:uid="{CF1D26FD-124D-48F3-BB87-FC272BE0A129}"/>
    <cellStyle name="Nota 2 7 4 2 2" xfId="35057" xr:uid="{2F34F663-BD81-4FFF-93F7-DBC65DCA915A}"/>
    <cellStyle name="Nota 2 7 4 2 2 2" xfId="35058" xr:uid="{EFE974F9-FE68-4F86-8831-C26551B73666}"/>
    <cellStyle name="Nota 2 7 4 2 2 2 2" xfId="35059" xr:uid="{A2FA53E1-611F-42A2-B9CC-59443814501E}"/>
    <cellStyle name="Nota 2 7 4 2 2 2 2 2" xfId="35060" xr:uid="{3CB66CA5-98F6-4B0C-B921-F22D17FF7378}"/>
    <cellStyle name="Nota 2 7 4 2 2 2 3" xfId="35061" xr:uid="{17CCE266-D5B1-4DF1-A738-F12B6AF46438}"/>
    <cellStyle name="Nota 2 7 4 2 2 3" xfId="35062" xr:uid="{6FD0E519-8C7B-4E6E-8381-892F2E69758B}"/>
    <cellStyle name="Nota 2 7 4 2 2 3 2" xfId="35063" xr:uid="{5C26A41B-A1B8-432E-A79F-AF62F846EF83}"/>
    <cellStyle name="Nota 2 7 4 2 2 4" xfId="35064" xr:uid="{FBDF10FB-2901-4CD8-89D8-F7D3687E649C}"/>
    <cellStyle name="Nota 2 7 4 2 2 4 2" xfId="35065" xr:uid="{3E5D737E-937D-4D58-8DC5-1D66213060A3}"/>
    <cellStyle name="Nota 2 7 4 2 2 5" xfId="35066" xr:uid="{9F0C6322-A2F9-456C-B791-DE0AF7ED4934}"/>
    <cellStyle name="Nota 2 7 4 2 3" xfId="35067" xr:uid="{3B803E9C-C946-4728-B49E-F82A5A05255D}"/>
    <cellStyle name="Nota 2 7 4 2 3 2" xfId="35068" xr:uid="{0D69C124-BF49-4BD9-9BEF-16330CDE2BEE}"/>
    <cellStyle name="Nota 2 7 4 2 4" xfId="35069" xr:uid="{2191AB0E-C439-4FD6-A106-46A403B50411}"/>
    <cellStyle name="Nota 2 7 4 2 4 2" xfId="35070" xr:uid="{039468C3-4D0F-42A6-9BEB-3B30BEE34E9A}"/>
    <cellStyle name="Nota 2 7 4 2 5" xfId="35071" xr:uid="{2137D980-86AC-4762-AA81-6FB631F6450B}"/>
    <cellStyle name="Nota 2 7 4 3" xfId="35072" xr:uid="{2925FCED-0BEB-4033-A890-E921788FA3D0}"/>
    <cellStyle name="Nota 2 7 4 3 2" xfId="35073" xr:uid="{58B50744-BA78-43C6-983E-156AA10FF9E0}"/>
    <cellStyle name="Nota 2 7 4 3 2 2" xfId="35074" xr:uid="{D53E50FE-07E3-48C6-99FD-9B4616052D00}"/>
    <cellStyle name="Nota 2 7 4 3 3" xfId="35075" xr:uid="{4E8100F7-A0A2-4580-895B-6390FCD02C31}"/>
    <cellStyle name="Nota 2 7 4 3 3 2" xfId="35076" xr:uid="{48E5668B-EA1A-4ACD-97A4-7C83BF656ADC}"/>
    <cellStyle name="Nota 2 7 4 3 4" xfId="35077" xr:uid="{D7DC895D-1084-47B1-B36B-46B93E34E5B9}"/>
    <cellStyle name="Nota 2 7 4 4" xfId="35078" xr:uid="{8331D8C9-DFF7-41D9-91F3-008A6EA3BC88}"/>
    <cellStyle name="Nota 2 7 4 4 2" xfId="35079" xr:uid="{5D8E97E0-484A-43CF-9636-8B2216E519F6}"/>
    <cellStyle name="Nota 2 7 4 4 2 2" xfId="35080" xr:uid="{6AD93D50-7389-4CED-8E9B-A09360D15638}"/>
    <cellStyle name="Nota 2 7 4 4 2 2 2" xfId="35081" xr:uid="{BB215ECD-7BE2-4247-8791-8A9B91A2CE5F}"/>
    <cellStyle name="Nota 2 7 4 4 2 3" xfId="35082" xr:uid="{A831AD28-2B71-4B65-BF47-2291057CCDD0}"/>
    <cellStyle name="Nota 2 7 4 4 3" xfId="35083" xr:uid="{EE7DBC27-F722-43EE-947F-F9E2980EE713}"/>
    <cellStyle name="Nota 2 7 4 4 3 2" xfId="35084" xr:uid="{0902ABEB-5BCD-4D07-9CF8-E76C7BC50CBD}"/>
    <cellStyle name="Nota 2 7 4 4 4" xfId="35085" xr:uid="{4538DEB0-EB80-41E1-AD79-B9903FC5E5BD}"/>
    <cellStyle name="Nota 2 7 4 4 4 2" xfId="35086" xr:uid="{A68D404C-5DE5-4D45-8769-792BC2005995}"/>
    <cellStyle name="Nota 2 7 4 4 5" xfId="35087" xr:uid="{DB1EB05C-1F85-41F8-B8C2-8093FF90905A}"/>
    <cellStyle name="Nota 2 7 4 5" xfId="35088" xr:uid="{06373CD4-DCA6-4BC0-AB9A-DC4261329D76}"/>
    <cellStyle name="Nota 2 7 4 5 2" xfId="35089" xr:uid="{1FA93C2D-F57C-413D-B15F-0570525FF0B4}"/>
    <cellStyle name="Nota 2 7 4 5 2 2" xfId="35090" xr:uid="{3DAC7157-2485-43C6-8E99-A360F5577DBD}"/>
    <cellStyle name="Nota 2 7 4 5 3" xfId="35091" xr:uid="{A7F6DCE2-1270-4B9D-88B8-7EE0EB47F339}"/>
    <cellStyle name="Nota 2 7 4 5 3 2" xfId="35092" xr:uid="{419408E0-5529-410A-A24F-A36927132D6C}"/>
    <cellStyle name="Nota 2 7 4 5 4" xfId="35093" xr:uid="{9037E3A7-9D1F-4BD9-938C-A07AB252E51A}"/>
    <cellStyle name="Nota 2 7 4 6" xfId="35094" xr:uid="{F5E303E7-476D-4ED8-A959-03E462AE60F6}"/>
    <cellStyle name="Nota 2 7 4 6 2" xfId="35095" xr:uid="{6063C928-C7B5-4B1D-AE7E-D23109A82190}"/>
    <cellStyle name="Nota 2 7 4 7" xfId="35096" xr:uid="{51171116-9B16-41AC-A020-34CD60C9672E}"/>
    <cellStyle name="Nota 2 7 4 8" xfId="35097" xr:uid="{3BA5013C-CF90-4060-8B50-5C933433F95F}"/>
    <cellStyle name="Nota 2 7 5" xfId="35098" xr:uid="{6BE64B8C-4F71-42F7-A3B7-8DFC5A975DD0}"/>
    <cellStyle name="Nota 2 7 5 2" xfId="35099" xr:uid="{DB5B238E-B5D6-4802-8C87-5BE80ED72E6B}"/>
    <cellStyle name="Nota 2 7 5 2 2" xfId="35100" xr:uid="{6FB7B6A9-C3D8-4DFD-9AA0-53BE3804522C}"/>
    <cellStyle name="Nota 2 7 5 2 2 2" xfId="35101" xr:uid="{8D55B9CF-007C-475B-905A-55B35368E14B}"/>
    <cellStyle name="Nota 2 7 5 2 2 2 2" xfId="35102" xr:uid="{429A3A47-3664-4AE0-B28F-2ECAF208FC2E}"/>
    <cellStyle name="Nota 2 7 5 2 2 2 2 2" xfId="35103" xr:uid="{8B36CC8B-2C5A-4CE1-9E5A-2A6D3469704A}"/>
    <cellStyle name="Nota 2 7 5 2 2 2 3" xfId="35104" xr:uid="{363AA064-2434-42DD-BDDE-B479853F7372}"/>
    <cellStyle name="Nota 2 7 5 2 2 3" xfId="35105" xr:uid="{1A905648-DDEE-437A-B821-1E3E9162FEDA}"/>
    <cellStyle name="Nota 2 7 5 2 2 3 2" xfId="35106" xr:uid="{FD26941B-685A-4449-9C46-36DBCFF108F7}"/>
    <cellStyle name="Nota 2 7 5 2 2 4" xfId="35107" xr:uid="{626A488F-6416-4631-B308-73F1D901D284}"/>
    <cellStyle name="Nota 2 7 5 2 2 4 2" xfId="35108" xr:uid="{298CC3AB-B50F-4A50-9D59-7F1E9CB73B2A}"/>
    <cellStyle name="Nota 2 7 5 2 2 5" xfId="35109" xr:uid="{332DCF55-64B5-48B2-B2B5-C3D5518EA013}"/>
    <cellStyle name="Nota 2 7 5 2 3" xfId="35110" xr:uid="{1E03FCC4-F015-4F72-9DEC-D67C9C6386B6}"/>
    <cellStyle name="Nota 2 7 5 2 3 2" xfId="35111" xr:uid="{235178E2-E68E-4C84-80A4-45E9F31C78B9}"/>
    <cellStyle name="Nota 2 7 5 2 4" xfId="35112" xr:uid="{D550C4CE-CDF3-4C8B-BE4C-DC657C6A7BF5}"/>
    <cellStyle name="Nota 2 7 5 2 4 2" xfId="35113" xr:uid="{1BEC1D34-062F-4313-8549-23FA6FEEC533}"/>
    <cellStyle name="Nota 2 7 5 2 5" xfId="35114" xr:uid="{1A01EAE9-144A-4FDB-8A7A-40F9C3E8818F}"/>
    <cellStyle name="Nota 2 7 5 3" xfId="35115" xr:uid="{875B049A-8500-450D-9909-6831A64A272B}"/>
    <cellStyle name="Nota 2 7 5 3 2" xfId="35116" xr:uid="{A3A2B281-10B3-4A16-9CBA-F060BA13BE71}"/>
    <cellStyle name="Nota 2 7 5 3 2 2" xfId="35117" xr:uid="{203FCFE1-B318-44EA-A916-C82C696D00B0}"/>
    <cellStyle name="Nota 2 7 5 3 3" xfId="35118" xr:uid="{19FD78E6-569A-44EB-906E-9EF1E52FD944}"/>
    <cellStyle name="Nota 2 7 5 3 3 2" xfId="35119" xr:uid="{0E581DEB-6C0F-4E04-A5B7-8F9B511079CD}"/>
    <cellStyle name="Nota 2 7 5 3 4" xfId="35120" xr:uid="{665DEDE6-75C9-4003-8C84-6B259F1BD591}"/>
    <cellStyle name="Nota 2 7 5 4" xfId="35121" xr:uid="{CF526CD7-21C2-40A8-A7A2-54763AFCC113}"/>
    <cellStyle name="Nota 2 7 5 4 2" xfId="35122" xr:uid="{DB715CF2-729C-483D-92B1-A9B5A777A624}"/>
    <cellStyle name="Nota 2 7 5 4 2 2" xfId="35123" xr:uid="{D476FE78-A665-4D22-A5A1-8D7B1323FE35}"/>
    <cellStyle name="Nota 2 7 5 4 2 2 2" xfId="35124" xr:uid="{95461389-2C1B-4922-BE5F-7106FDA64B20}"/>
    <cellStyle name="Nota 2 7 5 4 2 3" xfId="35125" xr:uid="{5CF62E4A-1C32-44B4-A7CD-3398BCDC764C}"/>
    <cellStyle name="Nota 2 7 5 4 3" xfId="35126" xr:uid="{82DCD503-C0C7-4D9D-BF77-2F52FF5AE255}"/>
    <cellStyle name="Nota 2 7 5 4 3 2" xfId="35127" xr:uid="{002407CC-9720-4C0D-9DCC-7D01D416E593}"/>
    <cellStyle name="Nota 2 7 5 4 4" xfId="35128" xr:uid="{5BBA8BD0-672E-4A12-BABF-20D29E6C4858}"/>
    <cellStyle name="Nota 2 7 5 4 4 2" xfId="35129" xr:uid="{6302ED74-EC86-49DE-B87D-1399D5EC5983}"/>
    <cellStyle name="Nota 2 7 5 4 5" xfId="35130" xr:uid="{96707C36-A7B0-4FFC-A47C-94DB80CA5D0B}"/>
    <cellStyle name="Nota 2 7 5 5" xfId="35131" xr:uid="{97112CE1-F2F9-473A-A516-594CBB193E17}"/>
    <cellStyle name="Nota 2 7 5 5 2" xfId="35132" xr:uid="{495E1C4B-30BD-4F55-93F8-C914E5ECE04A}"/>
    <cellStyle name="Nota 2 7 5 5 2 2" xfId="35133" xr:uid="{70F78B59-803F-4893-880A-8DDDA2592AFF}"/>
    <cellStyle name="Nota 2 7 5 5 3" xfId="35134" xr:uid="{7805D537-23E9-4605-80A2-51D48D359790}"/>
    <cellStyle name="Nota 2 7 5 5 3 2" xfId="35135" xr:uid="{C2EDB020-B075-4A8B-B20B-DF0B3BD9A62B}"/>
    <cellStyle name="Nota 2 7 5 5 4" xfId="35136" xr:uid="{B148EDD2-A8B0-4B37-9ACB-D0275987A0DC}"/>
    <cellStyle name="Nota 2 7 5 6" xfId="35137" xr:uid="{4EA9F39A-966D-47ED-B5C4-630BD19B4FF0}"/>
    <cellStyle name="Nota 2 7 5 6 2" xfId="35138" xr:uid="{0384CE3A-8A7F-478A-84A3-5370FB87796D}"/>
    <cellStyle name="Nota 2 7 5 7" xfId="35139" xr:uid="{612FA877-83DF-4D03-B87D-229312151788}"/>
    <cellStyle name="Nota 2 7 5 8" xfId="35140" xr:uid="{64126980-19A6-4944-935A-AB42641C47CF}"/>
    <cellStyle name="Nota 2 7 6" xfId="35141" xr:uid="{301F1238-AFFA-4097-8740-6FE521B930F2}"/>
    <cellStyle name="Nota 2 7 6 2" xfId="35142" xr:uid="{ADDFE400-83A5-4212-992D-218BD4969FB2}"/>
    <cellStyle name="Nota 2 7 6 2 2" xfId="35143" xr:uid="{E3E87398-B6F7-4306-80BC-D58321327BFB}"/>
    <cellStyle name="Nota 2 7 6 2 2 2" xfId="35144" xr:uid="{B0C70525-014E-41F4-8EF2-A39ECA1311A0}"/>
    <cellStyle name="Nota 2 7 6 2 2 2 2" xfId="35145" xr:uid="{7DF030A3-EB41-42A4-B467-19D3CFB26BC3}"/>
    <cellStyle name="Nota 2 7 6 2 2 3" xfId="35146" xr:uid="{AC1E0EE6-0C02-4D36-95F2-BE6FD84E9327}"/>
    <cellStyle name="Nota 2 7 6 2 3" xfId="35147" xr:uid="{C9059CFF-0865-4ED1-8A6C-FFAE57ECF423}"/>
    <cellStyle name="Nota 2 7 6 2 3 2" xfId="35148" xr:uid="{56CB9EF1-AE51-48C1-8CA4-77A6A81FF5F2}"/>
    <cellStyle name="Nota 2 7 6 2 4" xfId="35149" xr:uid="{E435B218-00A9-43F3-8705-474B714EE0F6}"/>
    <cellStyle name="Nota 2 7 6 2 4 2" xfId="35150" xr:uid="{09C202EC-F9B5-4B9A-B15A-32D9278F6BD6}"/>
    <cellStyle name="Nota 2 7 6 2 5" xfId="35151" xr:uid="{04A809A5-B658-471D-9DF9-E38F997587AE}"/>
    <cellStyle name="Nota 2 7 6 3" xfId="35152" xr:uid="{1D303DF4-8435-4F95-9A75-772C80ED5DE8}"/>
    <cellStyle name="Nota 2 7 6 3 2" xfId="35153" xr:uid="{0D7A3333-711D-41F1-9D3C-28FD2FE8D748}"/>
    <cellStyle name="Nota 2 7 6 4" xfId="35154" xr:uid="{F6070B10-AF46-4E86-93DE-6F6C1ABE81A9}"/>
    <cellStyle name="Nota 2 7 6 4 2" xfId="35155" xr:uid="{0936E248-2289-42D1-A125-9A10D0F80C1C}"/>
    <cellStyle name="Nota 2 7 6 5" xfId="35156" xr:uid="{210324C5-D818-46B9-8A96-E8DE654F7C17}"/>
    <cellStyle name="Nota 2 7 7" xfId="35157" xr:uid="{B900589C-4DD0-4B82-AC4B-6BECACB33CBC}"/>
    <cellStyle name="Nota 2 7 7 2" xfId="35158" xr:uid="{03308019-90AF-4779-B1EA-4CFEC5174E38}"/>
    <cellStyle name="Nota 2 7 7 2 2" xfId="35159" xr:uid="{60ACE353-D953-44D6-A031-CAC0BCE2C389}"/>
    <cellStyle name="Nota 2 7 7 3" xfId="35160" xr:uid="{08F008AC-F04E-40AB-9D1C-52D9659EBA03}"/>
    <cellStyle name="Nota 2 7 7 3 2" xfId="35161" xr:uid="{FB5FD6DA-3193-4EA9-8202-23F54B848F8A}"/>
    <cellStyle name="Nota 2 7 7 4" xfId="35162" xr:uid="{0E7F61FD-C665-4664-903A-CF4023C9E1A7}"/>
    <cellStyle name="Nota 2 7 8" xfId="35163" xr:uid="{5D2229CB-9551-4FFA-A111-546DCA1C78E3}"/>
    <cellStyle name="Nota 2 7 8 2" xfId="35164" xr:uid="{894CAA56-9102-4CC8-A388-D42CAF0E74EB}"/>
    <cellStyle name="Nota 2 7 8 2 2" xfId="35165" xr:uid="{C26F23AA-9478-4991-8E43-EC8579127D0C}"/>
    <cellStyle name="Nota 2 7 8 2 2 2" xfId="35166" xr:uid="{7B591C90-2807-457E-BC22-A7FFD524254D}"/>
    <cellStyle name="Nota 2 7 8 2 3" xfId="35167" xr:uid="{CA3B5873-9879-46A3-A6AE-1599B8A753EE}"/>
    <cellStyle name="Nota 2 7 8 3" xfId="35168" xr:uid="{38087B1C-0F83-42C7-BD99-C817B56C453C}"/>
    <cellStyle name="Nota 2 7 8 3 2" xfId="35169" xr:uid="{1EF054A9-C83F-4E81-89D2-8CE0BA841016}"/>
    <cellStyle name="Nota 2 7 8 4" xfId="35170" xr:uid="{3D720E96-F81F-4D16-B388-95FAD854A3DC}"/>
    <cellStyle name="Nota 2 7 8 4 2" xfId="35171" xr:uid="{703D4A81-02FF-42B6-BD9D-E732B92F038F}"/>
    <cellStyle name="Nota 2 7 8 5" xfId="35172" xr:uid="{FE5EC557-F6E4-4508-B4C5-138D3458E07E}"/>
    <cellStyle name="Nota 2 7 9" xfId="35173" xr:uid="{F397A9C3-ACA4-4974-AEDF-73F562589EC5}"/>
    <cellStyle name="Nota 2 7 9 2" xfId="35174" xr:uid="{A993AB2D-E1BF-4750-9D83-4196B637013D}"/>
    <cellStyle name="Nota 2 7 9 2 2" xfId="35175" xr:uid="{29281ABC-A891-4976-8B4C-92070B183BFB}"/>
    <cellStyle name="Nota 2 7 9 3" xfId="35176" xr:uid="{4E6A2128-412E-4AFD-8989-612FCFF193D8}"/>
    <cellStyle name="Nota 2 7 9 3 2" xfId="35177" xr:uid="{819815AB-DE78-45DB-9A95-B3BEB7EDA442}"/>
    <cellStyle name="Nota 2 7 9 4" xfId="35178" xr:uid="{95373656-B5CD-4ED0-AE52-B535AA8FE474}"/>
    <cellStyle name="Nota 2 8" xfId="35179" xr:uid="{07BE12A6-43D1-4F73-BAD6-CA0A1D1B1594}"/>
    <cellStyle name="Nota 2 8 10" xfId="35180" xr:uid="{4BA6D31C-4F90-4810-8BF9-88E8A1F5E763}"/>
    <cellStyle name="Nota 2 8 10 2" xfId="35181" xr:uid="{C673F82F-6AC5-4196-9540-85E010C8B648}"/>
    <cellStyle name="Nota 2 8 11" xfId="35182" xr:uid="{69DD8841-E52C-4E1E-8521-07013957712E}"/>
    <cellStyle name="Nota 2 8 12" xfId="35183" xr:uid="{39246F64-FE76-443A-BFFE-71D74735233B}"/>
    <cellStyle name="Nota 2 8 2" xfId="35184" xr:uid="{43548EA6-0025-4AD9-A65C-44D006CA7AB3}"/>
    <cellStyle name="Nota 2 8 2 10" xfId="35185" xr:uid="{64B46E05-468A-4C15-88C0-0D4185CBCC89}"/>
    <cellStyle name="Nota 2 8 2 2" xfId="35186" xr:uid="{8CA00584-0417-442C-BF72-29FF870E7BE7}"/>
    <cellStyle name="Nota 2 8 2 2 2" xfId="35187" xr:uid="{7E585255-30FB-47A2-A788-E536425932CE}"/>
    <cellStyle name="Nota 2 8 2 2 2 2" xfId="35188" xr:uid="{3B519C1A-E1FC-4FCD-AA31-43E172773E29}"/>
    <cellStyle name="Nota 2 8 2 2 2 2 2" xfId="35189" xr:uid="{3F9CC45C-4D0B-4A6F-89B8-2E11DF79640F}"/>
    <cellStyle name="Nota 2 8 2 2 2 2 2 2" xfId="35190" xr:uid="{58815A39-C9DE-46E4-BD8B-6DD056C5C9E0}"/>
    <cellStyle name="Nota 2 8 2 2 2 2 2 2 2" xfId="35191" xr:uid="{FDBDE052-F62D-422D-A7D6-E4C1EB7F86E3}"/>
    <cellStyle name="Nota 2 8 2 2 2 2 2 3" xfId="35192" xr:uid="{A5D4A005-339B-4DA2-9C79-74E418EEBEFC}"/>
    <cellStyle name="Nota 2 8 2 2 2 2 3" xfId="35193" xr:uid="{685CE45A-2AE8-43E4-96F4-27D623596DE5}"/>
    <cellStyle name="Nota 2 8 2 2 2 2 3 2" xfId="35194" xr:uid="{CC5D6798-FD7D-4353-A274-2E6FDE982F25}"/>
    <cellStyle name="Nota 2 8 2 2 2 2 4" xfId="35195" xr:uid="{C6E7125C-3EFD-4BB0-BA11-04FE3011DC52}"/>
    <cellStyle name="Nota 2 8 2 2 2 2 4 2" xfId="35196" xr:uid="{EC34EBFD-A00E-48D4-9195-A903969F04B5}"/>
    <cellStyle name="Nota 2 8 2 2 2 2 5" xfId="35197" xr:uid="{CAC35696-B28B-4937-8E80-AD49EF8E9686}"/>
    <cellStyle name="Nota 2 8 2 2 2 3" xfId="35198" xr:uid="{3FDED59E-CF8F-4B9B-ACB8-198632D9EF2D}"/>
    <cellStyle name="Nota 2 8 2 2 2 3 2" xfId="35199" xr:uid="{6A26E022-E9AA-42C6-8CEB-94E3BAC83D01}"/>
    <cellStyle name="Nota 2 8 2 2 2 4" xfId="35200" xr:uid="{F81A9231-BF15-4F77-A47F-2C492C66E0FF}"/>
    <cellStyle name="Nota 2 8 2 2 2 4 2" xfId="35201" xr:uid="{4BA317EE-8DDD-4652-BD1D-A4B5FC56F03B}"/>
    <cellStyle name="Nota 2 8 2 2 2 5" xfId="35202" xr:uid="{C66A0929-00B0-4D35-8FB9-4EC4D5C15852}"/>
    <cellStyle name="Nota 2 8 2 2 3" xfId="35203" xr:uid="{AD327822-AD82-41DB-A228-0F2D674A2CA7}"/>
    <cellStyle name="Nota 2 8 2 2 3 2" xfId="35204" xr:uid="{8E89C22B-89D3-4ED3-8C4B-5FC2D4564359}"/>
    <cellStyle name="Nota 2 8 2 2 3 2 2" xfId="35205" xr:uid="{E2C8C69D-4250-45DE-BD18-39F547F62B3E}"/>
    <cellStyle name="Nota 2 8 2 2 3 3" xfId="35206" xr:uid="{2A0FD4F0-928E-48C5-800C-5239EACE2AA8}"/>
    <cellStyle name="Nota 2 8 2 2 3 3 2" xfId="35207" xr:uid="{E0EB917F-8788-42ED-9F17-2E4DCA44A8F4}"/>
    <cellStyle name="Nota 2 8 2 2 3 4" xfId="35208" xr:uid="{74B28601-7759-4C0E-8DAE-FDFB3E257C9C}"/>
    <cellStyle name="Nota 2 8 2 2 4" xfId="35209" xr:uid="{79476A6E-96F5-4530-87F1-9844FE803268}"/>
    <cellStyle name="Nota 2 8 2 2 4 2" xfId="35210" xr:uid="{828C14E2-10D9-4E2A-9567-D62AEC12DA96}"/>
    <cellStyle name="Nota 2 8 2 2 4 2 2" xfId="35211" xr:uid="{9CD9BD14-2C50-43B7-A262-B42079FD2348}"/>
    <cellStyle name="Nota 2 8 2 2 4 2 2 2" xfId="35212" xr:uid="{E470D54E-B019-4ADE-93FF-1BF8804AE8E1}"/>
    <cellStyle name="Nota 2 8 2 2 4 2 3" xfId="35213" xr:uid="{3305D8CB-B92A-4B8B-AAFE-F28E89EEB1BA}"/>
    <cellStyle name="Nota 2 8 2 2 4 3" xfId="35214" xr:uid="{559ADA18-00FC-4E08-93E5-5D63935F39A3}"/>
    <cellStyle name="Nota 2 8 2 2 4 3 2" xfId="35215" xr:uid="{D96E9311-17A4-4244-8FD6-7E369E5F8609}"/>
    <cellStyle name="Nota 2 8 2 2 4 4" xfId="35216" xr:uid="{840B8EB7-B35E-42CE-98F4-5530271BE4C3}"/>
    <cellStyle name="Nota 2 8 2 2 4 4 2" xfId="35217" xr:uid="{BE5647A8-F611-4810-9036-DD42FAE77EE1}"/>
    <cellStyle name="Nota 2 8 2 2 4 5" xfId="35218" xr:uid="{DBD49C24-1230-4B23-BE72-F8FD9579017A}"/>
    <cellStyle name="Nota 2 8 2 2 5" xfId="35219" xr:uid="{4AABDDE0-61EB-4F91-86C6-51B329A9F1F0}"/>
    <cellStyle name="Nota 2 8 2 2 5 2" xfId="35220" xr:uid="{7AD2895C-EE20-4A80-A127-91154382456B}"/>
    <cellStyle name="Nota 2 8 2 2 5 2 2" xfId="35221" xr:uid="{CE7EB810-A0AE-4F51-8705-452E74FE75BB}"/>
    <cellStyle name="Nota 2 8 2 2 5 3" xfId="35222" xr:uid="{23073428-4A5C-4CF6-9837-7BBE6311B211}"/>
    <cellStyle name="Nota 2 8 2 2 5 3 2" xfId="35223" xr:uid="{5D6B7516-F324-41D3-8986-EAB3E2E7593E}"/>
    <cellStyle name="Nota 2 8 2 2 5 4" xfId="35224" xr:uid="{6749880B-9513-40A5-B741-26C75B0C2359}"/>
    <cellStyle name="Nota 2 8 2 2 6" xfId="35225" xr:uid="{61094E99-747B-4B01-AB54-A7F1F4BF4DDA}"/>
    <cellStyle name="Nota 2 8 2 2 6 2" xfId="35226" xr:uid="{64B87253-E113-4CAD-BE09-96364E456C7B}"/>
    <cellStyle name="Nota 2 8 2 2 7" xfId="35227" xr:uid="{F62E271A-F021-4989-9770-6F09E28E03FC}"/>
    <cellStyle name="Nota 2 8 2 2 8" xfId="35228" xr:uid="{5CA2B8F3-5AEA-426E-BEAB-DB8CB1224A69}"/>
    <cellStyle name="Nota 2 8 2 3" xfId="35229" xr:uid="{7A077CD2-43F7-4956-A5CA-7C2DC2DFBFF6}"/>
    <cellStyle name="Nota 2 8 2 3 2" xfId="35230" xr:uid="{0CE2632E-CD4C-4D41-9977-7C599BAB34E0}"/>
    <cellStyle name="Nota 2 8 2 3 2 2" xfId="35231" xr:uid="{F7B025D3-2DDD-4C43-AAB7-D92CBDCBBF1C}"/>
    <cellStyle name="Nota 2 8 2 3 2 2 2" xfId="35232" xr:uid="{5889384A-38F1-489C-944F-61A6A8FD7AD8}"/>
    <cellStyle name="Nota 2 8 2 3 2 2 2 2" xfId="35233" xr:uid="{A50DCF1F-4507-4D58-910D-931543C661F8}"/>
    <cellStyle name="Nota 2 8 2 3 2 2 2 2 2" xfId="35234" xr:uid="{68325E1B-447B-4918-92F5-6555D3D3FF23}"/>
    <cellStyle name="Nota 2 8 2 3 2 2 2 3" xfId="35235" xr:uid="{85F96056-C507-4CB6-824A-665D39B371B1}"/>
    <cellStyle name="Nota 2 8 2 3 2 2 3" xfId="35236" xr:uid="{66F95EAA-A64B-44A7-8E98-BEDDF70858E7}"/>
    <cellStyle name="Nota 2 8 2 3 2 2 3 2" xfId="35237" xr:uid="{C19AEAC9-6D14-49CD-9622-C5195F6E67C6}"/>
    <cellStyle name="Nota 2 8 2 3 2 2 4" xfId="35238" xr:uid="{551C440F-C2BC-43D7-A3AD-66894C3DD246}"/>
    <cellStyle name="Nota 2 8 2 3 2 2 4 2" xfId="35239" xr:uid="{A588E4AD-7613-4930-8E75-E0DA3AE5FF89}"/>
    <cellStyle name="Nota 2 8 2 3 2 2 5" xfId="35240" xr:uid="{28367D61-4B25-400A-919A-73701C4FF346}"/>
    <cellStyle name="Nota 2 8 2 3 2 3" xfId="35241" xr:uid="{6ECA6616-A215-490C-AD0D-B39ED010003E}"/>
    <cellStyle name="Nota 2 8 2 3 2 3 2" xfId="35242" xr:uid="{7F7A54E1-9E1E-4A65-A805-2F501419A65D}"/>
    <cellStyle name="Nota 2 8 2 3 2 4" xfId="35243" xr:uid="{942014CE-310D-45DD-8816-2D017D60842A}"/>
    <cellStyle name="Nota 2 8 2 3 2 4 2" xfId="35244" xr:uid="{41010934-7BDB-4A06-AE7B-19966C09C429}"/>
    <cellStyle name="Nota 2 8 2 3 2 5" xfId="35245" xr:uid="{B8320D7A-4ED2-47C6-B8BE-83782EAD1A9D}"/>
    <cellStyle name="Nota 2 8 2 3 3" xfId="35246" xr:uid="{DA653088-44D2-423F-9314-E962EFAA3CA9}"/>
    <cellStyle name="Nota 2 8 2 3 3 2" xfId="35247" xr:uid="{99F0F46E-1B04-45D5-A703-116318241048}"/>
    <cellStyle name="Nota 2 8 2 3 3 2 2" xfId="35248" xr:uid="{98E8E46F-4721-46E9-B2CC-8A3295EDD926}"/>
    <cellStyle name="Nota 2 8 2 3 3 3" xfId="35249" xr:uid="{D61A43B4-9427-4A77-901B-B633C52CCC06}"/>
    <cellStyle name="Nota 2 8 2 3 3 3 2" xfId="35250" xr:uid="{72DA131C-964D-44F9-851E-40EBC105F851}"/>
    <cellStyle name="Nota 2 8 2 3 3 4" xfId="35251" xr:uid="{45C481BD-ED0E-4B5B-9E47-5ECF5F0C1237}"/>
    <cellStyle name="Nota 2 8 2 3 4" xfId="35252" xr:uid="{B0CCE421-096B-4AEC-BC45-973F92DF938B}"/>
    <cellStyle name="Nota 2 8 2 3 4 2" xfId="35253" xr:uid="{6A6805F0-77B7-456F-A059-A3AEFD8D42F4}"/>
    <cellStyle name="Nota 2 8 2 3 4 2 2" xfId="35254" xr:uid="{51D4BB8E-01FE-41BF-93F7-C9CB93079B5C}"/>
    <cellStyle name="Nota 2 8 2 3 4 2 2 2" xfId="35255" xr:uid="{94A27ACB-AC2F-47E3-B946-53BA5C38B383}"/>
    <cellStyle name="Nota 2 8 2 3 4 2 3" xfId="35256" xr:uid="{CD54AB5A-E09E-42B5-B772-55E2E30A12B5}"/>
    <cellStyle name="Nota 2 8 2 3 4 3" xfId="35257" xr:uid="{B91E1804-7D19-4146-BF20-9F4FCB06F177}"/>
    <cellStyle name="Nota 2 8 2 3 4 3 2" xfId="35258" xr:uid="{48A6C3AC-089B-48B0-A28B-DBFAB8F45A47}"/>
    <cellStyle name="Nota 2 8 2 3 4 4" xfId="35259" xr:uid="{30FCB1DE-3FDC-4A09-9E3B-6BA66217A057}"/>
    <cellStyle name="Nota 2 8 2 3 4 4 2" xfId="35260" xr:uid="{2767B967-3F22-433B-B88C-9A8CA6BCAF85}"/>
    <cellStyle name="Nota 2 8 2 3 4 5" xfId="35261" xr:uid="{B1A1B53A-EFF8-499B-BA94-921A801850B4}"/>
    <cellStyle name="Nota 2 8 2 3 5" xfId="35262" xr:uid="{D9A580EC-E70B-4C6A-A64C-783F499F1C08}"/>
    <cellStyle name="Nota 2 8 2 3 5 2" xfId="35263" xr:uid="{72FA3D2C-98AB-4F4D-B2FA-1FD8F60815E8}"/>
    <cellStyle name="Nota 2 8 2 3 5 2 2" xfId="35264" xr:uid="{C8617DD3-DCBF-4945-AB25-470940A37845}"/>
    <cellStyle name="Nota 2 8 2 3 5 3" xfId="35265" xr:uid="{6AE027E1-EF21-4D7D-9CB6-B52E9143C52F}"/>
    <cellStyle name="Nota 2 8 2 3 5 3 2" xfId="35266" xr:uid="{8E6A2052-6456-452E-AAF1-3053115DA283}"/>
    <cellStyle name="Nota 2 8 2 3 5 4" xfId="35267" xr:uid="{DBDB818F-42D1-4BE8-98EE-6C600AF9F2F4}"/>
    <cellStyle name="Nota 2 8 2 3 6" xfId="35268" xr:uid="{F68C8329-89FA-44BE-B7E0-CEDB2B59C16A}"/>
    <cellStyle name="Nota 2 8 2 3 6 2" xfId="35269" xr:uid="{2A39B5EE-C146-4B66-872F-0E97C98E710B}"/>
    <cellStyle name="Nota 2 8 2 3 7" xfId="35270" xr:uid="{E2FBEE87-65CE-40B4-879C-0665FC1328AE}"/>
    <cellStyle name="Nota 2 8 2 3 8" xfId="35271" xr:uid="{52D9BF50-3710-49D8-82E5-E71207A2193B}"/>
    <cellStyle name="Nota 2 8 2 4" xfId="35272" xr:uid="{93BE47DA-73DD-45D8-A3A5-89FAA07249E7}"/>
    <cellStyle name="Nota 2 8 2 4 2" xfId="35273" xr:uid="{07985850-442B-477D-A77F-02E2D6D127A8}"/>
    <cellStyle name="Nota 2 8 2 4 2 2" xfId="35274" xr:uid="{269E4D0B-389A-4273-BA74-9AE466732A31}"/>
    <cellStyle name="Nota 2 8 2 4 2 2 2" xfId="35275" xr:uid="{2B41D11A-77DB-4779-8023-9E4CD45EE7F0}"/>
    <cellStyle name="Nota 2 8 2 4 2 2 2 2" xfId="35276" xr:uid="{0940C699-24D3-4E1B-A2A9-F34AB4A64C1D}"/>
    <cellStyle name="Nota 2 8 2 4 2 2 3" xfId="35277" xr:uid="{61D8ADF4-E1D2-423D-A1F9-79E15607EDA4}"/>
    <cellStyle name="Nota 2 8 2 4 2 3" xfId="35278" xr:uid="{64F148C2-3D51-46DD-AE6A-17CC776B6C96}"/>
    <cellStyle name="Nota 2 8 2 4 2 3 2" xfId="35279" xr:uid="{581E07EA-97F3-4781-A1D5-12B56C7E370E}"/>
    <cellStyle name="Nota 2 8 2 4 2 4" xfId="35280" xr:uid="{B9C0553A-4825-4C39-9948-7CA8C2984AD5}"/>
    <cellStyle name="Nota 2 8 2 4 2 4 2" xfId="35281" xr:uid="{EABA3E4D-5755-4952-A949-C235ED6D5F2E}"/>
    <cellStyle name="Nota 2 8 2 4 2 5" xfId="35282" xr:uid="{498698FD-7F55-40F7-85A3-7499B9C32DDB}"/>
    <cellStyle name="Nota 2 8 2 4 3" xfId="35283" xr:uid="{EDD0966E-29C7-4143-A717-83EA012808BE}"/>
    <cellStyle name="Nota 2 8 2 4 3 2" xfId="35284" xr:uid="{A0F76B3A-D670-4EB1-AEEE-187BC67B090C}"/>
    <cellStyle name="Nota 2 8 2 4 4" xfId="35285" xr:uid="{FB0092B6-4E4A-4367-91AF-9A963C87B3A6}"/>
    <cellStyle name="Nota 2 8 2 4 4 2" xfId="35286" xr:uid="{63C87585-FC0C-42E3-A595-7F3E60AF3C05}"/>
    <cellStyle name="Nota 2 8 2 4 5" xfId="35287" xr:uid="{D18B4F6B-6EE4-441B-913F-E6CF36BF0068}"/>
    <cellStyle name="Nota 2 8 2 5" xfId="35288" xr:uid="{98BE3423-98B5-4D39-8917-D5504651BC26}"/>
    <cellStyle name="Nota 2 8 2 5 2" xfId="35289" xr:uid="{68F0B350-8054-4847-8C11-26CFCCA2B82B}"/>
    <cellStyle name="Nota 2 8 2 5 2 2" xfId="35290" xr:uid="{83664AC1-76C9-4EAA-84B5-A6B1B07E0096}"/>
    <cellStyle name="Nota 2 8 2 5 3" xfId="35291" xr:uid="{DDD03BF2-F797-41EB-8998-D0A189B3A015}"/>
    <cellStyle name="Nota 2 8 2 5 3 2" xfId="35292" xr:uid="{1B779551-5FC0-4712-BC8E-193C1ECB7AA5}"/>
    <cellStyle name="Nota 2 8 2 5 4" xfId="35293" xr:uid="{E0AEC8AB-8B46-4FEA-83E6-23078ABF0FBF}"/>
    <cellStyle name="Nota 2 8 2 6" xfId="35294" xr:uid="{F01B9318-A421-4F49-9E09-C90FC10F849E}"/>
    <cellStyle name="Nota 2 8 2 6 2" xfId="35295" xr:uid="{926EFEF9-3BB0-4F33-90B7-F8E137B53BF5}"/>
    <cellStyle name="Nota 2 8 2 6 2 2" xfId="35296" xr:uid="{9F351A08-AD0F-4F5A-81E1-B011559D479B}"/>
    <cellStyle name="Nota 2 8 2 6 2 2 2" xfId="35297" xr:uid="{CC6154CA-87B7-43D3-9F1A-3C932C9572BC}"/>
    <cellStyle name="Nota 2 8 2 6 2 3" xfId="35298" xr:uid="{3D5B0AE1-7B0C-46B6-A470-CD7B9685D31F}"/>
    <cellStyle name="Nota 2 8 2 6 3" xfId="35299" xr:uid="{F626CD2E-3D32-4D1C-90D2-313D3205E348}"/>
    <cellStyle name="Nota 2 8 2 6 3 2" xfId="35300" xr:uid="{7597EA30-5896-4CC6-B29C-D664E0115951}"/>
    <cellStyle name="Nota 2 8 2 6 4" xfId="35301" xr:uid="{38938B88-3039-44B1-8D22-6268DBB793F3}"/>
    <cellStyle name="Nota 2 8 2 6 4 2" xfId="35302" xr:uid="{5BA74F5C-032B-4BCE-9CE5-8D58687B275D}"/>
    <cellStyle name="Nota 2 8 2 6 5" xfId="35303" xr:uid="{404B7D92-3E39-4A60-AE7E-3FC687ECCCCC}"/>
    <cellStyle name="Nota 2 8 2 7" xfId="35304" xr:uid="{1D1922D0-58BB-4D9F-80CC-C7F40623CE7F}"/>
    <cellStyle name="Nota 2 8 2 7 2" xfId="35305" xr:uid="{53E10060-A39E-4F87-8B88-D489E39309DD}"/>
    <cellStyle name="Nota 2 8 2 7 2 2" xfId="35306" xr:uid="{06FF7BF0-1070-4199-8F78-908E176ABCAF}"/>
    <cellStyle name="Nota 2 8 2 7 3" xfId="35307" xr:uid="{F4450B06-0F91-416F-B0CB-13AF0B5FE8DC}"/>
    <cellStyle name="Nota 2 8 2 7 3 2" xfId="35308" xr:uid="{5938357A-F2F4-43FC-A105-6A65437E64CF}"/>
    <cellStyle name="Nota 2 8 2 7 4" xfId="35309" xr:uid="{64980F4D-2107-49C7-BEE2-28F96570E5F6}"/>
    <cellStyle name="Nota 2 8 2 8" xfId="35310" xr:uid="{F9BDF016-7A5C-482F-A99D-B3A772CAFA3C}"/>
    <cellStyle name="Nota 2 8 2 8 2" xfId="35311" xr:uid="{9A7EA232-352C-41D0-AD76-CBC510749332}"/>
    <cellStyle name="Nota 2 8 2 9" xfId="35312" xr:uid="{BB4BBB2B-8F66-4A28-A3F7-EB1B89A80DBF}"/>
    <cellStyle name="Nota 2 8 3" xfId="35313" xr:uid="{D8462D21-E3FB-428E-8D7B-AB65B4FAF473}"/>
    <cellStyle name="Nota 2 8 3 2" xfId="35314" xr:uid="{53479970-6267-4995-B08D-2E514251D016}"/>
    <cellStyle name="Nota 2 8 3 2 2" xfId="35315" xr:uid="{CC3DD04F-94D5-42E9-9B1E-F9074B898E08}"/>
    <cellStyle name="Nota 2 8 3 2 2 2" xfId="35316" xr:uid="{459E534C-0523-4947-8F45-E58E38693C42}"/>
    <cellStyle name="Nota 2 8 3 2 2 2 2" xfId="35317" xr:uid="{75DD33A8-1144-4985-A1B7-9C58A64E2357}"/>
    <cellStyle name="Nota 2 8 3 2 2 2 2 2" xfId="35318" xr:uid="{339B4AD9-F816-4462-914F-EE86E9A35B88}"/>
    <cellStyle name="Nota 2 8 3 2 2 2 3" xfId="35319" xr:uid="{5F9CFBF9-AB82-4B27-8153-96B78203F4E6}"/>
    <cellStyle name="Nota 2 8 3 2 2 3" xfId="35320" xr:uid="{D0C11D8C-A6FD-42F4-8EA0-C6CED301FE9F}"/>
    <cellStyle name="Nota 2 8 3 2 2 3 2" xfId="35321" xr:uid="{DABFA740-F5C9-4D7E-9980-CB3160790117}"/>
    <cellStyle name="Nota 2 8 3 2 2 4" xfId="35322" xr:uid="{520D307A-9C35-4359-B17D-7FA588979696}"/>
    <cellStyle name="Nota 2 8 3 2 2 4 2" xfId="35323" xr:uid="{F4B061F7-68D3-491F-95B3-5BB9042A18D9}"/>
    <cellStyle name="Nota 2 8 3 2 2 5" xfId="35324" xr:uid="{91707283-C883-406C-9395-81BD007A1F69}"/>
    <cellStyle name="Nota 2 8 3 2 3" xfId="35325" xr:uid="{EFB06B26-F9DA-40E7-8719-53B8B81C88D8}"/>
    <cellStyle name="Nota 2 8 3 2 3 2" xfId="35326" xr:uid="{AF1AB980-8B2C-4B3B-AB7E-FFF3893A6D4C}"/>
    <cellStyle name="Nota 2 8 3 2 4" xfId="35327" xr:uid="{C55BFB2F-8320-44A7-AE42-A07AF0698C76}"/>
    <cellStyle name="Nota 2 8 3 2 4 2" xfId="35328" xr:uid="{BF932D94-D90B-4A99-924C-2B8A985085CE}"/>
    <cellStyle name="Nota 2 8 3 2 5" xfId="35329" xr:uid="{063911BA-C449-409E-BA8D-A356AB503EE2}"/>
    <cellStyle name="Nota 2 8 3 3" xfId="35330" xr:uid="{3F8DB7B5-01CC-4EE8-B079-1DBC6EFBB465}"/>
    <cellStyle name="Nota 2 8 3 3 2" xfId="35331" xr:uid="{C3671A36-2C80-45A3-9638-23896EE9421D}"/>
    <cellStyle name="Nota 2 8 3 3 2 2" xfId="35332" xr:uid="{7A72CF5D-CED0-4F0F-8C6E-E4A1D14630C5}"/>
    <cellStyle name="Nota 2 8 3 3 3" xfId="35333" xr:uid="{F758A992-90C1-4DF8-A469-661B41164087}"/>
    <cellStyle name="Nota 2 8 3 3 3 2" xfId="35334" xr:uid="{6AE0E241-F46E-403B-B48F-88B47AF6A2DD}"/>
    <cellStyle name="Nota 2 8 3 3 4" xfId="35335" xr:uid="{3FC47A8B-1416-4BCE-AC0F-B4B497B93CD6}"/>
    <cellStyle name="Nota 2 8 3 4" xfId="35336" xr:uid="{8785017E-69BC-4706-9AAD-8A64A9CA79F9}"/>
    <cellStyle name="Nota 2 8 3 4 2" xfId="35337" xr:uid="{EB0F8B46-A8C4-4387-B98E-E00EBD9B75BC}"/>
    <cellStyle name="Nota 2 8 3 4 2 2" xfId="35338" xr:uid="{1C85B9E9-1740-4234-BCE0-CDAC223A8C2C}"/>
    <cellStyle name="Nota 2 8 3 4 2 2 2" xfId="35339" xr:uid="{53B395D4-D277-4E3E-8271-7E36327623F2}"/>
    <cellStyle name="Nota 2 8 3 4 2 3" xfId="35340" xr:uid="{18DF05D5-C623-446E-BCAA-7ECDF283F1E8}"/>
    <cellStyle name="Nota 2 8 3 4 3" xfId="35341" xr:uid="{5A153EAC-0F93-4089-929E-B5A270508325}"/>
    <cellStyle name="Nota 2 8 3 4 3 2" xfId="35342" xr:uid="{C93E7F5C-4DDC-4AF6-833B-56E4BAFF84E0}"/>
    <cellStyle name="Nota 2 8 3 4 4" xfId="35343" xr:uid="{9474742D-7CA1-4A52-9DC2-28ABE28598F3}"/>
    <cellStyle name="Nota 2 8 3 4 4 2" xfId="35344" xr:uid="{235A5622-D356-441F-BA22-115AD9B2E004}"/>
    <cellStyle name="Nota 2 8 3 4 5" xfId="35345" xr:uid="{E6817B2A-29A3-4603-8156-68D179014B7F}"/>
    <cellStyle name="Nota 2 8 3 5" xfId="35346" xr:uid="{6385785C-ECE2-42BE-8244-F089C2B0A1AA}"/>
    <cellStyle name="Nota 2 8 3 5 2" xfId="35347" xr:uid="{8AE37F50-4919-4968-9655-81495A3B4C90}"/>
    <cellStyle name="Nota 2 8 3 5 2 2" xfId="35348" xr:uid="{0A136947-6244-41FA-9142-FD24BA93C43A}"/>
    <cellStyle name="Nota 2 8 3 5 3" xfId="35349" xr:uid="{458FD570-8EAD-4493-A016-E712A4BBF77A}"/>
    <cellStyle name="Nota 2 8 3 5 3 2" xfId="35350" xr:uid="{5540FE46-5677-476D-ABB4-61F59C1F5FE1}"/>
    <cellStyle name="Nota 2 8 3 5 4" xfId="35351" xr:uid="{F9552E21-EA29-4ABE-A19C-9FD462D9270B}"/>
    <cellStyle name="Nota 2 8 3 6" xfId="35352" xr:uid="{3553AE2C-5800-4CCC-9CC5-A08EF1F404D9}"/>
    <cellStyle name="Nota 2 8 3 6 2" xfId="35353" xr:uid="{F9957BC0-BF3F-427B-AC78-2E18D26342DD}"/>
    <cellStyle name="Nota 2 8 3 7" xfId="35354" xr:uid="{318AD88F-4EF7-4920-B007-27977D01D42F}"/>
    <cellStyle name="Nota 2 8 3 8" xfId="35355" xr:uid="{3D4DC7A7-9201-4616-ADF6-579884DE9FD6}"/>
    <cellStyle name="Nota 2 8 4" xfId="35356" xr:uid="{CBB3E890-4A2D-4F8F-A3DF-9206C6A15186}"/>
    <cellStyle name="Nota 2 8 4 2" xfId="35357" xr:uid="{9AA7C1B9-C90E-45CA-801E-FE3F19063A18}"/>
    <cellStyle name="Nota 2 8 4 2 2" xfId="35358" xr:uid="{0D8BDDF4-0AA6-49CD-9182-591B73491B71}"/>
    <cellStyle name="Nota 2 8 4 2 2 2" xfId="35359" xr:uid="{330BEA1E-B907-43DD-B160-9B421184D930}"/>
    <cellStyle name="Nota 2 8 4 2 2 2 2" xfId="35360" xr:uid="{DC458747-8815-41C6-9A2B-03C6A07569D6}"/>
    <cellStyle name="Nota 2 8 4 2 2 2 2 2" xfId="35361" xr:uid="{1325C432-C414-4064-909B-81F81D472CEF}"/>
    <cellStyle name="Nota 2 8 4 2 2 2 3" xfId="35362" xr:uid="{AAC27C9F-7C4E-491D-AC40-7C9E07A8930E}"/>
    <cellStyle name="Nota 2 8 4 2 2 3" xfId="35363" xr:uid="{3C20369E-BCE4-42DD-9081-0FEB0626FA1C}"/>
    <cellStyle name="Nota 2 8 4 2 2 3 2" xfId="35364" xr:uid="{F65D5F3F-F76D-4A90-B1B0-B5FFDB3E61B4}"/>
    <cellStyle name="Nota 2 8 4 2 2 4" xfId="35365" xr:uid="{E2743CB4-7136-4B09-8E5E-782E210F6E77}"/>
    <cellStyle name="Nota 2 8 4 2 2 4 2" xfId="35366" xr:uid="{FA6155A2-DF57-43B2-B842-D4F1562CEE80}"/>
    <cellStyle name="Nota 2 8 4 2 2 5" xfId="35367" xr:uid="{82E936A0-3540-4D9D-BB34-B5E672FF94C6}"/>
    <cellStyle name="Nota 2 8 4 2 3" xfId="35368" xr:uid="{C66B4301-FB2F-4327-93E8-007D6CF83ACB}"/>
    <cellStyle name="Nota 2 8 4 2 3 2" xfId="35369" xr:uid="{2C106DB8-CEC6-4DB1-9982-AD1020297C31}"/>
    <cellStyle name="Nota 2 8 4 2 4" xfId="35370" xr:uid="{B2145008-AC34-454A-85BE-E932FC3EE622}"/>
    <cellStyle name="Nota 2 8 4 2 4 2" xfId="35371" xr:uid="{A6BFAB74-5B31-43AC-8074-F4EE3543634A}"/>
    <cellStyle name="Nota 2 8 4 2 5" xfId="35372" xr:uid="{F8F76BC7-A77B-49F1-804C-5419ABBF1A0B}"/>
    <cellStyle name="Nota 2 8 4 3" xfId="35373" xr:uid="{29C7C7D2-80B0-437E-819D-929D22169EF2}"/>
    <cellStyle name="Nota 2 8 4 3 2" xfId="35374" xr:uid="{779E1AA2-B535-4278-BCF7-F1DEFD431309}"/>
    <cellStyle name="Nota 2 8 4 3 2 2" xfId="35375" xr:uid="{E273630E-7D17-48CB-B402-982727FA0A56}"/>
    <cellStyle name="Nota 2 8 4 3 3" xfId="35376" xr:uid="{5197445D-8776-496F-B5BC-D24D5378DE9C}"/>
    <cellStyle name="Nota 2 8 4 3 3 2" xfId="35377" xr:uid="{3A6B9360-4CC5-46F9-AB3F-370013CACFC5}"/>
    <cellStyle name="Nota 2 8 4 3 4" xfId="35378" xr:uid="{1C022314-AD74-4AD5-A974-6204E4B9ED4A}"/>
    <cellStyle name="Nota 2 8 4 4" xfId="35379" xr:uid="{12BC649C-235E-4877-9A46-75B8C0AAA6BC}"/>
    <cellStyle name="Nota 2 8 4 4 2" xfId="35380" xr:uid="{8738C8FA-EAE0-43FF-8E62-3B26E4DCB3F4}"/>
    <cellStyle name="Nota 2 8 4 4 2 2" xfId="35381" xr:uid="{CDAF0C7D-3FDD-4445-94A8-B8FFCCF4D44E}"/>
    <cellStyle name="Nota 2 8 4 4 2 2 2" xfId="35382" xr:uid="{56BBC95E-0FE6-4561-8359-2B308C46C03D}"/>
    <cellStyle name="Nota 2 8 4 4 2 3" xfId="35383" xr:uid="{B5031F58-2497-4824-A25D-35CA0CD880F8}"/>
    <cellStyle name="Nota 2 8 4 4 3" xfId="35384" xr:uid="{7A6CD039-CE52-4306-85C0-7E7ECBA5E9F2}"/>
    <cellStyle name="Nota 2 8 4 4 3 2" xfId="35385" xr:uid="{631397BA-77A5-41C2-A780-3116C50411CA}"/>
    <cellStyle name="Nota 2 8 4 4 4" xfId="35386" xr:uid="{0F222000-3CBC-436C-854A-887A3BE1C7E6}"/>
    <cellStyle name="Nota 2 8 4 4 4 2" xfId="35387" xr:uid="{0C0EA169-56D8-49ED-9EC2-900EEF01C71D}"/>
    <cellStyle name="Nota 2 8 4 4 5" xfId="35388" xr:uid="{5F67B482-43FA-4163-9112-D35969087217}"/>
    <cellStyle name="Nota 2 8 4 5" xfId="35389" xr:uid="{6C1B205A-3391-45F2-983C-424E3286C55F}"/>
    <cellStyle name="Nota 2 8 4 5 2" xfId="35390" xr:uid="{C6FA03CD-268B-43D3-9368-DF66D7DB7D8E}"/>
    <cellStyle name="Nota 2 8 4 5 2 2" xfId="35391" xr:uid="{C219BE9C-C0C2-4B7D-B293-7F553E6CC9F9}"/>
    <cellStyle name="Nota 2 8 4 5 3" xfId="35392" xr:uid="{3F4FC79C-FDE6-4739-9532-6FAF9120B606}"/>
    <cellStyle name="Nota 2 8 4 5 3 2" xfId="35393" xr:uid="{E590AD36-56F8-4727-ADD2-E91ACF394A57}"/>
    <cellStyle name="Nota 2 8 4 5 4" xfId="35394" xr:uid="{82A4548D-5794-4B03-8B76-37227060B627}"/>
    <cellStyle name="Nota 2 8 4 6" xfId="35395" xr:uid="{2D3F108D-48ED-482D-BCC9-072394E87E2B}"/>
    <cellStyle name="Nota 2 8 4 6 2" xfId="35396" xr:uid="{39AB3500-34DA-4BAC-B68B-60EA6D5E1A8B}"/>
    <cellStyle name="Nota 2 8 4 7" xfId="35397" xr:uid="{DA57A357-C0BF-4E36-A25C-9E364B4AB99B}"/>
    <cellStyle name="Nota 2 8 4 8" xfId="35398" xr:uid="{FC302065-BFA5-472C-9319-9E9535C6229F}"/>
    <cellStyle name="Nota 2 8 5" xfId="35399" xr:uid="{D683B8B3-280A-4FD6-A103-EA354F56838C}"/>
    <cellStyle name="Nota 2 8 5 2" xfId="35400" xr:uid="{2E6EC214-0C1A-45F5-A82E-4675718E2083}"/>
    <cellStyle name="Nota 2 8 5 2 2" xfId="35401" xr:uid="{3ADFB30D-D911-4739-9C77-5A28D2FAA249}"/>
    <cellStyle name="Nota 2 8 5 2 2 2" xfId="35402" xr:uid="{3523D7BE-285A-4F5B-BEE2-2ADC2AF0D793}"/>
    <cellStyle name="Nota 2 8 5 2 2 2 2" xfId="35403" xr:uid="{C5AD25C3-2BFE-4260-8B0A-368BC258B35A}"/>
    <cellStyle name="Nota 2 8 5 2 2 2 2 2" xfId="35404" xr:uid="{FE6FC979-6C14-41CB-B516-9F64E1476082}"/>
    <cellStyle name="Nota 2 8 5 2 2 2 3" xfId="35405" xr:uid="{10A95E18-6F18-4695-9FB6-793990C01C87}"/>
    <cellStyle name="Nota 2 8 5 2 2 3" xfId="35406" xr:uid="{46C46DB2-0051-4518-90D6-C60C2DD05EEC}"/>
    <cellStyle name="Nota 2 8 5 2 2 3 2" xfId="35407" xr:uid="{FD52C24C-6901-45F4-8AF4-F854AE31D327}"/>
    <cellStyle name="Nota 2 8 5 2 2 4" xfId="35408" xr:uid="{BEF19C96-D10F-40B1-BEBD-88E64D5FA17A}"/>
    <cellStyle name="Nota 2 8 5 2 2 4 2" xfId="35409" xr:uid="{03557E57-7444-4B79-A075-CE27E794D7AB}"/>
    <cellStyle name="Nota 2 8 5 2 2 5" xfId="35410" xr:uid="{D63FE0CE-B5BB-476A-80AE-84348A512E43}"/>
    <cellStyle name="Nota 2 8 5 2 3" xfId="35411" xr:uid="{66E02D4C-1ADC-4245-8380-9D6A3FC9D9A5}"/>
    <cellStyle name="Nota 2 8 5 2 3 2" xfId="35412" xr:uid="{84146FF2-AB30-40F1-B8DD-23D4F58EE0D9}"/>
    <cellStyle name="Nota 2 8 5 2 4" xfId="35413" xr:uid="{EDC69982-80AA-4F12-905B-5DAD4A2AC333}"/>
    <cellStyle name="Nota 2 8 5 2 4 2" xfId="35414" xr:uid="{0F68630B-93BF-4192-8CED-4DDF442C5290}"/>
    <cellStyle name="Nota 2 8 5 2 5" xfId="35415" xr:uid="{478BDB08-44B8-43D2-A9F3-352E623C0638}"/>
    <cellStyle name="Nota 2 8 5 3" xfId="35416" xr:uid="{F61F6272-8386-4567-9D06-33C4F0769F31}"/>
    <cellStyle name="Nota 2 8 5 3 2" xfId="35417" xr:uid="{15CD78B1-8F21-4AA4-BBBA-17323705B487}"/>
    <cellStyle name="Nota 2 8 5 3 2 2" xfId="35418" xr:uid="{0CEC3942-974B-44C5-BD23-A47CC6C9B6A9}"/>
    <cellStyle name="Nota 2 8 5 3 3" xfId="35419" xr:uid="{0897EA8B-7019-474B-9158-7A16E7AD4862}"/>
    <cellStyle name="Nota 2 8 5 3 3 2" xfId="35420" xr:uid="{BA69383A-74A8-422C-AC9E-8D08F1866BDD}"/>
    <cellStyle name="Nota 2 8 5 3 4" xfId="35421" xr:uid="{36B7DCBC-0A77-4841-AD51-B9E922744DCE}"/>
    <cellStyle name="Nota 2 8 5 4" xfId="35422" xr:uid="{196F2BEA-454D-4A99-8C4C-CD70F946C941}"/>
    <cellStyle name="Nota 2 8 5 4 2" xfId="35423" xr:uid="{E9BC89D8-59AB-4E42-84CB-7BAEF153AB83}"/>
    <cellStyle name="Nota 2 8 5 4 2 2" xfId="35424" xr:uid="{49B18B4F-5331-44FF-BC31-B6038855A814}"/>
    <cellStyle name="Nota 2 8 5 4 2 2 2" xfId="35425" xr:uid="{B8DC30BA-BCFF-4F2F-8EEB-0811D6D50B3E}"/>
    <cellStyle name="Nota 2 8 5 4 2 3" xfId="35426" xr:uid="{B2E8978A-A513-43CE-8A9C-959112410398}"/>
    <cellStyle name="Nota 2 8 5 4 3" xfId="35427" xr:uid="{F6B1F41F-2DCA-449E-AB1A-EBA5FCF952F3}"/>
    <cellStyle name="Nota 2 8 5 4 3 2" xfId="35428" xr:uid="{8F25610A-0E8B-41E4-A377-BB1CF8077941}"/>
    <cellStyle name="Nota 2 8 5 4 4" xfId="35429" xr:uid="{D05E67AE-33A1-450B-8C88-DCAF36F95E3D}"/>
    <cellStyle name="Nota 2 8 5 4 4 2" xfId="35430" xr:uid="{8B4F2883-3C49-4C51-A8E4-69A5E41C3A7F}"/>
    <cellStyle name="Nota 2 8 5 4 5" xfId="35431" xr:uid="{FFA24615-3E55-47DE-87D0-DCF308A89688}"/>
    <cellStyle name="Nota 2 8 5 5" xfId="35432" xr:uid="{4B03FB96-5D9B-4B46-BEDE-6D727CFE15CF}"/>
    <cellStyle name="Nota 2 8 5 5 2" xfId="35433" xr:uid="{67C6833F-D2F0-48BB-B8AB-C7FD0FEFDA9F}"/>
    <cellStyle name="Nota 2 8 5 5 2 2" xfId="35434" xr:uid="{3DA66428-2708-471E-A2EC-2EB023F7DA46}"/>
    <cellStyle name="Nota 2 8 5 5 3" xfId="35435" xr:uid="{4726B428-BA07-48F4-A7F2-51E6F0A2FA5A}"/>
    <cellStyle name="Nota 2 8 5 5 3 2" xfId="35436" xr:uid="{A32F43C7-57D8-42E0-98AB-235DA44B78EC}"/>
    <cellStyle name="Nota 2 8 5 5 4" xfId="35437" xr:uid="{4CA5149C-3BFE-4967-8435-3A5B87F637E5}"/>
    <cellStyle name="Nota 2 8 5 6" xfId="35438" xr:uid="{666AEF87-EFE0-4911-AC85-79F61F8D681F}"/>
    <cellStyle name="Nota 2 8 5 6 2" xfId="35439" xr:uid="{8A7114E9-94D0-4F57-A7CC-74C7C296F6B6}"/>
    <cellStyle name="Nota 2 8 5 7" xfId="35440" xr:uid="{3E569C61-C97A-42DF-BB6A-38A0C3A57131}"/>
    <cellStyle name="Nota 2 8 5 8" xfId="35441" xr:uid="{7C73C4A8-E6ED-4D1C-B396-7C45CAC6E8D5}"/>
    <cellStyle name="Nota 2 8 6" xfId="35442" xr:uid="{252D84E8-F71F-42A0-9AA9-790361564653}"/>
    <cellStyle name="Nota 2 8 6 2" xfId="35443" xr:uid="{39D2FD09-1309-48AA-B27E-BD6C9CCA9411}"/>
    <cellStyle name="Nota 2 8 6 2 2" xfId="35444" xr:uid="{EB4F3D93-682D-496A-B13D-ACB098DCC3C0}"/>
    <cellStyle name="Nota 2 8 6 2 2 2" xfId="35445" xr:uid="{6F5D0054-199C-46BA-8AA4-B72AE3C5E1EC}"/>
    <cellStyle name="Nota 2 8 6 2 2 2 2" xfId="35446" xr:uid="{82122051-4F65-40AD-BB78-8EDDFF5884FD}"/>
    <cellStyle name="Nota 2 8 6 2 2 3" xfId="35447" xr:uid="{12887CBD-9EAD-48D0-B3A3-1D318B522319}"/>
    <cellStyle name="Nota 2 8 6 2 3" xfId="35448" xr:uid="{E189EEAB-6F8E-4333-BC93-AB4D0E7C4B11}"/>
    <cellStyle name="Nota 2 8 6 2 3 2" xfId="35449" xr:uid="{7445B63F-6F99-40A6-83B2-CA9AA806D301}"/>
    <cellStyle name="Nota 2 8 6 2 4" xfId="35450" xr:uid="{031B9C6F-EAD5-4AAD-B25B-0EAF406F31D8}"/>
    <cellStyle name="Nota 2 8 6 2 4 2" xfId="35451" xr:uid="{D4D8A9D4-9673-45FC-9DAD-BB6C1EF5070D}"/>
    <cellStyle name="Nota 2 8 6 2 5" xfId="35452" xr:uid="{C6CAB424-6548-425F-A9C6-188177CD5DF0}"/>
    <cellStyle name="Nota 2 8 6 3" xfId="35453" xr:uid="{14A413DA-65DB-4CDB-9234-7A2B0A2CD2AE}"/>
    <cellStyle name="Nota 2 8 6 3 2" xfId="35454" xr:uid="{0A0B07A5-89B1-47D8-9C78-4805F940D0CD}"/>
    <cellStyle name="Nota 2 8 6 4" xfId="35455" xr:uid="{FBEA3374-D4C5-4AD8-982B-24A9424845DA}"/>
    <cellStyle name="Nota 2 8 6 4 2" xfId="35456" xr:uid="{4C71C9B9-87D4-4497-87C3-33A123A0BDD6}"/>
    <cellStyle name="Nota 2 8 6 5" xfId="35457" xr:uid="{8930F0A7-A06B-4A12-A323-9B4F2685049D}"/>
    <cellStyle name="Nota 2 8 7" xfId="35458" xr:uid="{BC0ADB52-7D16-4A7A-996F-DD9F8FCBDEE1}"/>
    <cellStyle name="Nota 2 8 7 2" xfId="35459" xr:uid="{300889E4-DF9B-4F04-8575-438B051DA4F6}"/>
    <cellStyle name="Nota 2 8 7 2 2" xfId="35460" xr:uid="{4BE565AA-B223-4223-8F86-CEE135504564}"/>
    <cellStyle name="Nota 2 8 7 3" xfId="35461" xr:uid="{36F29CD9-5B5C-4AA8-8390-1244E24536CF}"/>
    <cellStyle name="Nota 2 8 7 3 2" xfId="35462" xr:uid="{CA68A771-D9FD-4BA8-9A73-1A1FEBF28B66}"/>
    <cellStyle name="Nota 2 8 7 4" xfId="35463" xr:uid="{68A2D272-454A-418C-863C-049878075D42}"/>
    <cellStyle name="Nota 2 8 8" xfId="35464" xr:uid="{4618585A-FA22-46EC-B3B8-DC2F806883C8}"/>
    <cellStyle name="Nota 2 8 8 2" xfId="35465" xr:uid="{5BE2B778-75A6-41B6-9328-C7175339ADA8}"/>
    <cellStyle name="Nota 2 8 8 2 2" xfId="35466" xr:uid="{1A1B9417-5DF1-4973-81E0-6E65F2349CEF}"/>
    <cellStyle name="Nota 2 8 8 2 2 2" xfId="35467" xr:uid="{B9A3FAFA-4F40-45A7-A151-81ECAF31BDC7}"/>
    <cellStyle name="Nota 2 8 8 2 3" xfId="35468" xr:uid="{76465A9C-5EC7-47F6-9803-81C3E206DD1D}"/>
    <cellStyle name="Nota 2 8 8 3" xfId="35469" xr:uid="{58B95D86-E1CA-436A-A107-C91617DB1966}"/>
    <cellStyle name="Nota 2 8 8 3 2" xfId="35470" xr:uid="{19143988-D59C-459E-A2C1-F1AAD3F014EC}"/>
    <cellStyle name="Nota 2 8 8 4" xfId="35471" xr:uid="{A7B1523D-4024-4465-A7BE-F58C094209C9}"/>
    <cellStyle name="Nota 2 8 8 4 2" xfId="35472" xr:uid="{FA3D991A-C6F2-4D5F-AAD1-816E3CBE0A65}"/>
    <cellStyle name="Nota 2 8 8 5" xfId="35473" xr:uid="{1D0D3622-564F-4874-9FBA-197F6F550AEC}"/>
    <cellStyle name="Nota 2 8 9" xfId="35474" xr:uid="{A852FDEE-46D5-4406-A022-94BB12301AF5}"/>
    <cellStyle name="Nota 2 8 9 2" xfId="35475" xr:uid="{90193348-8037-4DC2-98D6-2FC8214926AE}"/>
    <cellStyle name="Nota 2 8 9 2 2" xfId="35476" xr:uid="{D2445CA8-31F1-4798-824F-CEA82E07BA90}"/>
    <cellStyle name="Nota 2 8 9 3" xfId="35477" xr:uid="{EE475BDB-84B6-43BB-B6A4-874F97263A42}"/>
    <cellStyle name="Nota 2 8 9 3 2" xfId="35478" xr:uid="{74920228-B96D-42F0-B4EE-03CE6A3D17F6}"/>
    <cellStyle name="Nota 2 8 9 4" xfId="35479" xr:uid="{0FC58876-B73D-4685-BDD4-640E26753DB7}"/>
    <cellStyle name="Nota 2 9" xfId="35480" xr:uid="{DAC4B754-2CFA-4ADA-A355-46DECDF867CC}"/>
    <cellStyle name="Nota 2 9 10" xfId="35481" xr:uid="{F4D3341D-6203-40E2-9687-17E17CC04CBA}"/>
    <cellStyle name="Nota 2 9 2" xfId="35482" xr:uid="{6724940E-2E41-4863-8108-0ECE2D84C704}"/>
    <cellStyle name="Nota 2 9 2 2" xfId="35483" xr:uid="{3F727234-0177-43DA-97CE-DAF6DB2C32AA}"/>
    <cellStyle name="Nota 2 9 2 2 2" xfId="35484" xr:uid="{C648D818-1342-48B3-9D67-13C3440A8568}"/>
    <cellStyle name="Nota 2 9 2 2 2 2" xfId="35485" xr:uid="{9D91F5AE-132B-409D-831F-178DAA5B85B1}"/>
    <cellStyle name="Nota 2 9 2 2 2 2 2" xfId="35486" xr:uid="{98A845BF-17B7-4AC5-ADF1-F0394FBE66C0}"/>
    <cellStyle name="Nota 2 9 2 2 2 2 2 2" xfId="35487" xr:uid="{5C0B70C5-7541-4A48-984F-18818BE45424}"/>
    <cellStyle name="Nota 2 9 2 2 2 2 3" xfId="35488" xr:uid="{DE3D5607-10C5-44D2-808E-BA3D5281E427}"/>
    <cellStyle name="Nota 2 9 2 2 2 3" xfId="35489" xr:uid="{923CD9D2-B900-4E35-ABC8-A48C99F14E24}"/>
    <cellStyle name="Nota 2 9 2 2 2 3 2" xfId="35490" xr:uid="{CA7A8D52-93B3-462E-97CD-BEB81258FE19}"/>
    <cellStyle name="Nota 2 9 2 2 2 4" xfId="35491" xr:uid="{124FF99B-2A4B-48FF-B989-64FF7E5E42BE}"/>
    <cellStyle name="Nota 2 9 2 2 2 4 2" xfId="35492" xr:uid="{6486F57C-C8C3-4A83-AC84-2C3719FD85BE}"/>
    <cellStyle name="Nota 2 9 2 2 2 5" xfId="35493" xr:uid="{8C3560DB-1DF8-4118-BA4E-7BA3D3393BF5}"/>
    <cellStyle name="Nota 2 9 2 2 3" xfId="35494" xr:uid="{31943C4B-8CA1-4D19-9E6F-718651D07F4A}"/>
    <cellStyle name="Nota 2 9 2 2 3 2" xfId="35495" xr:uid="{6E403856-9EF9-4035-B4AB-48E6712EEDD1}"/>
    <cellStyle name="Nota 2 9 2 2 4" xfId="35496" xr:uid="{F6FEA3C1-0BA8-4CEB-956D-2D7C45437C19}"/>
    <cellStyle name="Nota 2 9 2 2 4 2" xfId="35497" xr:uid="{71E9C651-82AE-45C8-84CC-EB08303531D8}"/>
    <cellStyle name="Nota 2 9 2 2 5" xfId="35498" xr:uid="{F83241E2-0C49-4D79-BD35-F929A5F46205}"/>
    <cellStyle name="Nota 2 9 2 3" xfId="35499" xr:uid="{2F422F2C-A74B-4C35-8420-085D555D10D3}"/>
    <cellStyle name="Nota 2 9 2 3 2" xfId="35500" xr:uid="{150464F8-04C3-4993-9B02-7EEA17DE27F6}"/>
    <cellStyle name="Nota 2 9 2 3 2 2" xfId="35501" xr:uid="{5F310D07-4336-4336-9282-3F1BA4F510B1}"/>
    <cellStyle name="Nota 2 9 2 3 3" xfId="35502" xr:uid="{019D642F-C342-4DD4-A532-1D2FFD63CFD8}"/>
    <cellStyle name="Nota 2 9 2 3 3 2" xfId="35503" xr:uid="{10616169-6062-4BA6-8CCD-8DBE2A209C64}"/>
    <cellStyle name="Nota 2 9 2 3 4" xfId="35504" xr:uid="{B9FFD48C-C2AE-44A9-812A-6789ADC4A4D7}"/>
    <cellStyle name="Nota 2 9 2 4" xfId="35505" xr:uid="{EE96CD60-DF29-4F63-A406-7D791F1D3714}"/>
    <cellStyle name="Nota 2 9 2 4 2" xfId="35506" xr:uid="{F43F3405-DCA0-4440-9D2B-DCD05F5F65F8}"/>
    <cellStyle name="Nota 2 9 2 4 2 2" xfId="35507" xr:uid="{97D66691-540B-4195-8D78-3B50BC752591}"/>
    <cellStyle name="Nota 2 9 2 4 2 2 2" xfId="35508" xr:uid="{84A0AD96-AFCC-4339-B70A-225C813125A8}"/>
    <cellStyle name="Nota 2 9 2 4 2 3" xfId="35509" xr:uid="{3DC834DA-E83C-4151-A23E-5A59ED4F53C5}"/>
    <cellStyle name="Nota 2 9 2 4 3" xfId="35510" xr:uid="{59988999-9AE1-4D46-8C0A-BBE203DC213C}"/>
    <cellStyle name="Nota 2 9 2 4 3 2" xfId="35511" xr:uid="{2304D3E0-C9C1-4A4E-B39C-B72714EA4F63}"/>
    <cellStyle name="Nota 2 9 2 4 4" xfId="35512" xr:uid="{C4BEED43-8CDC-4A1C-83EE-22932C8F2737}"/>
    <cellStyle name="Nota 2 9 2 4 4 2" xfId="35513" xr:uid="{8ECCBE2B-E9F6-47AD-A666-6105E512DC8B}"/>
    <cellStyle name="Nota 2 9 2 4 5" xfId="35514" xr:uid="{2097E73D-E4C9-4EC2-A6EA-259E458A296B}"/>
    <cellStyle name="Nota 2 9 2 5" xfId="35515" xr:uid="{B55DE004-4A82-4863-B57F-004B39BE6C91}"/>
    <cellStyle name="Nota 2 9 2 5 2" xfId="35516" xr:uid="{4FFB3CFF-E1ED-414B-A51A-A9D534CA109A}"/>
    <cellStyle name="Nota 2 9 2 5 2 2" xfId="35517" xr:uid="{48D0DB24-2111-49AA-8AD2-B5A9CFFD7DF6}"/>
    <cellStyle name="Nota 2 9 2 5 3" xfId="35518" xr:uid="{94BA1CB2-613A-4CF2-87E1-F8129A2096C0}"/>
    <cellStyle name="Nota 2 9 2 5 3 2" xfId="35519" xr:uid="{61125225-7B03-4BEA-AAF0-FC8976D10199}"/>
    <cellStyle name="Nota 2 9 2 5 4" xfId="35520" xr:uid="{A80ED2CD-D5A0-47D4-B892-17B4A48ABD28}"/>
    <cellStyle name="Nota 2 9 2 6" xfId="35521" xr:uid="{F48DE1F7-0555-4964-9DBD-07CB32C365A9}"/>
    <cellStyle name="Nota 2 9 2 6 2" xfId="35522" xr:uid="{95658712-F3DF-41CF-A0BA-251F4E385DDD}"/>
    <cellStyle name="Nota 2 9 2 7" xfId="35523" xr:uid="{FA63C8CB-5E8F-43B4-BA1E-2EF750958930}"/>
    <cellStyle name="Nota 2 9 2 8" xfId="35524" xr:uid="{B737975F-BAD9-4D77-97CF-009BAAF0DFC2}"/>
    <cellStyle name="Nota 2 9 3" xfId="35525" xr:uid="{2F78E8B1-2D9E-48B2-966F-019DE9E9E2EB}"/>
    <cellStyle name="Nota 2 9 3 2" xfId="35526" xr:uid="{7282A303-0C05-4F81-BFD0-A731565B5C0D}"/>
    <cellStyle name="Nota 2 9 3 2 2" xfId="35527" xr:uid="{5CD1476C-B6EA-481B-9957-D448C5B8CC43}"/>
    <cellStyle name="Nota 2 9 3 2 2 2" xfId="35528" xr:uid="{37C9FEBD-C9FE-42B0-8831-BBB495566116}"/>
    <cellStyle name="Nota 2 9 3 2 2 2 2" xfId="35529" xr:uid="{BBB621F9-0694-4151-A352-4C57E20224C5}"/>
    <cellStyle name="Nota 2 9 3 2 2 2 2 2" xfId="35530" xr:uid="{5FAB83C6-734F-40D4-B005-D8F147B84FEE}"/>
    <cellStyle name="Nota 2 9 3 2 2 2 3" xfId="35531" xr:uid="{B8A41C3B-AF3A-42B3-B434-F8373B301AC0}"/>
    <cellStyle name="Nota 2 9 3 2 2 3" xfId="35532" xr:uid="{D8B5CD8F-57FB-4CF9-80CF-87AC2CC116A0}"/>
    <cellStyle name="Nota 2 9 3 2 2 3 2" xfId="35533" xr:uid="{D03C9573-7DCB-4B91-A54C-866740B4F3AA}"/>
    <cellStyle name="Nota 2 9 3 2 2 4" xfId="35534" xr:uid="{295E066A-0162-49E5-8ED8-93990FE17E8F}"/>
    <cellStyle name="Nota 2 9 3 2 2 4 2" xfId="35535" xr:uid="{6751BF2D-0E85-4FE0-B3FE-7C4CEE41595E}"/>
    <cellStyle name="Nota 2 9 3 2 2 5" xfId="35536" xr:uid="{339387A7-DD72-432C-A36B-7FB0E60E36EE}"/>
    <cellStyle name="Nota 2 9 3 2 3" xfId="35537" xr:uid="{C0C79172-493B-4184-A776-9D65ED8D30C3}"/>
    <cellStyle name="Nota 2 9 3 2 3 2" xfId="35538" xr:uid="{70F9F186-7B4F-4FD2-BD64-2E051B97B2C9}"/>
    <cellStyle name="Nota 2 9 3 2 4" xfId="35539" xr:uid="{6DD7CBC6-2D57-4966-91AE-6FC117158FE1}"/>
    <cellStyle name="Nota 2 9 3 2 4 2" xfId="35540" xr:uid="{471D7873-80B0-46F8-8E17-33D8C07402A9}"/>
    <cellStyle name="Nota 2 9 3 2 5" xfId="35541" xr:uid="{F2BAC1F4-724E-4D23-B42C-5B4D0905E34A}"/>
    <cellStyle name="Nota 2 9 3 3" xfId="35542" xr:uid="{657AA1BA-A02E-407C-8E36-A77FB50E2503}"/>
    <cellStyle name="Nota 2 9 3 3 2" xfId="35543" xr:uid="{C5D3191A-BB91-40A4-948B-E0072B400B1F}"/>
    <cellStyle name="Nota 2 9 3 3 2 2" xfId="35544" xr:uid="{37C7F19B-A57A-487A-BD70-821B1F672DBA}"/>
    <cellStyle name="Nota 2 9 3 3 3" xfId="35545" xr:uid="{FF4E76ED-DCEF-467E-B2D0-F699D0F6753A}"/>
    <cellStyle name="Nota 2 9 3 3 3 2" xfId="35546" xr:uid="{BD123339-B49C-46E6-AF8A-587F95801538}"/>
    <cellStyle name="Nota 2 9 3 3 4" xfId="35547" xr:uid="{14EEF7DB-E288-44A7-824F-6654BB573C8D}"/>
    <cellStyle name="Nota 2 9 3 4" xfId="35548" xr:uid="{051B5BE2-C6B9-42CE-91C7-DDB571890370}"/>
    <cellStyle name="Nota 2 9 3 4 2" xfId="35549" xr:uid="{BB9129CC-DBDD-4E95-9053-EC0AE047ACF6}"/>
    <cellStyle name="Nota 2 9 3 4 2 2" xfId="35550" xr:uid="{BF53BFC9-8E37-49D1-9389-3E66268425BF}"/>
    <cellStyle name="Nota 2 9 3 4 2 2 2" xfId="35551" xr:uid="{1F027CCD-D0F0-42ED-B888-29F948EC9748}"/>
    <cellStyle name="Nota 2 9 3 4 2 3" xfId="35552" xr:uid="{8A5E9306-A8F9-4802-8244-5F9998B7FB00}"/>
    <cellStyle name="Nota 2 9 3 4 3" xfId="35553" xr:uid="{67F72827-8465-49B6-A068-885DB59A7C21}"/>
    <cellStyle name="Nota 2 9 3 4 3 2" xfId="35554" xr:uid="{49B9BB23-6C2D-4388-8905-10B9252D15A6}"/>
    <cellStyle name="Nota 2 9 3 4 4" xfId="35555" xr:uid="{7D674122-15F3-4D07-AEA4-E27B96C0C472}"/>
    <cellStyle name="Nota 2 9 3 4 4 2" xfId="35556" xr:uid="{BEB0D6E9-FF34-46B8-90A3-7BF12F7EECB6}"/>
    <cellStyle name="Nota 2 9 3 4 5" xfId="35557" xr:uid="{DD9E963C-F35D-4B91-97BC-060139221E88}"/>
    <cellStyle name="Nota 2 9 3 5" xfId="35558" xr:uid="{65E6D54E-EA5E-4D3C-98E7-3D65C882B95C}"/>
    <cellStyle name="Nota 2 9 3 5 2" xfId="35559" xr:uid="{7D1A63FD-EB24-4C35-9175-B13303D20ED8}"/>
    <cellStyle name="Nota 2 9 3 5 2 2" xfId="35560" xr:uid="{65F9D375-67EE-4288-B936-249981DFF378}"/>
    <cellStyle name="Nota 2 9 3 5 3" xfId="35561" xr:uid="{027F2AC7-18FB-4975-AC4B-C7C470175615}"/>
    <cellStyle name="Nota 2 9 3 5 3 2" xfId="35562" xr:uid="{6E9A32E2-58F5-45C5-8581-DE285963B0A6}"/>
    <cellStyle name="Nota 2 9 3 5 4" xfId="35563" xr:uid="{DBEA4F70-2AAF-40AB-9840-FE234A362BB8}"/>
    <cellStyle name="Nota 2 9 3 6" xfId="35564" xr:uid="{BF9A6735-361F-424A-86E4-5DC1DA5BD76B}"/>
    <cellStyle name="Nota 2 9 3 6 2" xfId="35565" xr:uid="{80D143DD-0711-49BE-BE17-B7177BD61EBB}"/>
    <cellStyle name="Nota 2 9 3 7" xfId="35566" xr:uid="{73EB8C0E-2B77-4180-A9ED-D2FBC8951D3F}"/>
    <cellStyle name="Nota 2 9 3 8" xfId="35567" xr:uid="{63FBE43D-43E1-4D25-AB65-5FF1EEB9E1C8}"/>
    <cellStyle name="Nota 2 9 4" xfId="35568" xr:uid="{4DFCAF4A-5782-473A-B381-EA9FD92D9E23}"/>
    <cellStyle name="Nota 2 9 4 2" xfId="35569" xr:uid="{CB7E2583-B715-4A2D-ACBF-22BDDAE32652}"/>
    <cellStyle name="Nota 2 9 4 2 2" xfId="35570" xr:uid="{B9B072C3-A252-46A8-B720-2183FFF00EB6}"/>
    <cellStyle name="Nota 2 9 4 2 2 2" xfId="35571" xr:uid="{BD42AFFE-2B70-42A1-8B38-7AA9CDCAD88F}"/>
    <cellStyle name="Nota 2 9 4 2 2 2 2" xfId="35572" xr:uid="{2C06BEA9-6549-4C43-AF04-D014F4472CF7}"/>
    <cellStyle name="Nota 2 9 4 2 2 3" xfId="35573" xr:uid="{D3614BFD-E77F-479F-B318-8F1EEE25B8EB}"/>
    <cellStyle name="Nota 2 9 4 2 3" xfId="35574" xr:uid="{65A353F6-3B4A-4552-A2C1-EEBA4ECB5F07}"/>
    <cellStyle name="Nota 2 9 4 2 3 2" xfId="35575" xr:uid="{1663DBA2-754C-40F6-91DE-FE34BDFCAA84}"/>
    <cellStyle name="Nota 2 9 4 2 4" xfId="35576" xr:uid="{777E273D-A1DB-4E88-B519-EC4B6459A73A}"/>
    <cellStyle name="Nota 2 9 4 2 4 2" xfId="35577" xr:uid="{1F5A62EE-39BC-41B9-96D1-62F9B998D702}"/>
    <cellStyle name="Nota 2 9 4 2 5" xfId="35578" xr:uid="{44B92208-512C-4460-B098-823A3AD908DB}"/>
    <cellStyle name="Nota 2 9 4 3" xfId="35579" xr:uid="{8D6AA4F2-89E9-4024-AC5D-599A2120ADA4}"/>
    <cellStyle name="Nota 2 9 4 3 2" xfId="35580" xr:uid="{5EE85916-B32D-4B08-BE02-D1042A8F700D}"/>
    <cellStyle name="Nota 2 9 4 4" xfId="35581" xr:uid="{5890BB16-0F4F-415C-95AC-0DB3D9A8FFAD}"/>
    <cellStyle name="Nota 2 9 4 4 2" xfId="35582" xr:uid="{ED21AB4F-4D04-457A-BAEE-306DD2EF331F}"/>
    <cellStyle name="Nota 2 9 4 5" xfId="35583" xr:uid="{85804466-05FE-4EA8-9489-401C1C24B8EF}"/>
    <cellStyle name="Nota 2 9 5" xfId="35584" xr:uid="{3CCF670E-4AB6-4362-B7CD-A2332474FCA3}"/>
    <cellStyle name="Nota 2 9 5 2" xfId="35585" xr:uid="{8ADCAE9C-A6E9-46B7-B723-18B75F49A66E}"/>
    <cellStyle name="Nota 2 9 5 2 2" xfId="35586" xr:uid="{04D39DB6-5034-442F-84B6-1D925914138F}"/>
    <cellStyle name="Nota 2 9 5 3" xfId="35587" xr:uid="{F73D51A4-172A-473B-BD4F-37B61BBD19A1}"/>
    <cellStyle name="Nota 2 9 5 3 2" xfId="35588" xr:uid="{849FD9E5-A14F-453E-BA3F-9CA80412B9D8}"/>
    <cellStyle name="Nota 2 9 5 4" xfId="35589" xr:uid="{BF68A202-5342-4C25-9D26-E8125E248D71}"/>
    <cellStyle name="Nota 2 9 6" xfId="35590" xr:uid="{33FD3593-A9CF-4EF2-A3F2-3DF07F24CBDF}"/>
    <cellStyle name="Nota 2 9 6 2" xfId="35591" xr:uid="{561AD005-D679-46C3-91C0-7B82FD7DA804}"/>
    <cellStyle name="Nota 2 9 6 2 2" xfId="35592" xr:uid="{B377AFBA-1E77-4236-9A9C-82F8ACD89005}"/>
    <cellStyle name="Nota 2 9 6 2 2 2" xfId="35593" xr:uid="{C1804A2D-B676-4B23-8C24-A517625B9E9B}"/>
    <cellStyle name="Nota 2 9 6 2 3" xfId="35594" xr:uid="{9983F792-94E3-43C5-897A-F3B3F6D68F26}"/>
    <cellStyle name="Nota 2 9 6 3" xfId="35595" xr:uid="{3D06BA1C-FFA8-4BEE-9745-6516D93AA832}"/>
    <cellStyle name="Nota 2 9 6 3 2" xfId="35596" xr:uid="{789401F0-6889-49A4-ABFD-DCF4546340CB}"/>
    <cellStyle name="Nota 2 9 6 4" xfId="35597" xr:uid="{20ACA652-2745-4516-966C-8D1CA3D3A322}"/>
    <cellStyle name="Nota 2 9 6 4 2" xfId="35598" xr:uid="{441114CD-7AD6-47D1-AEAC-B5DCC674573C}"/>
    <cellStyle name="Nota 2 9 6 5" xfId="35599" xr:uid="{3FEEA41F-BC96-41ED-9EF7-3DFE62D1DD3F}"/>
    <cellStyle name="Nota 2 9 7" xfId="35600" xr:uid="{7DCBD906-E085-43CE-ACDF-D7D63C053F82}"/>
    <cellStyle name="Nota 2 9 7 2" xfId="35601" xr:uid="{AC45FE04-35CD-4E8C-B84E-3750417DE73C}"/>
    <cellStyle name="Nota 2 9 7 2 2" xfId="35602" xr:uid="{18F48D1D-CC52-4872-AEC4-3DCC2DA35602}"/>
    <cellStyle name="Nota 2 9 7 3" xfId="35603" xr:uid="{5B0B1BEB-5FC7-40E6-B4F6-CC58B170A17D}"/>
    <cellStyle name="Nota 2 9 7 3 2" xfId="35604" xr:uid="{EAA24025-5FED-4F22-A759-EC9B08E3C35E}"/>
    <cellStyle name="Nota 2 9 7 4" xfId="35605" xr:uid="{4E16645C-B6AD-403E-914B-A517F112E95A}"/>
    <cellStyle name="Nota 2 9 8" xfId="35606" xr:uid="{9413CECB-8653-4791-9640-55D8F0F8C773}"/>
    <cellStyle name="Nota 2 9 8 2" xfId="35607" xr:uid="{2B4269CD-212E-40E4-895F-93FD8BC85A7E}"/>
    <cellStyle name="Nota 2 9 9" xfId="35608" xr:uid="{CD3CD15C-210E-4049-B61A-4449E05C1F30}"/>
    <cellStyle name="Nota 3" xfId="35609" xr:uid="{40A7A9CA-9251-4BCB-96D9-2DDB6521054A}"/>
    <cellStyle name="Nota 3 10" xfId="35610" xr:uid="{DCE5D7D5-1A6F-488D-B936-098356086877}"/>
    <cellStyle name="Nota 3 10 2" xfId="35611" xr:uid="{D17CB941-20F1-49DF-9195-F1DF838906C5}"/>
    <cellStyle name="Nota 3 11" xfId="35612" xr:uid="{E310CBF7-C236-4F6E-9364-7FB9069E2C05}"/>
    <cellStyle name="Nota 3 11 2" xfId="35613" xr:uid="{00671CB1-E7D0-40E7-9059-A1E3CA3DEF70}"/>
    <cellStyle name="Nota 3 12" xfId="35614" xr:uid="{688606A5-65BD-4569-900D-7C7E62A726B7}"/>
    <cellStyle name="Nota 3 13" xfId="35615" xr:uid="{90D4F0C9-8575-42E7-9CE9-145DAEB90907}"/>
    <cellStyle name="Nota 3 2" xfId="35616" xr:uid="{D4BF951A-79FB-4B75-B7F9-CCC6EB90BFAB}"/>
    <cellStyle name="Nota 3 2 10" xfId="35617" xr:uid="{07DACCAE-5240-4AB3-928A-7161E418EB11}"/>
    <cellStyle name="Nota 3 2 10 2" xfId="35618" xr:uid="{2EDBA14C-4981-48E3-861F-977CAE459885}"/>
    <cellStyle name="Nota 3 2 11" xfId="35619" xr:uid="{A754CB03-FDF8-4563-9C04-AECFC1ABA100}"/>
    <cellStyle name="Nota 3 2 11 2" xfId="35620" xr:uid="{9FB35BFD-6993-4CA9-9B70-D2E629478408}"/>
    <cellStyle name="Nota 3 2 12" xfId="35621" xr:uid="{B60DD963-9DCF-4D3F-AA66-3A90F1158D21}"/>
    <cellStyle name="Nota 3 2 12 2" xfId="35622" xr:uid="{5F04AFA3-58B9-4884-BF25-8639246E1A07}"/>
    <cellStyle name="Nota 3 2 13" xfId="35623" xr:uid="{EEC91268-0927-4C30-A906-C8F172879042}"/>
    <cellStyle name="Nota 3 2 14" xfId="35624" xr:uid="{8935A8B8-8384-4991-BFCA-D0BBFE7E170E}"/>
    <cellStyle name="Nota 3 2 2" xfId="35625" xr:uid="{B53AB4C3-F06E-4DBD-8DB0-467B02604533}"/>
    <cellStyle name="Nota 3 2 2 2" xfId="35626" xr:uid="{9332D31E-D9D1-40A5-9F7D-48654FD84CE7}"/>
    <cellStyle name="Nota 3 2 2 2 2" xfId="35627" xr:uid="{BAD683F5-7977-42E6-A54E-6A9F4EF75481}"/>
    <cellStyle name="Nota 3 2 2 2 2 2" xfId="35628" xr:uid="{5F398347-0B03-422B-8D49-E8C538DF3E9D}"/>
    <cellStyle name="Nota 3 2 2 2 2 2 2" xfId="35629" xr:uid="{25B062FF-B715-42D8-AA5C-781FFA41AA83}"/>
    <cellStyle name="Nota 3 2 2 2 2 3" xfId="35630" xr:uid="{21A634A4-72D7-4EFE-BE40-727A635A3315}"/>
    <cellStyle name="Nota 3 2 2 2 2 4" xfId="35631" xr:uid="{9DC21E67-F8D0-4F99-85E0-91D9F9AE69F3}"/>
    <cellStyle name="Nota 3 2 2 2 3" xfId="35632" xr:uid="{CBB75893-C025-4A91-A899-05A973463AD6}"/>
    <cellStyle name="Nota 3 2 2 2 3 2" xfId="35633" xr:uid="{10D1005F-319B-49F5-BA4A-D794C2BD6076}"/>
    <cellStyle name="Nota 3 2 2 2 3 3" xfId="35634" xr:uid="{9E588C6F-699F-4E87-9129-8C9AFE457B4D}"/>
    <cellStyle name="Nota 3 2 2 2 4" xfId="35635" xr:uid="{88C15A0C-3018-45C8-95AD-80A9EA823F39}"/>
    <cellStyle name="Nota 3 2 2 2 4 2" xfId="35636" xr:uid="{755EEDE8-DA05-4190-80EF-2DF740DCA43D}"/>
    <cellStyle name="Nota 3 2 2 2 4 3" xfId="35637" xr:uid="{E0148BA5-D703-4485-95A5-4A31C66C0E65}"/>
    <cellStyle name="Nota 3 2 2 2 5" xfId="35638" xr:uid="{EB89C723-6E98-4D43-A71D-D23566AA4071}"/>
    <cellStyle name="Nota 3 2 2 2 6" xfId="35639" xr:uid="{51DAC0A4-8C8C-426B-8AD4-7F033DF429B2}"/>
    <cellStyle name="Nota 3 2 2 3" xfId="35640" xr:uid="{18E234FA-5E02-4A24-B6AD-28FA0EA643F4}"/>
    <cellStyle name="Nota 3 2 2 3 2" xfId="35641" xr:uid="{406A73FF-7B02-4FD6-B9A3-3521BF8BB829}"/>
    <cellStyle name="Nota 3 2 2 3 3" xfId="35642" xr:uid="{D974C346-FD1A-404C-84C8-17AC1067BB4F}"/>
    <cellStyle name="Nota 3 2 2 4" xfId="35643" xr:uid="{684BA76D-F08C-4733-BB73-CBECC33A6808}"/>
    <cellStyle name="Nota 3 2 2 4 2" xfId="35644" xr:uid="{BE7DFE66-B89D-4027-8326-506124F461D1}"/>
    <cellStyle name="Nota 3 2 2 4 3" xfId="35645" xr:uid="{5FD612E3-FF37-4086-BD3E-26394446EC40}"/>
    <cellStyle name="Nota 3 2 2 5" xfId="35646" xr:uid="{659CE700-E80D-4E18-9F98-1E2450C96B97}"/>
    <cellStyle name="Nota 3 2 2 5 2" xfId="35647" xr:uid="{8CF87E9F-A9CC-4F61-ADDA-D303E8084B51}"/>
    <cellStyle name="Nota 3 2 2 5 3" xfId="35648" xr:uid="{594089F8-3AE2-4D49-A6A8-B065F6DE8CFE}"/>
    <cellStyle name="Nota 3 2 2 6" xfId="35649" xr:uid="{87319B04-9795-404F-8AF5-2A67322661C3}"/>
    <cellStyle name="Nota 3 2 2 6 2" xfId="35650" xr:uid="{1E4CC171-B502-4F0F-994F-8803E4DC9EDA}"/>
    <cellStyle name="Nota 3 2 2 7" xfId="35651" xr:uid="{337259CF-95DA-48CA-B2C0-68E99EB88F48}"/>
    <cellStyle name="Nota 3 2 3" xfId="35652" xr:uid="{D0FD79C9-8347-414D-9F59-448D4FFE13C5}"/>
    <cellStyle name="Nota 3 2 3 2" xfId="35653" xr:uid="{B9C6B2AB-0345-467E-B2B2-BC2D9F08D257}"/>
    <cellStyle name="Nota 3 2 3 2 2" xfId="35654" xr:uid="{94FC33D4-53CA-41FF-8DF9-C8DCA8133262}"/>
    <cellStyle name="Nota 3 2 3 2 3" xfId="35655" xr:uid="{A1CE86C2-A015-4C24-8C8B-42CF65CAD97B}"/>
    <cellStyle name="Nota 3 2 3 3" xfId="35656" xr:uid="{4DD5A872-3E0C-4BC4-9F0E-B824A05AA685}"/>
    <cellStyle name="Nota 3 2 3 3 2" xfId="35657" xr:uid="{EC728DCC-A39B-43E6-859A-ED5E7DFB503D}"/>
    <cellStyle name="Nota 3 2 3 3 3" xfId="35658" xr:uid="{8745538B-D169-486D-B97E-0952F9E5B1EE}"/>
    <cellStyle name="Nota 3 2 3 4" xfId="35659" xr:uid="{095019CD-FE45-413B-B4D8-14DB755AEA28}"/>
    <cellStyle name="Nota 3 2 3 4 2" xfId="35660" xr:uid="{7B88B8BC-B0DA-4853-9E04-6FB3D017630D}"/>
    <cellStyle name="Nota 3 2 3 5" xfId="35661" xr:uid="{84112922-45F3-4440-867E-1699950FC977}"/>
    <cellStyle name="Nota 3 2 3 6" xfId="35662" xr:uid="{686A4446-F4ED-41AA-9B7B-129DA839023F}"/>
    <cellStyle name="Nota 3 2 4" xfId="35663" xr:uid="{1D623D12-C039-4A4E-8320-75FA72878D0C}"/>
    <cellStyle name="Nota 3 2 4 2" xfId="35664" xr:uid="{F8642069-717B-490F-BD1E-1CA2BCD9E9C3}"/>
    <cellStyle name="Nota 3 2 4 2 2" xfId="35665" xr:uid="{3E92C675-5FA5-4C60-831D-765074BC5B54}"/>
    <cellStyle name="Nota 3 2 4 2 2 2" xfId="35666" xr:uid="{0E6E53A1-2DE5-4C8E-BD3C-A9451EF11B71}"/>
    <cellStyle name="Nota 3 2 4 2 3" xfId="35667" xr:uid="{2A0F9554-4ADD-4DE4-896F-AB43AF83143D}"/>
    <cellStyle name="Nota 3 2 4 2 4" xfId="35668" xr:uid="{D4E6315A-BE05-4C87-9588-831FA2B1FF26}"/>
    <cellStyle name="Nota 3 2 4 3" xfId="35669" xr:uid="{23B73993-AA04-42F1-A469-86AC263C8B64}"/>
    <cellStyle name="Nota 3 2 4 3 2" xfId="35670" xr:uid="{B07FF365-D2E8-4C19-8B4F-EF9992F99922}"/>
    <cellStyle name="Nota 3 2 4 3 3" xfId="35671" xr:uid="{D0E63C65-A88F-4223-82DE-EAA0B6E10B5F}"/>
    <cellStyle name="Nota 3 2 4 4" xfId="35672" xr:uid="{9D4F54AC-B9F2-4F00-A8D7-2A6F064461F8}"/>
    <cellStyle name="Nota 3 2 4 4 2" xfId="35673" xr:uid="{663B0923-F9EE-4E9D-8752-84294859AB0E}"/>
    <cellStyle name="Nota 3 2 4 4 3" xfId="35674" xr:uid="{2CEBE9AA-7F5C-458B-8594-591B381A7E3A}"/>
    <cellStyle name="Nota 3 2 4 5" xfId="35675" xr:uid="{6E004481-DF31-4A51-9E9E-562F24F66F86}"/>
    <cellStyle name="Nota 3 2 4 5 2" xfId="35676" xr:uid="{33293C6B-22F2-4A13-AD55-E82475A6C16F}"/>
    <cellStyle name="Nota 3 2 4 6" xfId="35677" xr:uid="{ABB7A37D-4DD8-46AA-BC6F-3EA96144B30F}"/>
    <cellStyle name="Nota 3 2 5" xfId="35678" xr:uid="{DCADB26F-257D-4B0E-8CBD-16897F122C3B}"/>
    <cellStyle name="Nota 3 2 5 2" xfId="35679" xr:uid="{681552F2-CE4A-48AD-B858-8D941019E06D}"/>
    <cellStyle name="Nota 3 2 5 2 2" xfId="35680" xr:uid="{20994136-D4E7-478E-B968-82FF5EAAD131}"/>
    <cellStyle name="Nota 3 2 5 2 3" xfId="35681" xr:uid="{F08280FC-ED9B-4AEA-8E79-68F369817310}"/>
    <cellStyle name="Nota 3 2 5 3" xfId="35682" xr:uid="{C1B38338-BFBA-4B90-8C5E-36AE9168CAC9}"/>
    <cellStyle name="Nota 3 2 5 3 2" xfId="35683" xr:uid="{B35508AF-974C-479D-94D8-EBD437C2C131}"/>
    <cellStyle name="Nota 3 2 5 3 3" xfId="35684" xr:uid="{AA918B1F-5011-4F60-B4A6-69B3B0F12AF2}"/>
    <cellStyle name="Nota 3 2 5 4" xfId="35685" xr:uid="{5949A069-A96E-47B4-9990-8EC90F5F2FB8}"/>
    <cellStyle name="Nota 3 2 5 4 2" xfId="35686" xr:uid="{38D40CF5-EF40-4BD8-AFB5-FAFA236F1BF6}"/>
    <cellStyle name="Nota 3 2 5 5" xfId="35687" xr:uid="{5BDC195A-A53B-4D68-86E2-6DACCE4D3B21}"/>
    <cellStyle name="Nota 3 2 6" xfId="35688" xr:uid="{800A9E09-318E-42AD-BD8A-5C7EF23B4E3E}"/>
    <cellStyle name="Nota 3 2 6 2" xfId="35689" xr:uid="{9641DD96-3D06-43C5-B37E-A969CB752D8D}"/>
    <cellStyle name="Nota 3 2 6 3" xfId="35690" xr:uid="{5E25EC44-79FC-4C4F-A110-E266619BD820}"/>
    <cellStyle name="Nota 3 2 7" xfId="35691" xr:uid="{12290CA3-DBA9-435C-A026-16BD9D2A8B32}"/>
    <cellStyle name="Nota 3 2 7 2" xfId="35692" xr:uid="{F532EBA4-840F-4208-90ED-010C9000DD04}"/>
    <cellStyle name="Nota 3 2 7 3" xfId="35693" xr:uid="{5B9CE40E-7738-458A-9623-3E874901BE1F}"/>
    <cellStyle name="Nota 3 2 8" xfId="35694" xr:uid="{18E2421F-2CC2-4270-83E1-0A0E20EE02E0}"/>
    <cellStyle name="Nota 3 2 8 2" xfId="35695" xr:uid="{8DD12299-FBE5-4866-AAB3-25289590335B}"/>
    <cellStyle name="Nota 3 2 8 3" xfId="35696" xr:uid="{56E5504C-6B92-4FE6-9187-CF8BC3F80BF7}"/>
    <cellStyle name="Nota 3 2 9" xfId="35697" xr:uid="{F907920F-7390-435C-990E-63F911AF50EE}"/>
    <cellStyle name="Nota 3 2 9 2" xfId="35698" xr:uid="{CF4C8026-7146-4573-B3E7-A1586E5D44AF}"/>
    <cellStyle name="Nota 3 2 9 3" xfId="35699" xr:uid="{2EA6B96A-8327-40F4-A893-0C63825187D0}"/>
    <cellStyle name="Nota 3 3" xfId="35700" xr:uid="{CA574B0A-DE9C-4528-A7E8-C3F26F9A7104}"/>
    <cellStyle name="Nota 3 3 2" xfId="35701" xr:uid="{806BC075-89E7-42EE-A695-7724C7764C83}"/>
    <cellStyle name="Nota 3 3 2 2" xfId="35702" xr:uid="{7AFF4B3A-1E89-45D5-A383-755D4259F93E}"/>
    <cellStyle name="Nota 3 3 2 2 2" xfId="35703" xr:uid="{8B829D1F-7765-4B06-8661-7D0EC9FEC0B2}"/>
    <cellStyle name="Nota 3 3 2 2 3" xfId="35704" xr:uid="{1F181FDF-B933-44C0-BB9C-A584C181290A}"/>
    <cellStyle name="Nota 3 3 2 3" xfId="35705" xr:uid="{490EE62F-0462-4A22-9A77-6D6550CCF75E}"/>
    <cellStyle name="Nota 3 3 2 3 2" xfId="35706" xr:uid="{B3748296-954C-4062-A0BC-C77C54FF62E4}"/>
    <cellStyle name="Nota 3 3 2 3 3" xfId="35707" xr:uid="{D3E518E8-7C88-4033-ACE1-C875E0219429}"/>
    <cellStyle name="Nota 3 3 2 4" xfId="35708" xr:uid="{4A96D1FE-9AE2-4680-8F3D-147755047D1F}"/>
    <cellStyle name="Nota 3 3 2 4 2" xfId="35709" xr:uid="{30A5DE28-789F-4B10-946F-B43611C5BBDA}"/>
    <cellStyle name="Nota 3 3 2 5" xfId="35710" xr:uid="{D721F15E-D982-45AF-A365-975AD004D259}"/>
    <cellStyle name="Nota 3 3 3" xfId="35711" xr:uid="{0D524537-F7C5-4DE7-8FF9-1F0E59DC3866}"/>
    <cellStyle name="Nota 3 3 3 2" xfId="35712" xr:uid="{371C934D-E718-4083-A01F-9469D1FA4B5C}"/>
    <cellStyle name="Nota 3 3 3 2 2" xfId="35713" xr:uid="{AEAA856E-8F58-40AB-8851-29804CAFDB37}"/>
    <cellStyle name="Nota 3 3 3 2 2 2" xfId="35714" xr:uid="{47DF2836-CD66-424A-B9BF-9DC72020A12B}"/>
    <cellStyle name="Nota 3 3 3 2 3" xfId="35715" xr:uid="{74E540B5-3143-49F5-A635-9BEAA3BC547A}"/>
    <cellStyle name="Nota 3 3 3 3" xfId="35716" xr:uid="{94C860A3-CA9C-4B51-8391-4ADC0A1D13F1}"/>
    <cellStyle name="Nota 3 3 3 3 2" xfId="35717" xr:uid="{B3D8F750-D56C-493D-A8E9-A3C7E3AD7F7B}"/>
    <cellStyle name="Nota 3 3 3 4" xfId="35718" xr:uid="{B9E72E96-EB80-4374-A998-406095B295EC}"/>
    <cellStyle name="Nota 3 3 3 4 2" xfId="35719" xr:uid="{3F237FDD-A440-4C1D-87AA-DA3561F51024}"/>
    <cellStyle name="Nota 3 3 3 5" xfId="35720" xr:uid="{80DB0E87-2AC5-4A29-B9F5-D129D5AD771B}"/>
    <cellStyle name="Nota 3 3 3 6" xfId="35721" xr:uid="{2D669404-2745-40C5-A7B8-ED400AB6FB34}"/>
    <cellStyle name="Nota 3 3 4" xfId="35722" xr:uid="{AC942027-5DF5-4BA8-8E69-0B779E2CF75B}"/>
    <cellStyle name="Nota 3 3 4 2" xfId="35723" xr:uid="{286F10B8-9D43-4D3C-B960-3BF7CA4A836C}"/>
    <cellStyle name="Nota 3 3 4 3" xfId="35724" xr:uid="{C7ED8F73-5935-478C-97C4-FE1CEB57BCFD}"/>
    <cellStyle name="Nota 3 3 5" xfId="35725" xr:uid="{9C8E147F-F270-48E6-8BD2-3A6752FB72B1}"/>
    <cellStyle name="Nota 3 3 5 2" xfId="35726" xr:uid="{4DB28A87-1C6F-461A-942D-E6A7E085E3AB}"/>
    <cellStyle name="Nota 3 3 5 3" xfId="35727" xr:uid="{998EAB1A-4ECE-41CB-A9B6-E1EE5AFE8FDC}"/>
    <cellStyle name="Nota 3 3 6" xfId="35728" xr:uid="{097E9A34-EAB9-4097-9725-765BE272E778}"/>
    <cellStyle name="Nota 3 3 6 2" xfId="35729" xr:uid="{FE2B22F8-BDB8-4CC4-B037-3F7059570EE3}"/>
    <cellStyle name="Nota 3 3 6 3" xfId="35730" xr:uid="{D346A5B9-0034-44E2-8264-31BCA5BE3956}"/>
    <cellStyle name="Nota 3 3 7" xfId="35731" xr:uid="{4E7EDD80-C4E4-4367-84C8-EB0F02F454F3}"/>
    <cellStyle name="Nota 3 3 8" xfId="35732" xr:uid="{DF4D7328-AA66-4AC6-88CF-EF12113AFEBD}"/>
    <cellStyle name="Nota 3 3 9" xfId="35733" xr:uid="{0FE7E4C9-99EB-4B25-8223-8A3CFED427CE}"/>
    <cellStyle name="Nota 3 4" xfId="35734" xr:uid="{FA993917-5BD2-4D26-AD22-321EB4A29581}"/>
    <cellStyle name="Nota 3 4 2" xfId="35735" xr:uid="{3D453E90-BE87-454C-841B-8BD8D1D78752}"/>
    <cellStyle name="Nota 3 4 2 2" xfId="35736" xr:uid="{4EE1628D-3C34-4827-9516-ABE7792BF5F8}"/>
    <cellStyle name="Nota 3 4 2 2 2" xfId="35737" xr:uid="{43FAAA7F-1D84-4119-A00E-23BDCB4EF891}"/>
    <cellStyle name="Nota 3 4 2 2 2 2" xfId="35738" xr:uid="{83BF5860-18EE-489D-A2E6-5E55F97158B3}"/>
    <cellStyle name="Nota 3 4 2 2 3" xfId="35739" xr:uid="{058BED76-B7AE-47B0-B764-9E6423119F00}"/>
    <cellStyle name="Nota 3 4 2 3" xfId="35740" xr:uid="{64B13EC3-BC08-483E-81F0-E3701D81E528}"/>
    <cellStyle name="Nota 3 4 2 3 2" xfId="35741" xr:uid="{91A02896-B6E2-40B8-9C1A-1EC4547D2983}"/>
    <cellStyle name="Nota 3 4 2 4" xfId="35742" xr:uid="{E6AA3021-1E7F-4704-B0B2-AF66ACDE77A2}"/>
    <cellStyle name="Nota 3 4 2 4 2" xfId="35743" xr:uid="{646AEB12-45CC-4CE5-8241-A661267EA900}"/>
    <cellStyle name="Nota 3 4 2 5" xfId="35744" xr:uid="{6EBE08C0-BF86-4727-AA75-1006BDEC39A1}"/>
    <cellStyle name="Nota 3 4 2 6" xfId="35745" xr:uid="{64E3A540-BD6C-4FC0-B46E-57B7D66F9D9E}"/>
    <cellStyle name="Nota 3 4 3" xfId="35746" xr:uid="{B19DB7CF-6BF7-4864-ADC5-BB2506BAC325}"/>
    <cellStyle name="Nota 3 4 3 2" xfId="35747" xr:uid="{F8EFE013-A2DE-4CBB-B515-B58E34ADC98B}"/>
    <cellStyle name="Nota 3 4 3 3" xfId="35748" xr:uid="{327686BB-B2B4-4713-9890-4D72E230DE57}"/>
    <cellStyle name="Nota 3 4 4" xfId="35749" xr:uid="{38F20BA6-F0E8-48E0-8A50-09E22DBC9E77}"/>
    <cellStyle name="Nota 3 4 4 2" xfId="35750" xr:uid="{764DB8AE-76AE-403C-B4D8-64D134726554}"/>
    <cellStyle name="Nota 3 4 4 3" xfId="35751" xr:uid="{11485ABD-CAE7-4941-98BF-8F71F4853EF7}"/>
    <cellStyle name="Nota 3 4 5" xfId="35752" xr:uid="{8E43EEB9-1184-4138-BBEF-442D085AAF52}"/>
    <cellStyle name="Nota 3 4 5 2" xfId="35753" xr:uid="{B1FBF027-5CE8-42F2-AB39-F9DDD3D47637}"/>
    <cellStyle name="Nota 3 4 5 3" xfId="35754" xr:uid="{28D5AE27-25C6-47D9-8FF0-7177B8123C2B}"/>
    <cellStyle name="Nota 3 4 6" xfId="35755" xr:uid="{8F5E6C50-AA29-457F-AE56-BA024CEF3B72}"/>
    <cellStyle name="Nota 3 4 7" xfId="35756" xr:uid="{6CDFF300-499B-4F0B-B230-79FEBDA9505D}"/>
    <cellStyle name="Nota 3 5" xfId="35757" xr:uid="{65C80C18-864D-4323-9AE2-0F576927E8EA}"/>
    <cellStyle name="Nota 3 5 2" xfId="35758" xr:uid="{C744C63B-D93E-45C8-A683-82E79D9CC430}"/>
    <cellStyle name="Nota 3 5 2 2" xfId="35759" xr:uid="{CD16F46B-F008-4BDC-8BC3-D176A87388B8}"/>
    <cellStyle name="Nota 3 5 2 3" xfId="35760" xr:uid="{ACF0D0B6-D0CE-484F-9530-BAA4E0F4383B}"/>
    <cellStyle name="Nota 3 5 3" xfId="35761" xr:uid="{0757975C-E12E-414D-860A-0B2650D46FFF}"/>
    <cellStyle name="Nota 3 5 3 2" xfId="35762" xr:uid="{9BE4B727-7681-405F-AC3B-0F1E36314E70}"/>
    <cellStyle name="Nota 3 5 3 2 2" xfId="35763" xr:uid="{47222B53-FBC4-4817-85AB-2979AC4C6CAA}"/>
    <cellStyle name="Nota 3 5 3 3" xfId="35764" xr:uid="{39A02BDE-E6CE-4734-BEF6-4797CF95A547}"/>
    <cellStyle name="Nota 3 5 3 4" xfId="35765" xr:uid="{0B2DF48D-5B1B-4D53-A03F-7A22DC193528}"/>
    <cellStyle name="Nota 3 5 4" xfId="35766" xr:uid="{035104F9-FEA2-4F7A-AC0C-1575F6848F6A}"/>
    <cellStyle name="Nota 3 5 4 2" xfId="35767" xr:uid="{A83B175E-B844-401A-A3D2-64A66C60C947}"/>
    <cellStyle name="Nota 3 5 4 3" xfId="35768" xr:uid="{06E8DB89-6ED2-4976-BAD1-8A67BC1BEE89}"/>
    <cellStyle name="Nota 3 5 5" xfId="35769" xr:uid="{CF26FF82-4CB9-4451-9D3B-47D83DC0901D}"/>
    <cellStyle name="Nota 3 5 5 2" xfId="35770" xr:uid="{8715550E-D5B0-4A38-BFAA-00CCB7C0CFEA}"/>
    <cellStyle name="Nota 3 5 5 3" xfId="35771" xr:uid="{F48B7EC2-F3B4-4ADE-AC98-077C46C57CE6}"/>
    <cellStyle name="Nota 3 5 6" xfId="35772" xr:uid="{AE84436C-8BE8-4FAD-8E5A-1F4C6705AE61}"/>
    <cellStyle name="Nota 3 5 6 2" xfId="35773" xr:uid="{4A56A191-C8CE-47F6-96A0-7F8A776F7B10}"/>
    <cellStyle name="Nota 3 5 7" xfId="35774" xr:uid="{A3A90E5C-CB0C-49D3-B108-A33194162808}"/>
    <cellStyle name="Nota 3 5 8" xfId="35775" xr:uid="{6A114517-E0B8-4500-9E74-BF010B823BC2}"/>
    <cellStyle name="Nota 3 6" xfId="35776" xr:uid="{BAC56619-68E1-44F4-B9B7-1AF2A9987E99}"/>
    <cellStyle name="Nota 3 6 2" xfId="35777" xr:uid="{6D524895-7100-4DD5-97E4-A682121BFE90}"/>
    <cellStyle name="Nota 3 6 2 2" xfId="35778" xr:uid="{40825380-D254-4761-9E70-AD3F51DB4E72}"/>
    <cellStyle name="Nota 3 6 2 3" xfId="35779" xr:uid="{F6A60659-4F43-4C06-BE0C-7A9915BECD9F}"/>
    <cellStyle name="Nota 3 6 3" xfId="35780" xr:uid="{47323D2E-5368-4832-82BF-F54244142390}"/>
    <cellStyle name="Nota 3 6 3 2" xfId="35781" xr:uid="{F6074A33-5706-4697-A214-29AA09162257}"/>
    <cellStyle name="Nota 3 6 3 3" xfId="35782" xr:uid="{554400F5-172E-4414-A7EA-2258E8A03405}"/>
    <cellStyle name="Nota 3 6 4" xfId="35783" xr:uid="{4AF7CD78-B83F-44F3-8988-FC43F2A5C202}"/>
    <cellStyle name="Nota 3 6 4 2" xfId="35784" xr:uid="{4FAA5C29-3394-4C73-9173-EA09927C2B23}"/>
    <cellStyle name="Nota 3 6 5" xfId="35785" xr:uid="{953967FC-9BCB-48A0-990A-B455CEA72F14}"/>
    <cellStyle name="Nota 3 7" xfId="35786" xr:uid="{41C1C82E-406C-4F52-94CC-9B3AA519E358}"/>
    <cellStyle name="Nota 3 7 2" xfId="35787" xr:uid="{8D3CA96F-BDB9-4D37-AD90-56CB04B7B876}"/>
    <cellStyle name="Nota 3 7 3" xfId="35788" xr:uid="{A2F74494-89B1-48C9-8554-E16DC152D8E8}"/>
    <cellStyle name="Nota 3 8" xfId="35789" xr:uid="{047C5AF6-4AAC-493E-A09A-CA9AFDFB2215}"/>
    <cellStyle name="Nota 3 8 2" xfId="35790" xr:uid="{7845757B-19F9-410E-974D-ABFF73E93F8D}"/>
    <cellStyle name="Nota 3 8 3" xfId="35791" xr:uid="{022F6F91-3559-45EC-A1F8-C498C8708B3D}"/>
    <cellStyle name="Nota 3 9" xfId="35792" xr:uid="{3AF1FC92-E146-49FB-ABB4-B158936CCCB0}"/>
    <cellStyle name="Nota 3 9 2" xfId="35793" xr:uid="{D9ED2EF1-4C85-41F3-B4C5-EA755783CDF6}"/>
    <cellStyle name="Nota 4" xfId="35794" xr:uid="{B47A004D-FD3D-4E35-A221-4A10C1059379}"/>
    <cellStyle name="Nota 4 10" xfId="35795" xr:uid="{51F7E2F8-1E66-4B6F-BF91-EF2CF8B8CDD8}"/>
    <cellStyle name="Nota 4 10 2" xfId="35796" xr:uid="{CB4BBC96-5BEF-4083-B42D-3F6420722515}"/>
    <cellStyle name="Nota 4 11" xfId="35797" xr:uid="{40738A56-0C3F-477E-8391-8BE91275689F}"/>
    <cellStyle name="Nota 4 11 2" xfId="35798" xr:uid="{A5A8C4FC-D2EA-44C7-9814-F50BE0D4A94B}"/>
    <cellStyle name="Nota 4 12" xfId="35799" xr:uid="{C8D38CE0-12DA-4407-BC12-C61B60378EF2}"/>
    <cellStyle name="Nota 4 13" xfId="35800" xr:uid="{24F82246-97EB-4383-BA36-5DD6EF04AB8E}"/>
    <cellStyle name="Nota 4 2" xfId="35801" xr:uid="{C1AD2C6B-7A31-4301-8239-69B48A8EB7DC}"/>
    <cellStyle name="Nota 4 2 10" xfId="35802" xr:uid="{55528062-7F0C-4155-B3FD-B863B5860425}"/>
    <cellStyle name="Nota 4 2 10 2" xfId="35803" xr:uid="{F9F0B492-FB8E-47DD-9F67-F581D3208615}"/>
    <cellStyle name="Nota 4 2 11" xfId="35804" xr:uid="{3E937687-E604-4D19-B07D-4A20250AD525}"/>
    <cellStyle name="Nota 4 2 11 2" xfId="35805" xr:uid="{822D286C-9B34-481F-946D-FD65CB8F0D8A}"/>
    <cellStyle name="Nota 4 2 12" xfId="35806" xr:uid="{0D5EFAF1-86F6-43D4-8C4F-ADA38523AEF0}"/>
    <cellStyle name="Nota 4 2 12 2" xfId="35807" xr:uid="{13C944E5-D2DD-4323-82CF-87E0527AB3E5}"/>
    <cellStyle name="Nota 4 2 13" xfId="35808" xr:uid="{08BB1C2A-B11B-4F57-BEB3-D8D50BA2FC4D}"/>
    <cellStyle name="Nota 4 2 14" xfId="35809" xr:uid="{2501292C-ECEE-405D-82D9-DFA419B536F9}"/>
    <cellStyle name="Nota 4 2 2" xfId="35810" xr:uid="{5F19CA66-6656-4DEA-9656-40764512DB52}"/>
    <cellStyle name="Nota 4 2 2 2" xfId="35811" xr:uid="{E5ED19C0-77A4-4489-8938-4187D4C9500B}"/>
    <cellStyle name="Nota 4 2 2 2 2" xfId="35812" xr:uid="{0BC17D1C-48C4-4B34-A84B-2F0870D172DD}"/>
    <cellStyle name="Nota 4 2 2 2 2 2" xfId="35813" xr:uid="{AA4E4454-68B0-4552-9D1E-E0F6A7E8DD27}"/>
    <cellStyle name="Nota 4 2 2 2 2 2 2" xfId="35814" xr:uid="{431B4AA5-5811-4E97-88F7-DEEB76CBBE14}"/>
    <cellStyle name="Nota 4 2 2 2 2 3" xfId="35815" xr:uid="{07F8B647-8889-4CED-978D-DE7815BD8B1F}"/>
    <cellStyle name="Nota 4 2 2 2 3" xfId="35816" xr:uid="{65FFA2EF-943A-4287-AABE-4519EC61F2E2}"/>
    <cellStyle name="Nota 4 2 2 2 3 2" xfId="35817" xr:uid="{50CA609F-6C4C-4D64-85C9-F4B9536D418D}"/>
    <cellStyle name="Nota 4 2 2 2 4" xfId="35818" xr:uid="{1EBF659B-3F35-45A5-9C7B-8AABC0BE1E5B}"/>
    <cellStyle name="Nota 4 2 2 2 4 2" xfId="35819" xr:uid="{F23F922D-5372-4B73-A89A-1C13F8D7EECA}"/>
    <cellStyle name="Nota 4 2 2 2 5" xfId="35820" xr:uid="{959139BE-AE7B-46CF-A553-C76BBBEA6215}"/>
    <cellStyle name="Nota 4 2 2 2 6" xfId="35821" xr:uid="{ED1A705C-043A-4358-91E6-179C470D2EE9}"/>
    <cellStyle name="Nota 4 2 2 3" xfId="35822" xr:uid="{34C726F3-83A4-4D03-BF6D-EA81F9B39B20}"/>
    <cellStyle name="Nota 4 2 2 3 2" xfId="35823" xr:uid="{D3A2C594-E470-49CF-A1FD-B330B8C9E0E5}"/>
    <cellStyle name="Nota 4 2 2 3 3" xfId="35824" xr:uid="{798C4CBB-80C5-4462-8998-B7F0072AD0C5}"/>
    <cellStyle name="Nota 4 2 2 4" xfId="35825" xr:uid="{0585BB33-F9C7-4D59-82BD-6ECA4FFEA195}"/>
    <cellStyle name="Nota 4 2 2 4 2" xfId="35826" xr:uid="{1CA34DD3-33A7-4CEA-A110-F3EFCB2C02A3}"/>
    <cellStyle name="Nota 4 2 2 4 3" xfId="35827" xr:uid="{B7D5CDBF-ADB5-46FA-8A6C-BB3F65645B88}"/>
    <cellStyle name="Nota 4 2 2 5" xfId="35828" xr:uid="{708EE7E5-158C-4670-8D04-201B5D19807B}"/>
    <cellStyle name="Nota 4 2 2 5 2" xfId="35829" xr:uid="{6094A385-5E26-4DE6-9097-62A1AEA89A47}"/>
    <cellStyle name="Nota 4 2 2 6" xfId="35830" xr:uid="{A12185B4-9022-450C-B978-E6DD74FA1E7C}"/>
    <cellStyle name="Nota 4 2 2 7" xfId="35831" xr:uid="{6308F140-65E7-41C6-B7B4-92198A4EB4C2}"/>
    <cellStyle name="Nota 4 2 3" xfId="35832" xr:uid="{11DFD4EF-91F5-4C71-803D-4C92E1324B90}"/>
    <cellStyle name="Nota 4 2 3 2" xfId="35833" xr:uid="{2341E0B1-AAA6-4683-A7D5-DEA553AE1BDF}"/>
    <cellStyle name="Nota 4 2 3 2 2" xfId="35834" xr:uid="{D2BE6BF0-B2FE-4DD4-9F6A-1B1436E050F7}"/>
    <cellStyle name="Nota 4 2 3 2 3" xfId="35835" xr:uid="{376305E8-0FC4-4B74-B77C-791C386F9387}"/>
    <cellStyle name="Nota 4 2 3 3" xfId="35836" xr:uid="{61DA7C57-8B8F-456D-A303-EBE87237D3DE}"/>
    <cellStyle name="Nota 4 2 3 3 2" xfId="35837" xr:uid="{F9652BB4-D746-485B-818F-FE5EDA2859CC}"/>
    <cellStyle name="Nota 4 2 3 3 3" xfId="35838" xr:uid="{003C13BA-3CAC-48C8-99DD-CFF211991CC1}"/>
    <cellStyle name="Nota 4 2 3 4" xfId="35839" xr:uid="{AE7F3CC2-3644-4A62-838A-6993D0682D91}"/>
    <cellStyle name="Nota 4 2 3 4 2" xfId="35840" xr:uid="{90BECBA9-97F3-4637-87A8-4705A1159487}"/>
    <cellStyle name="Nota 4 2 3 5" xfId="35841" xr:uid="{6114C1A6-22D0-48D4-B4C1-F10A63A2AA7F}"/>
    <cellStyle name="Nota 4 2 4" xfId="35842" xr:uid="{75E2EFDC-D5FE-4FF1-9E53-C4170BD60BDE}"/>
    <cellStyle name="Nota 4 2 4 2" xfId="35843" xr:uid="{9D8EE553-03EC-41F7-8E86-6F75058E72AE}"/>
    <cellStyle name="Nota 4 2 4 2 2" xfId="35844" xr:uid="{4AFE3011-B950-4CA8-96AB-358C15B4C52F}"/>
    <cellStyle name="Nota 4 2 4 2 2 2" xfId="35845" xr:uid="{CBA23173-D8CF-4262-921E-329FB7B32B25}"/>
    <cellStyle name="Nota 4 2 4 2 3" xfId="35846" xr:uid="{48758C2C-CBCD-4FCE-8004-BDC90510B194}"/>
    <cellStyle name="Nota 4 2 4 3" xfId="35847" xr:uid="{4F806D98-88F4-40AC-9BE3-50235545AA89}"/>
    <cellStyle name="Nota 4 2 4 3 2" xfId="35848" xr:uid="{99FA8EE6-1884-4D55-AC49-C4E5A302103A}"/>
    <cellStyle name="Nota 4 2 4 4" xfId="35849" xr:uid="{49918453-7F1E-4BC3-9260-5E41375BBB05}"/>
    <cellStyle name="Nota 4 2 4 4 2" xfId="35850" xr:uid="{3C067D4F-AB44-45C5-AE8F-7EFA269F1EC0}"/>
    <cellStyle name="Nota 4 2 4 5" xfId="35851" xr:uid="{A15A1EA6-7F50-42B8-BB79-648A10BACAF7}"/>
    <cellStyle name="Nota 4 2 4 6" xfId="35852" xr:uid="{F87B4A65-BE29-448B-89F6-A169489501FC}"/>
    <cellStyle name="Nota 4 2 5" xfId="35853" xr:uid="{40628E66-9AB5-4711-828B-FFB85EE40875}"/>
    <cellStyle name="Nota 4 2 5 2" xfId="35854" xr:uid="{3D6BB076-38BF-4AEF-9EC0-A109CD6F2B7D}"/>
    <cellStyle name="Nota 4 2 5 2 2" xfId="35855" xr:uid="{F9548FBF-F5A6-4BEF-88FD-21FCC97919D4}"/>
    <cellStyle name="Nota 4 2 5 3" xfId="35856" xr:uid="{9F12C776-5CD6-448F-9F95-F0C1E2EDBFCF}"/>
    <cellStyle name="Nota 4 2 5 3 2" xfId="35857" xr:uid="{B403AD50-3B25-44AF-9D61-F5C415B110FC}"/>
    <cellStyle name="Nota 4 2 5 4" xfId="35858" xr:uid="{2E0F1F82-106A-4D86-862C-A56FE5929536}"/>
    <cellStyle name="Nota 4 2 5 5" xfId="35859" xr:uid="{1D482240-1835-4407-9320-2938C97E2538}"/>
    <cellStyle name="Nota 4 2 6" xfId="35860" xr:uid="{DAEB479B-AB66-483E-B68E-D7D82D80E481}"/>
    <cellStyle name="Nota 4 2 6 2" xfId="35861" xr:uid="{B6E82E6C-E2C1-45D2-B015-01FF0755C42E}"/>
    <cellStyle name="Nota 4 2 6 3" xfId="35862" xr:uid="{C7D77777-DBAF-4CB8-9A78-BD69846EA5A7}"/>
    <cellStyle name="Nota 4 2 7" xfId="35863" xr:uid="{384DE889-BE2E-4F6D-9D14-6006ADCB882E}"/>
    <cellStyle name="Nota 4 2 7 2" xfId="35864" xr:uid="{AD3C1BBA-92F1-41D9-B94C-3044CD77F782}"/>
    <cellStyle name="Nota 4 2 7 3" xfId="35865" xr:uid="{D9E52BD4-B6BB-482F-A6FB-5A2F81484CE1}"/>
    <cellStyle name="Nota 4 2 8" xfId="35866" xr:uid="{2EA05053-1894-409C-A150-CD918CF202AF}"/>
    <cellStyle name="Nota 4 2 8 2" xfId="35867" xr:uid="{1E998AED-0714-4E69-A9DB-862179EB7CCA}"/>
    <cellStyle name="Nota 4 2 9" xfId="35868" xr:uid="{13134778-D61A-4E65-AF55-61F0B16423E9}"/>
    <cellStyle name="Nota 4 2 9 2" xfId="35869" xr:uid="{0CB8A709-8B7D-488C-9B34-D4C9622EDAFD}"/>
    <cellStyle name="Nota 4 3" xfId="35870" xr:uid="{999AAFCA-B911-41F7-853C-72B4B8269778}"/>
    <cellStyle name="Nota 4 3 2" xfId="35871" xr:uid="{6FEF7419-1DD2-4730-B0D8-0EA10FE77097}"/>
    <cellStyle name="Nota 4 3 2 2" xfId="35872" xr:uid="{18D8C44F-61FF-43F3-B8AC-20C42E79C2B9}"/>
    <cellStyle name="Nota 4 3 2 2 2" xfId="35873" xr:uid="{F11222E6-840B-4B7B-9D3E-C7C101C09357}"/>
    <cellStyle name="Nota 4 3 2 3" xfId="35874" xr:uid="{8B5AC428-4C9D-4259-9910-3393F1309EFF}"/>
    <cellStyle name="Nota 4 3 2 3 2" xfId="35875" xr:uid="{A752EA5B-596A-425E-80ED-7D1880925CEE}"/>
    <cellStyle name="Nota 4 3 2 4" xfId="35876" xr:uid="{CC7DCE37-CB40-47A2-AF58-14D282FCA962}"/>
    <cellStyle name="Nota 4 3 2 5" xfId="35877" xr:uid="{924DA5D5-71F6-4389-95E2-0A9D5DDB42D4}"/>
    <cellStyle name="Nota 4 3 3" xfId="35878" xr:uid="{C61D3B6D-A1B7-46AA-BDEE-44FA8D1904DA}"/>
    <cellStyle name="Nota 4 3 3 2" xfId="35879" xr:uid="{9A7A69BE-D33B-4E7A-977F-A5C74DED91E4}"/>
    <cellStyle name="Nota 4 3 3 2 2" xfId="35880" xr:uid="{DAA9181A-0212-4B13-985C-A1A1F0E7D4A9}"/>
    <cellStyle name="Nota 4 3 3 2 2 2" xfId="35881" xr:uid="{90BB7825-D5AD-4ABF-83E0-5471720FE428}"/>
    <cellStyle name="Nota 4 3 3 2 3" xfId="35882" xr:uid="{426CC7A1-D0FB-4A88-91C5-647299794880}"/>
    <cellStyle name="Nota 4 3 3 3" xfId="35883" xr:uid="{CA58A36D-AF85-4EC3-BAF7-BB86622000C0}"/>
    <cellStyle name="Nota 4 3 3 3 2" xfId="35884" xr:uid="{FB909FBE-E87B-48E7-80AD-2CB85D3AD4A8}"/>
    <cellStyle name="Nota 4 3 3 4" xfId="35885" xr:uid="{73DEEF2F-93CB-48C8-B577-B3DB881A8582}"/>
    <cellStyle name="Nota 4 3 3 4 2" xfId="35886" xr:uid="{8B906270-7A2D-416B-B3F9-5A0F47AE4951}"/>
    <cellStyle name="Nota 4 3 3 5" xfId="35887" xr:uid="{8B8D05F2-5C9D-4058-B910-DD065AC4B0BC}"/>
    <cellStyle name="Nota 4 3 3 6" xfId="35888" xr:uid="{4D8719DD-64D5-4B82-8A27-95FC6FDCC7D8}"/>
    <cellStyle name="Nota 4 3 4" xfId="35889" xr:uid="{D96D0A28-2B40-4EEA-AAB3-0B7B0BA82CFC}"/>
    <cellStyle name="Nota 4 3 4 2" xfId="35890" xr:uid="{6EEB6CA2-4C8F-4D1F-A1D3-94F60D8ED188}"/>
    <cellStyle name="Nota 4 3 4 3" xfId="35891" xr:uid="{D2A71033-4A57-4E08-9BA6-38C9D7A3D42C}"/>
    <cellStyle name="Nota 4 3 5" xfId="35892" xr:uid="{F180F50A-8741-49F7-A2C8-088C544D4F6E}"/>
    <cellStyle name="Nota 4 3 5 2" xfId="35893" xr:uid="{C5872D0A-C636-4041-9C07-29E710A27C34}"/>
    <cellStyle name="Nota 4 3 6" xfId="35894" xr:uid="{32E4A25B-708D-4DB8-ACB8-4FC332219A83}"/>
    <cellStyle name="Nota 4 3 6 2" xfId="35895" xr:uid="{6E217344-B125-4AC8-8B61-7212ECB337A2}"/>
    <cellStyle name="Nota 4 3 7" xfId="35896" xr:uid="{0387CBF2-5DE2-44DB-9E50-907DFEA6A0AE}"/>
    <cellStyle name="Nota 4 3 8" xfId="35897" xr:uid="{84684668-5EB8-4E3F-A0E1-926C9EC9BBCD}"/>
    <cellStyle name="Nota 4 3 9" xfId="35898" xr:uid="{2509EE17-0973-46E7-9308-9CC5C2567F93}"/>
    <cellStyle name="Nota 4 4" xfId="35899" xr:uid="{16333B12-5B63-4DA5-A356-BF2B41730CF1}"/>
    <cellStyle name="Nota 4 4 2" xfId="35900" xr:uid="{70A78E94-A8F8-4524-991B-32CC7D97B5AD}"/>
    <cellStyle name="Nota 4 4 2 2" xfId="35901" xr:uid="{EAAC9A2E-EA4F-4CB5-B939-CF62E2FEAF69}"/>
    <cellStyle name="Nota 4 4 2 2 2" xfId="35902" xr:uid="{D53B50E5-0F41-4665-BF36-B72099C8AE90}"/>
    <cellStyle name="Nota 4 4 2 2 2 2" xfId="35903" xr:uid="{14B0D52D-83E5-47C6-95C4-9D0F9FA9CE3B}"/>
    <cellStyle name="Nota 4 4 2 2 3" xfId="35904" xr:uid="{EC25B6D5-E03D-444E-8C7A-FC1C9D91F556}"/>
    <cellStyle name="Nota 4 4 2 3" xfId="35905" xr:uid="{7CAC3933-D3A6-4E5A-A9F4-01DE5E9AE9CE}"/>
    <cellStyle name="Nota 4 4 2 3 2" xfId="35906" xr:uid="{E366BA76-62B7-4F3E-B897-1488253DD408}"/>
    <cellStyle name="Nota 4 4 2 4" xfId="35907" xr:uid="{CDB7AD2C-6AC2-4557-8F4C-03813743C39E}"/>
    <cellStyle name="Nota 4 4 2 4 2" xfId="35908" xr:uid="{254954F6-882A-44E3-8B90-EA3434FFDCA5}"/>
    <cellStyle name="Nota 4 4 2 5" xfId="35909" xr:uid="{38E42DB7-6C6E-412A-B5FE-0995D32BC9F9}"/>
    <cellStyle name="Nota 4 4 2 6" xfId="35910" xr:uid="{7FCC0AA1-E215-478F-A5AB-1E3EDF930500}"/>
    <cellStyle name="Nota 4 4 3" xfId="35911" xr:uid="{419E7C65-E140-490A-9FBA-B633D9931CE4}"/>
    <cellStyle name="Nota 4 4 3 2" xfId="35912" xr:uid="{A3302290-4D93-421F-8DCA-0202B3A86605}"/>
    <cellStyle name="Nota 4 4 3 3" xfId="35913" xr:uid="{363A795B-F130-41C5-8744-CFBCDD10C22B}"/>
    <cellStyle name="Nota 4 4 4" xfId="35914" xr:uid="{4A2DC550-ED94-4CDB-AF5A-31E32580A90F}"/>
    <cellStyle name="Nota 4 4 4 2" xfId="35915" xr:uid="{85C394DD-CF2B-4DFB-8E25-67C2452BC8A0}"/>
    <cellStyle name="Nota 4 4 4 3" xfId="35916" xr:uid="{2223A981-43B5-4CBA-83EB-08BF01ABE463}"/>
    <cellStyle name="Nota 4 4 5" xfId="35917" xr:uid="{5D867540-6E14-4C5F-8B09-F584E4A01C0E}"/>
    <cellStyle name="Nota 4 4 5 2" xfId="35918" xr:uid="{1BA791AD-9802-4D77-BF28-03BC39FB1F05}"/>
    <cellStyle name="Nota 4 4 6" xfId="35919" xr:uid="{FEF80887-FB1C-497A-89EA-E3CE664ECFE6}"/>
    <cellStyle name="Nota 4 4 7" xfId="35920" xr:uid="{4535837B-305A-49F7-87A6-0866E46A0D2A}"/>
    <cellStyle name="Nota 4 5" xfId="35921" xr:uid="{EDAAF4F9-FFA0-4766-B628-768C84B8FA3B}"/>
    <cellStyle name="Nota 4 5 2" xfId="35922" xr:uid="{1901A573-3B4E-4D11-9CCF-3664C0D3C2CE}"/>
    <cellStyle name="Nota 4 5 2 2" xfId="35923" xr:uid="{51A613A1-8A96-442A-B839-061D4999C267}"/>
    <cellStyle name="Nota 4 5 3" xfId="35924" xr:uid="{FDF7D125-DBF4-4618-848F-4582740FB753}"/>
    <cellStyle name="Nota 4 5 3 2" xfId="35925" xr:uid="{B86FC6C4-7780-46D7-A7AD-B7E74B1FD110}"/>
    <cellStyle name="Nota 4 5 3 2 2" xfId="35926" xr:uid="{6EB2A809-A798-4EED-8531-32BB5E16B4B5}"/>
    <cellStyle name="Nota 4 5 3 3" xfId="35927" xr:uid="{AF7327AF-7467-462B-8920-657FEA56F416}"/>
    <cellStyle name="Nota 4 5 4" xfId="35928" xr:uid="{F8706AA3-8289-4163-8D6D-BB7499B46041}"/>
    <cellStyle name="Nota 4 5 4 2" xfId="35929" xr:uid="{580AA717-7318-4624-863A-9C0CA31BD611}"/>
    <cellStyle name="Nota 4 5 5" xfId="35930" xr:uid="{F0145E3D-6A20-441B-8659-5D62848ECC27}"/>
    <cellStyle name="Nota 4 5 5 2" xfId="35931" xr:uid="{10D72E70-05C0-456F-995F-08F4E9BB4309}"/>
    <cellStyle name="Nota 4 5 6" xfId="35932" xr:uid="{E565CC02-2D1D-467E-BD4A-1FFBA27DCB39}"/>
    <cellStyle name="Nota 4 5 6 2" xfId="35933" xr:uid="{3283C320-D824-457F-B0DD-983DB3A239E3}"/>
    <cellStyle name="Nota 4 5 7" xfId="35934" xr:uid="{E91BF2EF-33AB-4A30-BD7B-CA1A2CFBE021}"/>
    <cellStyle name="Nota 4 5 8" xfId="35935" xr:uid="{1F12E113-FD23-4B66-9309-FFB1497F3D3A}"/>
    <cellStyle name="Nota 4 6" xfId="35936" xr:uid="{29CDB5AC-69DB-4099-BE8E-DDCC75A4F92F}"/>
    <cellStyle name="Nota 4 6 2" xfId="35937" xr:uid="{08EF4DBD-A6F3-4665-A00E-A47944A1F3BB}"/>
    <cellStyle name="Nota 4 6 2 2" xfId="35938" xr:uid="{F7F974A2-340F-4A42-8FBC-C45EDF04F57D}"/>
    <cellStyle name="Nota 4 6 3" xfId="35939" xr:uid="{2688685E-1EDF-4C24-98B6-983B143901D1}"/>
    <cellStyle name="Nota 4 6 3 2" xfId="35940" xr:uid="{CFAF630E-4F7B-4519-A88E-C437E7460B0F}"/>
    <cellStyle name="Nota 4 6 4" xfId="35941" xr:uid="{31893779-21DB-46D0-8079-681C427D5D02}"/>
    <cellStyle name="Nota 4 6 5" xfId="35942" xr:uid="{5833E576-6C1C-439E-B301-23816C5DD253}"/>
    <cellStyle name="Nota 4 7" xfId="35943" xr:uid="{8ECAEF86-F0E8-487C-B65B-BC47F35006FB}"/>
    <cellStyle name="Nota 4 7 2" xfId="35944" xr:uid="{B67F9024-70EE-45CF-BD72-53A6B204D2FD}"/>
    <cellStyle name="Nota 4 7 3" xfId="35945" xr:uid="{28F2016D-15C4-47E8-ADE2-DD4943F02596}"/>
    <cellStyle name="Nota 4 8" xfId="35946" xr:uid="{E15A34DE-5232-4E15-B60B-EE700884AB6A}"/>
    <cellStyle name="Nota 4 8 2" xfId="35947" xr:uid="{CCDD499F-D082-4523-8F48-A7AC902C25F2}"/>
    <cellStyle name="Nota 4 8 3" xfId="35948" xr:uid="{0527E591-C1F1-449D-BF06-BC724EF987A3}"/>
    <cellStyle name="Nota 4 9" xfId="35949" xr:uid="{87EE6E31-F631-4558-BC4B-17E922EF74C9}"/>
    <cellStyle name="Nota 4 9 2" xfId="35950" xr:uid="{E810E224-734F-4D1C-8ADA-D3D63C2CAE2F}"/>
    <cellStyle name="Nota 5" xfId="35951" xr:uid="{8854514A-DABD-43D6-9289-08DC47766511}"/>
    <cellStyle name="Nota 5 2" xfId="35952" xr:uid="{F1C1D4BA-71EF-4A15-BFDA-076DC5EDD43B}"/>
    <cellStyle name="Nota 5 2 2" xfId="35953" xr:uid="{003E42E7-46DD-4356-BAFB-E9F4073C05CC}"/>
    <cellStyle name="Nota 5 2 2 2" xfId="35954" xr:uid="{A9A851BE-52EF-4841-86CC-8C51BC7D9282}"/>
    <cellStyle name="Nota 5 2 2 2 2" xfId="35955" xr:uid="{6AD25F32-390C-4D36-8DA8-4D647AB856C8}"/>
    <cellStyle name="Nota 5 2 2 2 2 2" xfId="35956" xr:uid="{DC038ED9-9B1B-4BEC-83B5-013290190613}"/>
    <cellStyle name="Nota 5 2 2 2 2 2 2" xfId="35957" xr:uid="{0DE88CB1-199B-4CC1-881E-9B1FA6C93E7E}"/>
    <cellStyle name="Nota 5 2 2 2 2 3" xfId="35958" xr:uid="{6EA45937-C515-49E8-A002-7CEFB93BF53C}"/>
    <cellStyle name="Nota 5 2 2 2 3" xfId="35959" xr:uid="{DBC20141-F96A-443C-90E6-5AEEDCCDD419}"/>
    <cellStyle name="Nota 5 2 2 2 3 2" xfId="35960" xr:uid="{E6826BE1-9F13-45A1-B44B-77419A5065CC}"/>
    <cellStyle name="Nota 5 2 2 2 4" xfId="35961" xr:uid="{A0BBBEFE-BA61-4986-A8BF-CEDE2768B619}"/>
    <cellStyle name="Nota 5 2 2 2 4 2" xfId="35962" xr:uid="{11D25AE5-78BF-476F-B0FD-EFE4521292B7}"/>
    <cellStyle name="Nota 5 2 2 2 5" xfId="35963" xr:uid="{D2B038E6-5CE4-4D07-A394-B089602D1358}"/>
    <cellStyle name="Nota 5 2 2 3" xfId="35964" xr:uid="{1BB71F97-8629-4916-909B-9C571D8108D4}"/>
    <cellStyle name="Nota 5 2 2 3 2" xfId="35965" xr:uid="{E2143053-FEB4-4DCA-AA89-ED2BD5730E92}"/>
    <cellStyle name="Nota 5 2 2 4" xfId="35966" xr:uid="{664A23C7-1034-4767-9E97-71EC99001AE2}"/>
    <cellStyle name="Nota 5 2 2 4 2" xfId="35967" xr:uid="{F235BA86-7319-42C7-A8C2-4E0F8390326E}"/>
    <cellStyle name="Nota 5 2 2 5" xfId="35968" xr:uid="{D99CBBB3-F0CB-4D59-BE39-0DD146D8346A}"/>
    <cellStyle name="Nota 5 2 3" xfId="35969" xr:uid="{647A50F5-C1E5-4E47-9F5B-07DC3BF39F8F}"/>
    <cellStyle name="Nota 5 2 3 2" xfId="35970" xr:uid="{7FFFE341-E65A-4B02-ADE5-56F80D9F4F47}"/>
    <cellStyle name="Nota 5 2 3 2 2" xfId="35971" xr:uid="{1DC8A605-AD97-4439-A41B-7AE56A85D00D}"/>
    <cellStyle name="Nota 5 2 3 3" xfId="35972" xr:uid="{00A4969C-5B5B-4C52-883E-5A11AAFCD3AE}"/>
    <cellStyle name="Nota 5 2 3 3 2" xfId="35973" xr:uid="{A9A6E30F-5B5B-4252-893F-6D7E4E241F6E}"/>
    <cellStyle name="Nota 5 2 3 4" xfId="35974" xr:uid="{AE0C9A81-DCA5-4EE2-9384-FE3FD71B04AE}"/>
    <cellStyle name="Nota 5 2 4" xfId="35975" xr:uid="{8F042759-78A2-4455-978C-55978A5459E6}"/>
    <cellStyle name="Nota 5 2 4 2" xfId="35976" xr:uid="{28418D45-CF36-4EE8-B86D-D77E7DF73B4A}"/>
    <cellStyle name="Nota 5 2 4 2 2" xfId="35977" xr:uid="{DA522030-87A4-43D2-B99C-587C1D99489E}"/>
    <cellStyle name="Nota 5 2 4 2 2 2" xfId="35978" xr:uid="{E99B2616-60E1-4809-BDD3-531E55059E4A}"/>
    <cellStyle name="Nota 5 2 4 2 3" xfId="35979" xr:uid="{01972F70-648A-4631-B307-0A45A846AB2B}"/>
    <cellStyle name="Nota 5 2 4 3" xfId="35980" xr:uid="{848749DC-B77D-4D32-9DC7-282B3A2EDEC7}"/>
    <cellStyle name="Nota 5 2 4 3 2" xfId="35981" xr:uid="{8C72AD55-3646-4CC6-97BC-15646FFB95A2}"/>
    <cellStyle name="Nota 5 2 4 4" xfId="35982" xr:uid="{B19A45CC-4DAE-4D1F-AC70-6F379795A150}"/>
    <cellStyle name="Nota 5 2 4 4 2" xfId="35983" xr:uid="{FB8E0A33-AE9F-45D7-8F25-8BC5DCC7F9A0}"/>
    <cellStyle name="Nota 5 2 4 5" xfId="35984" xr:uid="{626A40C5-E2E0-413A-BAFF-3112C4A35538}"/>
    <cellStyle name="Nota 5 2 5" xfId="35985" xr:uid="{D7C567B0-0CA2-4D66-9C55-25EF0FF0F9F2}"/>
    <cellStyle name="Nota 5 2 5 2" xfId="35986" xr:uid="{75A1B4A8-2625-4EDB-B2EB-14A9826AB068}"/>
    <cellStyle name="Nota 5 2 5 2 2" xfId="35987" xr:uid="{C12FAE84-A416-4B5B-AAD5-C504AAA80632}"/>
    <cellStyle name="Nota 5 2 5 3" xfId="35988" xr:uid="{155CC375-6025-41DC-9187-152F82CDFAD2}"/>
    <cellStyle name="Nota 5 2 5 3 2" xfId="35989" xr:uid="{381AD455-F2B2-4D81-B94B-6848623D3861}"/>
    <cellStyle name="Nota 5 2 5 4" xfId="35990" xr:uid="{AEECE748-9DF5-4973-A234-5B41418437C2}"/>
    <cellStyle name="Nota 5 2 6" xfId="35991" xr:uid="{B5AD4F56-9A6C-44CC-8908-C9D30375E1C7}"/>
    <cellStyle name="Nota 5 2 6 2" xfId="35992" xr:uid="{7ED0C3FC-C140-4BD2-AB85-9F7E9D89D241}"/>
    <cellStyle name="Nota 5 2 7" xfId="35993" xr:uid="{F027CD47-CA51-4D02-98AA-8A603C9C1B41}"/>
    <cellStyle name="Nota 5 2 8" xfId="35994" xr:uid="{9172D2AF-990F-449E-B840-ACE138AF1047}"/>
    <cellStyle name="Nota 5 3" xfId="35995" xr:uid="{FA031732-D1D6-4EB2-A394-EFDFFC322885}"/>
    <cellStyle name="Nota 5 3 2" xfId="35996" xr:uid="{5CC4C4F8-C03B-4A55-86D9-AD08607D5686}"/>
    <cellStyle name="Nota 5 3 2 2" xfId="35997" xr:uid="{2317DA83-A74D-4AA8-9599-E8D359EE2038}"/>
    <cellStyle name="Nota 5 3 2 2 2" xfId="35998" xr:uid="{25B108F1-F97A-4FB3-95EE-88368A015CF4}"/>
    <cellStyle name="Nota 5 3 2 2 2 2" xfId="35999" xr:uid="{FBFE1BB5-A6CE-4AB4-BB66-514628931065}"/>
    <cellStyle name="Nota 5 3 2 2 3" xfId="36000" xr:uid="{8B52E333-DA0A-4506-8413-EA4A399F0EA3}"/>
    <cellStyle name="Nota 5 3 2 3" xfId="36001" xr:uid="{A1D83F4A-DCF8-4291-8277-C68629D1D031}"/>
    <cellStyle name="Nota 5 3 2 3 2" xfId="36002" xr:uid="{EDEBCED3-9D73-4E12-8F18-7BEB30A3C0DC}"/>
    <cellStyle name="Nota 5 3 2 4" xfId="36003" xr:uid="{23E73A50-D83B-450B-90C2-83F4735D808B}"/>
    <cellStyle name="Nota 5 3 2 4 2" xfId="36004" xr:uid="{E331F403-2A2E-4CEE-9ADF-1111073DC985}"/>
    <cellStyle name="Nota 5 3 2 5" xfId="36005" xr:uid="{7536FBB8-80CA-4F40-9620-939F33413BF1}"/>
    <cellStyle name="Nota 5 3 3" xfId="36006" xr:uid="{85BC6901-C80B-4E5A-8EEB-215757E0260D}"/>
    <cellStyle name="Nota 5 3 3 2" xfId="36007" xr:uid="{A9035C06-20F7-44CA-854A-5B9232324389}"/>
    <cellStyle name="Nota 5 3 4" xfId="36008" xr:uid="{8052C471-5989-4032-AC4F-75AAE70ADB73}"/>
    <cellStyle name="Nota 5 3 4 2" xfId="36009" xr:uid="{8DC0CBDE-3866-4B96-91FC-454FAA0A705E}"/>
    <cellStyle name="Nota 5 3 5" xfId="36010" xr:uid="{D4351E26-5F93-45CE-9D2E-415CF7E05DB5}"/>
    <cellStyle name="Nota 5 4" xfId="36011" xr:uid="{B9F484D0-3767-4C2E-AC36-68229880C2DA}"/>
    <cellStyle name="Nota 5 4 2" xfId="36012" xr:uid="{477504A1-6441-4715-9639-A91631A1AC89}"/>
    <cellStyle name="Nota 5 4 2 2" xfId="36013" xr:uid="{1FADBAE9-ECBA-4C7D-955A-ED4952186A5A}"/>
    <cellStyle name="Nota 5 4 2 2 2" xfId="36014" xr:uid="{3620D3C9-3EE5-4B38-80F8-F668DD02BEE8}"/>
    <cellStyle name="Nota 5 4 2 2 2 2" xfId="36015" xr:uid="{9D24557A-B5CA-416D-B811-528D8FEEEB78}"/>
    <cellStyle name="Nota 5 4 2 2 3" xfId="36016" xr:uid="{9907C0A1-5A7B-4D62-AC30-B0B145692E92}"/>
    <cellStyle name="Nota 5 4 2 3" xfId="36017" xr:uid="{2B1FB525-71E2-443B-BB9E-0C9E268E47D1}"/>
    <cellStyle name="Nota 5 4 2 3 2" xfId="36018" xr:uid="{341216B5-4AA5-45B4-A2B4-31D0F6F9B8D0}"/>
    <cellStyle name="Nota 5 4 2 4" xfId="36019" xr:uid="{AB6DFB03-B019-4A5D-B88C-B50FB2E7A7E2}"/>
    <cellStyle name="Nota 5 4 2 4 2" xfId="36020" xr:uid="{B5E05A3E-CC77-4CF5-88D3-594BC2A92F74}"/>
    <cellStyle name="Nota 5 4 2 5" xfId="36021" xr:uid="{3F0A4C73-4004-49F8-BEC4-405192FE1563}"/>
    <cellStyle name="Nota 5 4 3" xfId="36022" xr:uid="{CE99C768-5036-424A-A1CF-F7B9C8566767}"/>
    <cellStyle name="Nota 5 4 3 2" xfId="36023" xr:uid="{138B49C4-1CB8-49F5-A2EB-7B41530CF9E1}"/>
    <cellStyle name="Nota 5 4 4" xfId="36024" xr:uid="{2FA96BBA-9720-4573-8337-2F52A2F81FC9}"/>
    <cellStyle name="Nota 5 4 4 2" xfId="36025" xr:uid="{D10DE24F-BC4C-4BD9-8004-6D8D8AA98A78}"/>
    <cellStyle name="Nota 5 4 5" xfId="36026" xr:uid="{31CACAD2-957D-428C-8DC9-3EB1B445FB1E}"/>
    <cellStyle name="Nota 5 5" xfId="36027" xr:uid="{A979D805-A574-4332-880E-9495DE51BC18}"/>
    <cellStyle name="Nota 5 5 2" xfId="36028" xr:uid="{745D605B-7E9F-4630-9D44-794B7C66B47F}"/>
    <cellStyle name="Nota 5 5 2 2" xfId="36029" xr:uid="{7759C8F4-DCE6-49CC-A2B4-E511EDC5BC54}"/>
    <cellStyle name="Nota 5 5 2 2 2" xfId="36030" xr:uid="{7A387BD9-FAD5-4266-909E-D59E60870601}"/>
    <cellStyle name="Nota 5 5 2 3" xfId="36031" xr:uid="{51415EC2-B213-4DE2-AF4F-7FC1A7DFED71}"/>
    <cellStyle name="Nota 5 5 3" xfId="36032" xr:uid="{107FCA17-6294-4535-987A-C447CCD6FE68}"/>
    <cellStyle name="Nota 5 5 3 2" xfId="36033" xr:uid="{E374B531-B7BE-4671-ADA7-5F696E88C8B7}"/>
    <cellStyle name="Nota 5 5 4" xfId="36034" xr:uid="{55004D9A-5766-4958-82D5-0D324D61293E}"/>
    <cellStyle name="Nota 5 5 4 2" xfId="36035" xr:uid="{364AE3AF-5044-4764-846A-58D171F55B5E}"/>
    <cellStyle name="Nota 5 5 5" xfId="36036" xr:uid="{3FA126E7-D480-41EE-BACC-B6422B272626}"/>
    <cellStyle name="Nota 5 6" xfId="36037" xr:uid="{ED37D869-B5CD-48AB-AE42-78672B3275FB}"/>
    <cellStyle name="Nota 5 6 2" xfId="36038" xr:uid="{F60C2657-8193-4771-87DC-281A54D737E2}"/>
    <cellStyle name="Nota 5 6 2 2" xfId="36039" xr:uid="{672F5643-76B0-4086-B3C7-DB38EBF2C4E4}"/>
    <cellStyle name="Nota 5 6 3" xfId="36040" xr:uid="{CA6BB926-2B0D-4246-B5A3-0DC95811642E}"/>
    <cellStyle name="Nota 5 6 3 2" xfId="36041" xr:uid="{1CE6667B-6BCB-4E16-9F78-9A5FBDBD188F}"/>
    <cellStyle name="Nota 5 6 4" xfId="36042" xr:uid="{3DB1A4E9-AEC9-4C9B-AF15-29CFF6B2DD56}"/>
    <cellStyle name="Nota 5 7" xfId="36043" xr:uid="{CDA3B7B6-70AD-4B1D-B34C-0E526958A352}"/>
    <cellStyle name="Nota 5 7 2" xfId="36044" xr:uid="{3C80F22D-DEBA-4C9C-BE8F-E867BD6264E1}"/>
    <cellStyle name="Nota 5 8" xfId="36045" xr:uid="{6E22AE7F-5925-4AA3-BC04-62CA4AA999AA}"/>
    <cellStyle name="Nota 5 9" xfId="36046" xr:uid="{E0DE03FC-8E75-44FF-8912-4AEE7325FB94}"/>
    <cellStyle name="Nota 6" xfId="36047" xr:uid="{3F596566-9B10-40DE-B9D1-9B12FFFD411E}"/>
    <cellStyle name="Nota 6 2" xfId="36048" xr:uid="{35651B4C-C51B-4CE8-99A6-E8BAA99FAC10}"/>
    <cellStyle name="Nota 6 2 2" xfId="36049" xr:uid="{B37F6913-F8C6-41AB-A4BB-32660E91E84C}"/>
    <cellStyle name="Nota 6 2 2 2" xfId="36050" xr:uid="{FC74E9CE-9E58-472C-848F-D57E733CE27E}"/>
    <cellStyle name="Nota 6 2 2 2 2" xfId="36051" xr:uid="{A3D72875-156B-45D6-ABF3-E387DA437023}"/>
    <cellStyle name="Nota 6 2 2 2 2 2" xfId="36052" xr:uid="{E1DB79BA-DF83-4E4E-AFE8-7AAF90A3D649}"/>
    <cellStyle name="Nota 6 2 2 2 2 2 2" xfId="36053" xr:uid="{D6687DA5-D5FD-45D0-8719-6659D7544BB5}"/>
    <cellStyle name="Nota 6 2 2 2 2 3" xfId="36054" xr:uid="{DB93819B-082A-4F9A-851D-F3BA033ACCD8}"/>
    <cellStyle name="Nota 6 2 2 2 3" xfId="36055" xr:uid="{DA1EDAD0-2CF8-4079-B2D5-54EC5D6E588B}"/>
    <cellStyle name="Nota 6 2 2 2 3 2" xfId="36056" xr:uid="{72CAD57B-B245-4A33-86E9-F22DEB54C611}"/>
    <cellStyle name="Nota 6 2 2 2 4" xfId="36057" xr:uid="{45D17105-CE1E-4804-BBD5-AF40C19C8D7B}"/>
    <cellStyle name="Nota 6 2 2 2 4 2" xfId="36058" xr:uid="{F0F68253-6E22-4E4A-A95F-A67A91C499E0}"/>
    <cellStyle name="Nota 6 2 2 2 5" xfId="36059" xr:uid="{689D0A81-6488-42C2-8BB4-D2EB4F17E237}"/>
    <cellStyle name="Nota 6 2 2 3" xfId="36060" xr:uid="{9D0E7F8E-A2D1-4DE7-BC4F-585A91D80EDE}"/>
    <cellStyle name="Nota 6 2 2 3 2" xfId="36061" xr:uid="{0E7235B1-E3A9-49AC-A4A2-4F30024213AF}"/>
    <cellStyle name="Nota 6 2 2 4" xfId="36062" xr:uid="{9A2D123A-B4D6-4CFB-94EA-7A1A54B8520B}"/>
    <cellStyle name="Nota 6 2 2 4 2" xfId="36063" xr:uid="{7FF161CC-B5F6-4F3C-B2A5-EAA3A1C8A591}"/>
    <cellStyle name="Nota 6 2 2 5" xfId="36064" xr:uid="{E73A9F5F-32F0-4655-887D-6B0AE2078E69}"/>
    <cellStyle name="Nota 6 2 3" xfId="36065" xr:uid="{B76E7A40-30D6-4157-A794-3D7C7AF07F95}"/>
    <cellStyle name="Nota 6 2 3 2" xfId="36066" xr:uid="{3BD4F407-3DF5-4EB5-969C-2B1AD4CB1780}"/>
    <cellStyle name="Nota 6 2 3 2 2" xfId="36067" xr:uid="{3BFE4784-3F4F-40E4-ACB0-D08556AEC1C0}"/>
    <cellStyle name="Nota 6 2 3 3" xfId="36068" xr:uid="{E8D07C57-5632-4630-96D3-54D72FBC319E}"/>
    <cellStyle name="Nota 6 2 3 3 2" xfId="36069" xr:uid="{680B3EE9-4859-4E80-949F-F27BD3BB77A4}"/>
    <cellStyle name="Nota 6 2 3 4" xfId="36070" xr:uid="{559D52D6-4D83-4AA4-BD37-A7542B34DD2A}"/>
    <cellStyle name="Nota 6 2 4" xfId="36071" xr:uid="{24514F4F-0E46-44E0-AB78-60A4A682C9CE}"/>
    <cellStyle name="Nota 6 2 4 2" xfId="36072" xr:uid="{AB86A305-D449-4BE2-B9D5-DC57D4A17E0F}"/>
    <cellStyle name="Nota 6 2 4 2 2" xfId="36073" xr:uid="{BCFEDA10-ADE5-45C3-9AEB-F6915E9857EA}"/>
    <cellStyle name="Nota 6 2 4 2 2 2" xfId="36074" xr:uid="{D042546E-1120-4601-8916-B355068FD0F8}"/>
    <cellStyle name="Nota 6 2 4 2 3" xfId="36075" xr:uid="{BBAFD08F-11F0-480D-87DD-10C74C63D708}"/>
    <cellStyle name="Nota 6 2 4 3" xfId="36076" xr:uid="{31AA82F3-7627-455E-AFFF-53FA53F3A4CE}"/>
    <cellStyle name="Nota 6 2 4 3 2" xfId="36077" xr:uid="{FAA1EC9B-F9A7-4829-BE18-3C0737265CA2}"/>
    <cellStyle name="Nota 6 2 4 4" xfId="36078" xr:uid="{28E242D1-B5B7-4497-8580-5C322B273FBB}"/>
    <cellStyle name="Nota 6 2 4 4 2" xfId="36079" xr:uid="{EB6F652E-93F5-456A-8772-4D5752E59E2A}"/>
    <cellStyle name="Nota 6 2 4 5" xfId="36080" xr:uid="{75F4A131-2DD5-4EAC-BA48-39BEF575997E}"/>
    <cellStyle name="Nota 6 2 5" xfId="36081" xr:uid="{12A0BBD0-A764-4D4E-A91D-65ACD8DFE57E}"/>
    <cellStyle name="Nota 6 2 5 2" xfId="36082" xr:uid="{A98D5E9D-CF5B-4C2D-BC8E-EE03E35D9FFD}"/>
    <cellStyle name="Nota 6 2 5 2 2" xfId="36083" xr:uid="{52ABB2BA-25BF-4828-AB60-6F2FB4E66AE7}"/>
    <cellStyle name="Nota 6 2 5 3" xfId="36084" xr:uid="{313D3FB8-D1F3-46C6-8181-00E5F0B789CB}"/>
    <cellStyle name="Nota 6 2 5 3 2" xfId="36085" xr:uid="{57359BE4-EF6D-4B1B-B21E-F71516B4F113}"/>
    <cellStyle name="Nota 6 2 5 4" xfId="36086" xr:uid="{F6ADBAF9-1404-49B3-B9B8-FC8ABE00E171}"/>
    <cellStyle name="Nota 6 2 6" xfId="36087" xr:uid="{B9F1B72F-8BA7-4948-9B1F-2EA8285E2A57}"/>
    <cellStyle name="Nota 6 2 6 2" xfId="36088" xr:uid="{B1E900E8-B8D0-41FD-8F97-3BA016D0702E}"/>
    <cellStyle name="Nota 6 2 7" xfId="36089" xr:uid="{571FDA73-015E-4F7E-944E-DE325DD87363}"/>
    <cellStyle name="Nota 6 2 8" xfId="36090" xr:uid="{F30B8D85-0240-4EE1-8BEE-96DEE6F02036}"/>
    <cellStyle name="Nota 6 3" xfId="36091" xr:uid="{BB362D6B-F7F3-4C68-A50A-22EADC57175D}"/>
    <cellStyle name="Nota 6 3 2" xfId="36092" xr:uid="{06315531-5DF5-4E17-AE00-3AD15E7B3F72}"/>
    <cellStyle name="Nota 6 3 2 2" xfId="36093" xr:uid="{177928A2-B8B3-4B97-8806-2902335F6BB4}"/>
    <cellStyle name="Nota 6 3 2 2 2" xfId="36094" xr:uid="{89A1EF49-D140-4141-B80E-536818E61695}"/>
    <cellStyle name="Nota 6 3 2 2 2 2" xfId="36095" xr:uid="{102869B7-346B-4E36-983C-145821D852E4}"/>
    <cellStyle name="Nota 6 3 2 2 3" xfId="36096" xr:uid="{A2C853AD-601C-488B-AA77-1A64114A3A86}"/>
    <cellStyle name="Nota 6 3 2 3" xfId="36097" xr:uid="{CBDB4054-388D-4C50-A65E-54C3A4A13B14}"/>
    <cellStyle name="Nota 6 3 2 3 2" xfId="36098" xr:uid="{364461FE-DE35-48EC-9A36-0CCA48C885F0}"/>
    <cellStyle name="Nota 6 3 2 4" xfId="36099" xr:uid="{94959245-2EDC-4972-9D50-3393A1326D09}"/>
    <cellStyle name="Nota 6 3 2 4 2" xfId="36100" xr:uid="{C679D685-753D-4BC5-8211-4A30F99F75E4}"/>
    <cellStyle name="Nota 6 3 2 5" xfId="36101" xr:uid="{427EE785-3F34-45B0-A5A1-82ADDF103402}"/>
    <cellStyle name="Nota 6 3 3" xfId="36102" xr:uid="{D6EDF7F2-CA63-4736-A986-1D7C3E1B7068}"/>
    <cellStyle name="Nota 6 3 3 2" xfId="36103" xr:uid="{26F72744-0577-439B-A993-A4ED6D37570A}"/>
    <cellStyle name="Nota 6 3 4" xfId="36104" xr:uid="{CBE68B07-0A39-4D58-9F49-20AFC4FB00E6}"/>
    <cellStyle name="Nota 6 3 4 2" xfId="36105" xr:uid="{54FBFB9E-BEC5-4F69-BD84-FF1F60396D76}"/>
    <cellStyle name="Nota 6 3 5" xfId="36106" xr:uid="{3E12006A-BCE8-4D86-BEEC-85FD9C6ABC64}"/>
    <cellStyle name="Nota 6 4" xfId="36107" xr:uid="{C50FC52F-F9F5-41AA-BE37-B640469D1B60}"/>
    <cellStyle name="Nota 6 4 2" xfId="36108" xr:uid="{0CC5B38E-5C2E-45E9-8849-D46DF4200378}"/>
    <cellStyle name="Nota 6 4 2 2" xfId="36109" xr:uid="{0246D043-4633-4F59-813A-7E7590E7584F}"/>
    <cellStyle name="Nota 6 4 2 2 2" xfId="36110" xr:uid="{AEA7C9C5-D118-42E7-8321-4038BA2C8529}"/>
    <cellStyle name="Nota 6 4 2 2 2 2" xfId="36111" xr:uid="{6EA82216-6BB3-4CF7-9F4C-69E943DAC40B}"/>
    <cellStyle name="Nota 6 4 2 2 3" xfId="36112" xr:uid="{76F5C367-4A03-46F1-ACBF-F5A4720E17D6}"/>
    <cellStyle name="Nota 6 4 2 3" xfId="36113" xr:uid="{AF231C9C-414F-4B52-807A-F6D45D9DD5A2}"/>
    <cellStyle name="Nota 6 4 2 3 2" xfId="36114" xr:uid="{0E81CE34-4778-41A2-8065-70BC7F1307C8}"/>
    <cellStyle name="Nota 6 4 2 4" xfId="36115" xr:uid="{861AF979-FD59-4F87-BBFE-1C4E7DF132AD}"/>
    <cellStyle name="Nota 6 4 2 4 2" xfId="36116" xr:uid="{198FFF57-635E-43D1-8A80-293E6EC25E8B}"/>
    <cellStyle name="Nota 6 4 2 5" xfId="36117" xr:uid="{7B77BA70-632B-419D-AFE1-6901292049CB}"/>
    <cellStyle name="Nota 6 4 3" xfId="36118" xr:uid="{716004DB-633B-4D0A-B977-F414787D8BA7}"/>
    <cellStyle name="Nota 6 4 3 2" xfId="36119" xr:uid="{71C6D188-BC67-4050-8CAF-D5804710109E}"/>
    <cellStyle name="Nota 6 4 4" xfId="36120" xr:uid="{C45E8B0E-639E-4335-9043-E77C32E4AF8A}"/>
    <cellStyle name="Nota 6 4 4 2" xfId="36121" xr:uid="{5629752B-FA3E-4517-B70A-0EB4CEECB5A3}"/>
    <cellStyle name="Nota 6 4 5" xfId="36122" xr:uid="{A2947F17-7F33-4F66-BA9D-940133E9A766}"/>
    <cellStyle name="Nota 6 5" xfId="36123" xr:uid="{1B3F59C3-EF03-433D-A93F-2219ED771997}"/>
    <cellStyle name="Nota 6 5 2" xfId="36124" xr:uid="{F5594AD7-E939-43C5-ADD8-F9FBFD0C00A0}"/>
    <cellStyle name="Nota 6 5 2 2" xfId="36125" xr:uid="{6FB53037-AFDC-4FF3-82AA-BBC858007AA8}"/>
    <cellStyle name="Nota 6 5 2 2 2" xfId="36126" xr:uid="{0E1E3076-4DAD-4BD5-B97C-EAF9FBB8F93E}"/>
    <cellStyle name="Nota 6 5 2 3" xfId="36127" xr:uid="{35E868F4-F3EA-4BD5-8A33-F866BFA9ED3D}"/>
    <cellStyle name="Nota 6 5 3" xfId="36128" xr:uid="{A21240CF-8B4E-4E33-883B-04E4A04DD63B}"/>
    <cellStyle name="Nota 6 5 3 2" xfId="36129" xr:uid="{A6566130-B349-4999-B789-364193EC944B}"/>
    <cellStyle name="Nota 6 5 4" xfId="36130" xr:uid="{5543AE3B-1774-4B3E-BFB9-92B148FF2955}"/>
    <cellStyle name="Nota 6 5 4 2" xfId="36131" xr:uid="{C3D28351-2864-4A8C-8638-9AA349CD47FE}"/>
    <cellStyle name="Nota 6 5 5" xfId="36132" xr:uid="{237A77E5-E02A-4E4A-AB49-12B6F5A73F84}"/>
    <cellStyle name="Nota 6 6" xfId="36133" xr:uid="{6AC85C3E-5A57-417B-970B-62CC583C0D68}"/>
    <cellStyle name="Nota 6 6 2" xfId="36134" xr:uid="{990C18FF-3751-4541-B59D-A34A3926FDD0}"/>
    <cellStyle name="Nota 6 6 2 2" xfId="36135" xr:uid="{079FAD77-BD6A-4DB4-A694-1B04135864A0}"/>
    <cellStyle name="Nota 6 6 3" xfId="36136" xr:uid="{5A22B7CC-14EA-475F-B9DB-9541E5D69CE8}"/>
    <cellStyle name="Nota 6 6 3 2" xfId="36137" xr:uid="{597B9EC6-2D6F-4848-8C85-51034852E4B5}"/>
    <cellStyle name="Nota 6 6 4" xfId="36138" xr:uid="{31C78791-3056-4507-8E4F-8D7CF602B96C}"/>
    <cellStyle name="Nota 6 7" xfId="36139" xr:uid="{FF07CDAE-3B43-4E24-809F-1EC4B2D3395B}"/>
    <cellStyle name="Nota 6 7 2" xfId="36140" xr:uid="{C9D3132D-55C6-41BF-8E08-55D64790D2BC}"/>
    <cellStyle name="Nota 6 8" xfId="36141" xr:uid="{2482EBAA-37AA-4BB9-A0A4-809CB6BDCD4D}"/>
    <cellStyle name="Nota 6 9" xfId="36142" xr:uid="{F95A6651-2B9E-4924-B879-67989082CC1A}"/>
    <cellStyle name="Nota 7" xfId="36143" xr:uid="{87E21298-A316-43B3-B769-C6D96B79EF06}"/>
    <cellStyle name="Nota 7 2" xfId="36144" xr:uid="{0C41FAD6-E09E-4DD9-AC1F-32E3791AEB9C}"/>
    <cellStyle name="Nota 7 2 2" xfId="36145" xr:uid="{EB71AC69-D73D-452B-8CA7-57BFBDC7DC03}"/>
    <cellStyle name="Nota 7 2 2 2" xfId="36146" xr:uid="{9E56CFF2-01E2-41A7-86B0-61CF1A9FF079}"/>
    <cellStyle name="Nota 7 2 2 2 2" xfId="36147" xr:uid="{2F94BB65-0A4F-4E26-B55B-D9A26B7712AE}"/>
    <cellStyle name="Nota 7 2 2 2 2 2" xfId="36148" xr:uid="{9DEC24FF-5C4D-42D3-AD5D-A91FF87BE769}"/>
    <cellStyle name="Nota 7 2 2 2 2 2 2" xfId="36149" xr:uid="{7F032943-219A-4110-84A5-4915B7874419}"/>
    <cellStyle name="Nota 7 2 2 2 2 3" xfId="36150" xr:uid="{C8D5712A-51B1-48EF-9619-1B12A6B636C9}"/>
    <cellStyle name="Nota 7 2 2 2 3" xfId="36151" xr:uid="{76CF3096-405A-44E1-8998-B1B3EBCCA5DC}"/>
    <cellStyle name="Nota 7 2 2 2 3 2" xfId="36152" xr:uid="{7F58024F-13B0-4FE9-B038-6B986C7D06F5}"/>
    <cellStyle name="Nota 7 2 2 2 4" xfId="36153" xr:uid="{5FCCD746-9DFC-47B0-A340-C059C1615AF9}"/>
    <cellStyle name="Nota 7 2 2 2 4 2" xfId="36154" xr:uid="{C3C8BA9A-781D-4B8D-B7D7-506FD8EEC279}"/>
    <cellStyle name="Nota 7 2 2 2 5" xfId="36155" xr:uid="{E18F5037-3A09-48B0-8097-9D27C6C61B6A}"/>
    <cellStyle name="Nota 7 2 2 3" xfId="36156" xr:uid="{199AE9A2-E7FB-424B-BD8B-98EF14820945}"/>
    <cellStyle name="Nota 7 2 2 3 2" xfId="36157" xr:uid="{12248793-EB55-4A2B-B9BF-BA8B13F974FC}"/>
    <cellStyle name="Nota 7 2 2 4" xfId="36158" xr:uid="{2DECC61C-5F68-400C-B444-4555A95A79A5}"/>
    <cellStyle name="Nota 7 2 2 4 2" xfId="36159" xr:uid="{5B2EE12D-9CF5-41F8-8D1A-EBF2E3F0FD6C}"/>
    <cellStyle name="Nota 7 2 2 5" xfId="36160" xr:uid="{144F0819-5F78-4091-8F64-0C45713F52B0}"/>
    <cellStyle name="Nota 7 2 3" xfId="36161" xr:uid="{51222789-51E4-49BF-AED8-445ACCF38B1D}"/>
    <cellStyle name="Nota 7 2 3 2" xfId="36162" xr:uid="{BCE742C0-BB5B-4F61-8738-F7BD9A35E3D4}"/>
    <cellStyle name="Nota 7 2 3 2 2" xfId="36163" xr:uid="{63AD9525-A208-4084-95F0-84D74255523A}"/>
    <cellStyle name="Nota 7 2 3 3" xfId="36164" xr:uid="{993590B3-8A1E-4CA6-BA26-A78D2C40D80D}"/>
    <cellStyle name="Nota 7 2 3 3 2" xfId="36165" xr:uid="{D9DF5378-9795-4B93-8C93-6DB61B541B1C}"/>
    <cellStyle name="Nota 7 2 3 4" xfId="36166" xr:uid="{B58A71C8-D203-455F-AE4A-1F0BED0961D2}"/>
    <cellStyle name="Nota 7 2 4" xfId="36167" xr:uid="{AC35508F-EC13-44E2-8772-EC9E90AE0A4A}"/>
    <cellStyle name="Nota 7 2 4 2" xfId="36168" xr:uid="{6574F89B-E23F-43A9-986E-2C42D99EBDF5}"/>
    <cellStyle name="Nota 7 2 4 2 2" xfId="36169" xr:uid="{7F93DC71-FC61-423F-B697-76ADCEDB4C3C}"/>
    <cellStyle name="Nota 7 2 4 2 2 2" xfId="36170" xr:uid="{CE84EA40-228B-418A-A837-8AAF1E43FBBC}"/>
    <cellStyle name="Nota 7 2 4 2 3" xfId="36171" xr:uid="{3D835FF6-D437-4F86-92E5-F482E8A370E1}"/>
    <cellStyle name="Nota 7 2 4 3" xfId="36172" xr:uid="{B86D1FE8-4314-49BE-BADB-3766072E7FA0}"/>
    <cellStyle name="Nota 7 2 4 3 2" xfId="36173" xr:uid="{D443D6A0-5AA8-4822-BFE3-9A50DBEE307F}"/>
    <cellStyle name="Nota 7 2 4 4" xfId="36174" xr:uid="{F7D65EA0-90DE-4C3E-AAC0-C2E816B5C20D}"/>
    <cellStyle name="Nota 7 2 4 4 2" xfId="36175" xr:uid="{3899B1DB-BB02-4248-A9EB-EAB343528D1A}"/>
    <cellStyle name="Nota 7 2 4 5" xfId="36176" xr:uid="{858EB40F-F09D-42CE-B7C5-5A02B17C4F13}"/>
    <cellStyle name="Nota 7 2 5" xfId="36177" xr:uid="{8499247E-5795-4BD4-BC0F-31A8EA2815E0}"/>
    <cellStyle name="Nota 7 2 5 2" xfId="36178" xr:uid="{922B01F3-A37C-4D56-904C-59C87C6AC35B}"/>
    <cellStyle name="Nota 7 2 5 2 2" xfId="36179" xr:uid="{F2338EF0-CB3E-4340-A7D8-B5B43376D126}"/>
    <cellStyle name="Nota 7 2 5 3" xfId="36180" xr:uid="{AA6B8445-F4E5-47CE-A71A-E4222A02E27B}"/>
    <cellStyle name="Nota 7 2 5 3 2" xfId="36181" xr:uid="{7768DC58-80A0-4B30-8D3F-1F1C95241B50}"/>
    <cellStyle name="Nota 7 2 5 4" xfId="36182" xr:uid="{4EC5EAB6-7B58-4F80-887A-88B58E8127A8}"/>
    <cellStyle name="Nota 7 2 6" xfId="36183" xr:uid="{B2E9B223-F19C-45AB-888E-18321756D9F2}"/>
    <cellStyle name="Nota 7 2 6 2" xfId="36184" xr:uid="{FF704E34-53CD-41A1-A173-BE2433AFC601}"/>
    <cellStyle name="Nota 7 2 7" xfId="36185" xr:uid="{1DE93443-3641-4A6E-ACE9-4DB8787F8930}"/>
    <cellStyle name="Nota 7 2 8" xfId="36186" xr:uid="{38509DEE-1B17-4A98-A66D-61921C08AB30}"/>
    <cellStyle name="Nota 7 3" xfId="36187" xr:uid="{6B4333FA-6376-4F28-BF74-19BABDB9F657}"/>
    <cellStyle name="Nota 7 3 2" xfId="36188" xr:uid="{8C7BDC2D-327B-418F-9B12-B1799908197B}"/>
    <cellStyle name="Nota 7 3 2 2" xfId="36189" xr:uid="{F797C8FF-E24B-443F-98A8-6FBD5DF4C438}"/>
    <cellStyle name="Nota 7 3 2 2 2" xfId="36190" xr:uid="{77EDB792-493B-4844-AEC5-4EA18833D809}"/>
    <cellStyle name="Nota 7 3 2 2 2 2" xfId="36191" xr:uid="{410F4B96-22F9-496F-801D-5BFE2D6108CD}"/>
    <cellStyle name="Nota 7 3 2 2 3" xfId="36192" xr:uid="{D0169EBB-D98D-40BE-9B28-467531E88923}"/>
    <cellStyle name="Nota 7 3 2 3" xfId="36193" xr:uid="{76D19DF6-9779-4ECD-9A85-CFE2162C793A}"/>
    <cellStyle name="Nota 7 3 2 3 2" xfId="36194" xr:uid="{4FC77071-FAD1-4C12-9139-AB69779A08C5}"/>
    <cellStyle name="Nota 7 3 2 4" xfId="36195" xr:uid="{80C44F1D-E01D-4813-95EC-073F36B5AFE0}"/>
    <cellStyle name="Nota 7 3 2 4 2" xfId="36196" xr:uid="{2EBCF806-8A63-49A5-B976-A64C3405AB40}"/>
    <cellStyle name="Nota 7 3 2 5" xfId="36197" xr:uid="{CCEDA13C-0E7F-43D2-A479-E5479683509F}"/>
    <cellStyle name="Nota 7 3 3" xfId="36198" xr:uid="{76203776-7526-423A-A3BE-8B2B886EB07D}"/>
    <cellStyle name="Nota 7 3 3 2" xfId="36199" xr:uid="{AA3C4575-A091-4384-A3C6-0DDD28969E87}"/>
    <cellStyle name="Nota 7 3 4" xfId="36200" xr:uid="{AFC36948-A6E8-4699-9442-6AC5486EEF52}"/>
    <cellStyle name="Nota 7 3 4 2" xfId="36201" xr:uid="{963AD5BD-F3AC-4802-A420-0972AD64E8AC}"/>
    <cellStyle name="Nota 7 3 5" xfId="36202" xr:uid="{06CE5D1F-F6C7-4B51-9204-D7B987371570}"/>
    <cellStyle name="Nota 7 4" xfId="36203" xr:uid="{17EAF49E-BC66-479C-AF86-E2CEFAF9A7CC}"/>
    <cellStyle name="Nota 7 4 2" xfId="36204" xr:uid="{FBAF995A-3F29-469D-97D3-D6EE69BF37E8}"/>
    <cellStyle name="Nota 7 4 2 2" xfId="36205" xr:uid="{B9F958C7-ECE1-4F5E-A839-76E62CCD6276}"/>
    <cellStyle name="Nota 7 4 2 2 2" xfId="36206" xr:uid="{A7A03727-B032-4F7D-84BB-6C2B16DA2486}"/>
    <cellStyle name="Nota 7 4 2 2 2 2" xfId="36207" xr:uid="{7D889DD0-A914-4A98-80E3-05178383A781}"/>
    <cellStyle name="Nota 7 4 2 2 3" xfId="36208" xr:uid="{014E930F-7A4F-4D96-A9B8-E78170B0F604}"/>
    <cellStyle name="Nota 7 4 2 3" xfId="36209" xr:uid="{5F1DB432-C345-4B60-83D7-B8B7FEB52DBF}"/>
    <cellStyle name="Nota 7 4 2 3 2" xfId="36210" xr:uid="{E2430073-9B16-490D-9A21-AEA50E2403E0}"/>
    <cellStyle name="Nota 7 4 2 4" xfId="36211" xr:uid="{852F1585-A414-4182-A420-E2E7F5857349}"/>
    <cellStyle name="Nota 7 4 2 4 2" xfId="36212" xr:uid="{2DFB7025-EAEB-4436-99EA-3DCF1750747E}"/>
    <cellStyle name="Nota 7 4 2 5" xfId="36213" xr:uid="{2BC285D5-3ABA-45CD-9421-99AC9989CD18}"/>
    <cellStyle name="Nota 7 4 3" xfId="36214" xr:uid="{E5485C65-21F9-4F87-85C4-213AA1A07047}"/>
    <cellStyle name="Nota 7 4 3 2" xfId="36215" xr:uid="{AEED63D3-5D91-427C-AF78-264BEAC7D512}"/>
    <cellStyle name="Nota 7 4 4" xfId="36216" xr:uid="{51510E92-965A-4D9E-B970-B62DA899093E}"/>
    <cellStyle name="Nota 7 4 4 2" xfId="36217" xr:uid="{BD86BFAD-C7CA-4984-9C45-1021BA943316}"/>
    <cellStyle name="Nota 7 4 5" xfId="36218" xr:uid="{7BCB89CE-6ADE-42A2-B089-8F220AFDE640}"/>
    <cellStyle name="Nota 7 5" xfId="36219" xr:uid="{02CFFC75-0259-4C61-86D9-9CC0430DFE3A}"/>
    <cellStyle name="Nota 7 5 2" xfId="36220" xr:uid="{17F68E71-7FEB-4713-AF6E-631318833EEE}"/>
    <cellStyle name="Nota 7 5 2 2" xfId="36221" xr:uid="{E1DB9D6B-8AA9-4C88-AFE6-CC8EBD150275}"/>
    <cellStyle name="Nota 7 5 2 2 2" xfId="36222" xr:uid="{3A68E0CD-6569-451B-87C9-397F3E0DFBF2}"/>
    <cellStyle name="Nota 7 5 2 3" xfId="36223" xr:uid="{3CEF1691-A441-4841-96AF-AE3ADF8CFF3E}"/>
    <cellStyle name="Nota 7 5 3" xfId="36224" xr:uid="{804A912A-4123-43E8-92A3-3702842FC4E2}"/>
    <cellStyle name="Nota 7 5 3 2" xfId="36225" xr:uid="{DF357AAF-9E3D-4EBA-9D9B-1CBF993C647A}"/>
    <cellStyle name="Nota 7 5 4" xfId="36226" xr:uid="{A83694E4-0729-4259-B7EC-A4A248B2C19B}"/>
    <cellStyle name="Nota 7 5 4 2" xfId="36227" xr:uid="{60C8500D-3485-4E1A-9B38-E9B69C0B4C5A}"/>
    <cellStyle name="Nota 7 5 5" xfId="36228" xr:uid="{E0BE7A58-CDC7-4567-ADE1-586D22A65B08}"/>
    <cellStyle name="Nota 7 6" xfId="36229" xr:uid="{9BBE657C-61A4-45FE-97C9-2105513658DD}"/>
    <cellStyle name="Nota 7 6 2" xfId="36230" xr:uid="{BB2EBBE4-754A-4A64-96D8-39735C7A3CCD}"/>
    <cellStyle name="Nota 7 6 2 2" xfId="36231" xr:uid="{50EEAD9F-5546-469F-982C-DFD467A24DC5}"/>
    <cellStyle name="Nota 7 6 3" xfId="36232" xr:uid="{F2E78411-DB25-4210-9E4C-2E6EA1E83B7E}"/>
    <cellStyle name="Nota 7 6 3 2" xfId="36233" xr:uid="{12201AEF-7F16-4E53-B76B-60D53D57D7D3}"/>
    <cellStyle name="Nota 7 6 4" xfId="36234" xr:uid="{6054EFAC-7F53-476B-B5A5-8CE8AA3B5F8D}"/>
    <cellStyle name="Nota 7 7" xfId="36235" xr:uid="{F5398C4A-790B-40B9-ABDD-4DE5DAB781C1}"/>
    <cellStyle name="Nota 7 7 2" xfId="36236" xr:uid="{F2BC5E44-7BF4-45A3-9F48-2FB8F9A239F7}"/>
    <cellStyle name="Nota 7 8" xfId="36237" xr:uid="{F91336F7-D208-41CA-9235-5F049D5E12F3}"/>
    <cellStyle name="Nota 7 9" xfId="36238" xr:uid="{F9DB1B78-069D-4EF3-AFE7-9A12034837AB}"/>
    <cellStyle name="Nota 8" xfId="36239" xr:uid="{A0CD174B-1B67-41A3-B3D3-838B123BFD7B}"/>
    <cellStyle name="Nota 8 2" xfId="36240" xr:uid="{2E4D2100-7C32-4D43-AE3C-56F132E63CA5}"/>
    <cellStyle name="Nota 8 2 2" xfId="36241" xr:uid="{52B20774-713A-4B1E-8FD8-AD2A1BC81C18}"/>
    <cellStyle name="Nota 8 2 2 2" xfId="36242" xr:uid="{161A8720-47E3-47E2-A358-B62F62028C1E}"/>
    <cellStyle name="Nota 8 2 2 2 2" xfId="36243" xr:uid="{1FA02F9B-9069-4A06-AB21-46F97F6AD5E5}"/>
    <cellStyle name="Nota 8 2 2 2 2 2" xfId="36244" xr:uid="{A7245B6E-AD46-417C-929C-2F409BC90BE4}"/>
    <cellStyle name="Nota 8 2 2 2 2 2 2" xfId="36245" xr:uid="{2F7BF280-06DB-4E1A-A18E-2142C2ABE32F}"/>
    <cellStyle name="Nota 8 2 2 2 2 3" xfId="36246" xr:uid="{730508FB-D0ED-4985-88D5-F01DAA9ACF64}"/>
    <cellStyle name="Nota 8 2 2 2 3" xfId="36247" xr:uid="{AD2225CA-6A63-4B74-9CDE-35A1081E0709}"/>
    <cellStyle name="Nota 8 2 2 2 3 2" xfId="36248" xr:uid="{E8DB6C0B-D0EA-46F4-967E-08B0D93F873B}"/>
    <cellStyle name="Nota 8 2 2 2 4" xfId="36249" xr:uid="{6C42D31F-3219-490F-A0D2-D70278B94310}"/>
    <cellStyle name="Nota 8 2 2 2 4 2" xfId="36250" xr:uid="{C4700ACB-92B9-482C-A5CE-EA2BC15BCAE4}"/>
    <cellStyle name="Nota 8 2 2 2 5" xfId="36251" xr:uid="{6D9AE0CA-BADD-4B62-9026-4696E5DE4AA3}"/>
    <cellStyle name="Nota 8 2 2 3" xfId="36252" xr:uid="{EFC4B13D-F319-4562-A146-E7954B221C6E}"/>
    <cellStyle name="Nota 8 2 2 3 2" xfId="36253" xr:uid="{EC349557-AF94-4F76-A796-649B62EDEBF2}"/>
    <cellStyle name="Nota 8 2 2 4" xfId="36254" xr:uid="{9619C3F2-950D-4695-8EFE-14F2E5DD7C1A}"/>
    <cellStyle name="Nota 8 2 2 4 2" xfId="36255" xr:uid="{B2EA7B34-F6D5-4316-B20E-7E72CF125BB6}"/>
    <cellStyle name="Nota 8 2 2 5" xfId="36256" xr:uid="{0E21F094-8BC3-4342-BD57-2A90D6CDA01B}"/>
    <cellStyle name="Nota 8 2 3" xfId="36257" xr:uid="{A6A3770E-5A7F-44A0-BC4B-28C8E7B6FA8D}"/>
    <cellStyle name="Nota 8 2 3 2" xfId="36258" xr:uid="{7A2BCA64-38CA-4799-9B6E-BEC309098B9F}"/>
    <cellStyle name="Nota 8 2 3 2 2" xfId="36259" xr:uid="{608832C0-1950-4430-A211-D59435A3E1EF}"/>
    <cellStyle name="Nota 8 2 3 3" xfId="36260" xr:uid="{6772F6B7-82F0-4C10-8C19-D2CDCBD1E3F8}"/>
    <cellStyle name="Nota 8 2 3 3 2" xfId="36261" xr:uid="{1154E643-F96F-4170-BCA5-1B6104B9696E}"/>
    <cellStyle name="Nota 8 2 3 4" xfId="36262" xr:uid="{13E30E6E-EFDF-47E4-8184-2672E8EDA255}"/>
    <cellStyle name="Nota 8 2 4" xfId="36263" xr:uid="{A3E47956-86A0-4397-BDD1-E0A91792DBEF}"/>
    <cellStyle name="Nota 8 2 4 2" xfId="36264" xr:uid="{324CB7C8-A267-4E4F-8F8D-E06C9281329E}"/>
    <cellStyle name="Nota 8 2 4 2 2" xfId="36265" xr:uid="{5DB3247E-0511-4759-A36A-B05A17BC0629}"/>
    <cellStyle name="Nota 8 2 4 2 2 2" xfId="36266" xr:uid="{10EE6363-C7D9-49C4-8D6D-ECE3E5DD81B3}"/>
    <cellStyle name="Nota 8 2 4 2 3" xfId="36267" xr:uid="{9BA6883D-A8E0-458E-A033-1D6DED37C676}"/>
    <cellStyle name="Nota 8 2 4 3" xfId="36268" xr:uid="{EDA46568-6127-4B4C-BADF-7EA69813D0A0}"/>
    <cellStyle name="Nota 8 2 4 3 2" xfId="36269" xr:uid="{14404A2E-68DD-46F6-B818-FCACFBB1518D}"/>
    <cellStyle name="Nota 8 2 4 4" xfId="36270" xr:uid="{6F599954-562E-4BA4-B584-5D3A2AB7745F}"/>
    <cellStyle name="Nota 8 2 4 4 2" xfId="36271" xr:uid="{74C2FDD6-C2D6-4E1F-A1EA-C302FCDD628C}"/>
    <cellStyle name="Nota 8 2 4 5" xfId="36272" xr:uid="{A28A4F82-99E6-42EA-A8C0-C309B11DAD4C}"/>
    <cellStyle name="Nota 8 2 5" xfId="36273" xr:uid="{EA2F6DBF-0227-4060-B6EA-196950465191}"/>
    <cellStyle name="Nota 8 2 5 2" xfId="36274" xr:uid="{49427C10-1FF0-4726-A4C9-BA37C0E36530}"/>
    <cellStyle name="Nota 8 2 5 2 2" xfId="36275" xr:uid="{9D451C5C-5343-4AF0-A105-EE6EBF1A5AA7}"/>
    <cellStyle name="Nota 8 2 5 3" xfId="36276" xr:uid="{CC685B31-9876-4B64-BC87-E2CE60845BF4}"/>
    <cellStyle name="Nota 8 2 5 3 2" xfId="36277" xr:uid="{69E2799A-2AD7-45F3-9117-B4A0B691CD62}"/>
    <cellStyle name="Nota 8 2 5 4" xfId="36278" xr:uid="{1E733F93-54E8-4D14-95DA-C1AB5F5BA7B6}"/>
    <cellStyle name="Nota 8 2 6" xfId="36279" xr:uid="{65044E4A-1F64-4252-B529-7C94FF56B572}"/>
    <cellStyle name="Nota 8 2 6 2" xfId="36280" xr:uid="{E74F2EAD-5DE6-4BFA-88F0-ABBD473D1E13}"/>
    <cellStyle name="Nota 8 2 7" xfId="36281" xr:uid="{182C7B8F-1C80-4D1F-9951-A56EFD7815D9}"/>
    <cellStyle name="Nota 8 2 8" xfId="36282" xr:uid="{9EE19921-E4B9-4394-87DB-BB7BA3C6FF57}"/>
    <cellStyle name="Nota 8 3" xfId="36283" xr:uid="{EE713E82-1CCF-42D0-835E-864065B24F73}"/>
    <cellStyle name="Nota 8 3 2" xfId="36284" xr:uid="{A0F96DFE-2826-4F1C-B7FF-AB9050BAC3A8}"/>
    <cellStyle name="Nota 8 3 2 2" xfId="36285" xr:uid="{E6344198-8635-4045-B304-B1F0BB249DD5}"/>
    <cellStyle name="Nota 8 3 2 2 2" xfId="36286" xr:uid="{BB98CD9F-2C04-4C02-BA0E-001E9EDFD9FA}"/>
    <cellStyle name="Nota 8 3 2 2 2 2" xfId="36287" xr:uid="{5DA43AAF-0F0F-4D97-908A-CA6457AE2672}"/>
    <cellStyle name="Nota 8 3 2 2 3" xfId="36288" xr:uid="{F91863A2-9630-408D-B2E9-D531B12338A1}"/>
    <cellStyle name="Nota 8 3 2 3" xfId="36289" xr:uid="{36ED3563-78B1-4E57-9B75-24E88D30FBBE}"/>
    <cellStyle name="Nota 8 3 2 3 2" xfId="36290" xr:uid="{6BC27D50-26B9-4AC5-90B4-872F0DD24168}"/>
    <cellStyle name="Nota 8 3 2 4" xfId="36291" xr:uid="{BC51D0D6-D419-4FBC-AEB6-25545C585B57}"/>
    <cellStyle name="Nota 8 3 2 4 2" xfId="36292" xr:uid="{CCD5342E-E844-4D7D-95CC-6E062EE16BE5}"/>
    <cellStyle name="Nota 8 3 2 5" xfId="36293" xr:uid="{64433D00-F293-47BC-8D53-D7154F2E03D2}"/>
    <cellStyle name="Nota 8 3 3" xfId="36294" xr:uid="{ACE125F6-25A4-4015-A7A5-1A7D11D8631F}"/>
    <cellStyle name="Nota 8 3 3 2" xfId="36295" xr:uid="{35AA33B8-B3C3-4A7A-B0A2-98B4B1B05660}"/>
    <cellStyle name="Nota 8 3 4" xfId="36296" xr:uid="{4FFFB98B-C57C-43B9-90CF-1E66A8BE660E}"/>
    <cellStyle name="Nota 8 3 4 2" xfId="36297" xr:uid="{2B4B02BC-9246-4476-BF86-1E70ADA28EB9}"/>
    <cellStyle name="Nota 8 3 5" xfId="36298" xr:uid="{40DB41EA-34B4-4D26-BEE4-93CFF8BD83F9}"/>
    <cellStyle name="Nota 8 4" xfId="36299" xr:uid="{675D74ED-F2F7-457E-9298-143123B59927}"/>
    <cellStyle name="Nota 8 4 2" xfId="36300" xr:uid="{5CDB9AD0-4DFA-4F87-9675-F3B9752406F3}"/>
    <cellStyle name="Nota 8 4 2 2" xfId="36301" xr:uid="{0BFC05DA-FD4C-4C7E-A9FA-3AA000658FE5}"/>
    <cellStyle name="Nota 8 4 2 2 2" xfId="36302" xr:uid="{D7A7FF27-D721-40B8-ACF5-2DBC8058507A}"/>
    <cellStyle name="Nota 8 4 2 2 2 2" xfId="36303" xr:uid="{956BADD7-8F9D-47F9-ADD4-020B14A9E44C}"/>
    <cellStyle name="Nota 8 4 2 2 3" xfId="36304" xr:uid="{E80190EF-0846-4EA6-B65C-013B200D7C17}"/>
    <cellStyle name="Nota 8 4 2 3" xfId="36305" xr:uid="{9CE0EB87-3495-43B3-A6A0-C8CCFD3A4D46}"/>
    <cellStyle name="Nota 8 4 2 3 2" xfId="36306" xr:uid="{853FA340-91C0-4788-BBB9-E42A1A4254AC}"/>
    <cellStyle name="Nota 8 4 2 4" xfId="36307" xr:uid="{7629E1B5-9868-4B9F-BF20-24786B7BC225}"/>
    <cellStyle name="Nota 8 4 2 4 2" xfId="36308" xr:uid="{2A510702-68A5-4009-9BCD-DE5606490736}"/>
    <cellStyle name="Nota 8 4 2 5" xfId="36309" xr:uid="{5030A4F8-ED20-4367-922A-DF2C04608D11}"/>
    <cellStyle name="Nota 8 4 3" xfId="36310" xr:uid="{B80424DD-40A9-4BDA-9320-CD4DA94AC5A7}"/>
    <cellStyle name="Nota 8 4 3 2" xfId="36311" xr:uid="{93752CD4-A71B-4110-B8A8-723E36753443}"/>
    <cellStyle name="Nota 8 4 4" xfId="36312" xr:uid="{E944A1CF-90A7-4CB9-83A5-DBA3C194EAF6}"/>
    <cellStyle name="Nota 8 4 4 2" xfId="36313" xr:uid="{DC57FE7B-C0ED-45FC-8AE6-05692C3174F5}"/>
    <cellStyle name="Nota 8 4 5" xfId="36314" xr:uid="{27FE1B28-BB6F-4890-AB8E-B36A19A84390}"/>
    <cellStyle name="Nota 8 5" xfId="36315" xr:uid="{D2B85F77-40D4-432A-BE0A-AE72BD23F489}"/>
    <cellStyle name="Nota 8 5 2" xfId="36316" xr:uid="{0EBAE984-FC79-4926-BD04-349854BB1C8E}"/>
    <cellStyle name="Nota 8 5 2 2" xfId="36317" xr:uid="{64EEBBDB-0C78-42B6-962F-5B5898ABF32C}"/>
    <cellStyle name="Nota 8 5 2 2 2" xfId="36318" xr:uid="{662CAD61-320D-41DB-8BBF-274BBE580ECD}"/>
    <cellStyle name="Nota 8 5 2 3" xfId="36319" xr:uid="{614D29AB-14E2-4203-B6AB-BFB77585D133}"/>
    <cellStyle name="Nota 8 5 3" xfId="36320" xr:uid="{23973E6E-2F19-4F36-BBCF-C8F3C380A68E}"/>
    <cellStyle name="Nota 8 5 3 2" xfId="36321" xr:uid="{C5470A17-2791-467D-8AD0-938BF62DD7F6}"/>
    <cellStyle name="Nota 8 5 4" xfId="36322" xr:uid="{75DD9806-93D2-43EE-9154-B0BC6BF2EAAB}"/>
    <cellStyle name="Nota 8 5 4 2" xfId="36323" xr:uid="{B60E83B6-B9AD-407A-967F-72B7BABAA73A}"/>
    <cellStyle name="Nota 8 5 5" xfId="36324" xr:uid="{5F8523C6-E734-4AFB-BC1C-EABDD4FC1996}"/>
    <cellStyle name="Nota 8 6" xfId="36325" xr:uid="{BC49792D-6949-4D2F-978E-2A2C2D9B75EC}"/>
    <cellStyle name="Nota 8 6 2" xfId="36326" xr:uid="{75124012-829E-47DA-96F8-8B3016F97A9F}"/>
    <cellStyle name="Nota 8 6 2 2" xfId="36327" xr:uid="{04B91A0D-E36D-4482-AA88-A7792CA7DCD3}"/>
    <cellStyle name="Nota 8 6 3" xfId="36328" xr:uid="{50E4E069-7E4A-4EF9-89F5-D9C55AE68376}"/>
    <cellStyle name="Nota 8 6 3 2" xfId="36329" xr:uid="{C8BF67BE-2794-439B-BAFE-2141F9EE3127}"/>
    <cellStyle name="Nota 8 6 4" xfId="36330" xr:uid="{96407235-D8F0-4F54-AC99-C2C376ED1A54}"/>
    <cellStyle name="Nota 8 7" xfId="36331" xr:uid="{AEBF0F83-02D7-4908-AF7A-6E9B6269C4DF}"/>
    <cellStyle name="Nota 8 7 2" xfId="36332" xr:uid="{3C14BDFE-0B28-4736-BC58-7CF7E3D34C24}"/>
    <cellStyle name="Nota 8 8" xfId="36333" xr:uid="{3C867BA7-5426-4CF4-8F0F-B852CBF7D006}"/>
    <cellStyle name="Nota 8 9" xfId="36334" xr:uid="{6F8080A1-E3EC-4289-84D5-3C72FBC18DC0}"/>
    <cellStyle name="Nota 9" xfId="36335" xr:uid="{43557D16-8B6B-4AB3-8173-E10E6CD201C6}"/>
    <cellStyle name="Nota 9 2" xfId="36336" xr:uid="{87DA39C7-C14D-4A0C-A514-17E96FD0250B}"/>
    <cellStyle name="Nota 9 2 2" xfId="36337" xr:uid="{066720C0-128B-4A97-8F5B-698DABBB23FF}"/>
    <cellStyle name="Nota 9 2 2 2" xfId="36338" xr:uid="{6EF73CE3-0592-4672-959F-92C7E9EC6FAD}"/>
    <cellStyle name="Nota 9 2 2 2 2" xfId="36339" xr:uid="{FEC436A6-B0D7-4DA9-ADA4-07170BFC426A}"/>
    <cellStyle name="Nota 9 2 2 2 2 2" xfId="36340" xr:uid="{9ABA8F75-CC12-44D5-B2FB-8A2C85B00F0A}"/>
    <cellStyle name="Nota 9 2 2 2 2 2 2" xfId="36341" xr:uid="{0A2C6BC5-2451-4BF6-A19B-6F9A8124FCA0}"/>
    <cellStyle name="Nota 9 2 2 2 2 3" xfId="36342" xr:uid="{8B5CA491-612F-404F-9268-9BE522441F43}"/>
    <cellStyle name="Nota 9 2 2 2 3" xfId="36343" xr:uid="{8316B323-9F52-4DAC-99B8-70EB62FC269D}"/>
    <cellStyle name="Nota 9 2 2 2 3 2" xfId="36344" xr:uid="{792CD1DF-503A-48FA-8A83-0108AD3D5B42}"/>
    <cellStyle name="Nota 9 2 2 2 4" xfId="36345" xr:uid="{F423F934-7DC3-4DFE-BC05-DF7C503F424B}"/>
    <cellStyle name="Nota 9 2 2 2 4 2" xfId="36346" xr:uid="{3DFB0472-F17F-4FA5-9A4F-43FE7ABB917C}"/>
    <cellStyle name="Nota 9 2 2 2 5" xfId="36347" xr:uid="{7FA8316E-DC60-4956-A1C3-4A036292909E}"/>
    <cellStyle name="Nota 9 2 2 3" xfId="36348" xr:uid="{9BD7471B-8F5E-4774-A7F8-8AA9DDA9E37F}"/>
    <cellStyle name="Nota 9 2 2 3 2" xfId="36349" xr:uid="{77F0C143-1C12-4C6D-87C4-A2C3201EF9AA}"/>
    <cellStyle name="Nota 9 2 2 4" xfId="36350" xr:uid="{0F13B800-F959-43CD-8751-0B2C0243DF21}"/>
    <cellStyle name="Nota 9 2 2 4 2" xfId="36351" xr:uid="{918ABBAC-4112-4543-A2E9-A157A5EB9E28}"/>
    <cellStyle name="Nota 9 2 2 5" xfId="36352" xr:uid="{745E5C30-4C8A-4D71-AF2D-838BBF1DE1F8}"/>
    <cellStyle name="Nota 9 2 3" xfId="36353" xr:uid="{285BD36B-38C0-4BF5-B9F5-DB7F7A3C7A3B}"/>
    <cellStyle name="Nota 9 2 3 2" xfId="36354" xr:uid="{D7697EC7-0181-4118-A8E7-AFC8E08D3AD8}"/>
    <cellStyle name="Nota 9 2 3 2 2" xfId="36355" xr:uid="{9262F5AF-8126-44EF-B653-8E1FEC826E7A}"/>
    <cellStyle name="Nota 9 2 3 3" xfId="36356" xr:uid="{DB2CD55D-A9DB-40E4-89E7-11F10E389738}"/>
    <cellStyle name="Nota 9 2 3 3 2" xfId="36357" xr:uid="{78AB1632-EE5D-431D-B794-3123994E3837}"/>
    <cellStyle name="Nota 9 2 3 4" xfId="36358" xr:uid="{6106E1C0-A0C6-4A68-9405-4973C8EB281F}"/>
    <cellStyle name="Nota 9 2 4" xfId="36359" xr:uid="{7696C9E5-42C2-452E-A57E-CA42EC54B821}"/>
    <cellStyle name="Nota 9 2 4 2" xfId="36360" xr:uid="{46EF970B-3FC3-459F-989F-0894332B3BDD}"/>
    <cellStyle name="Nota 9 2 4 2 2" xfId="36361" xr:uid="{86CFCC20-F273-4A35-B8C0-693965095778}"/>
    <cellStyle name="Nota 9 2 4 2 2 2" xfId="36362" xr:uid="{D41246F2-812A-48FD-B5A9-F4FC032F8853}"/>
    <cellStyle name="Nota 9 2 4 2 3" xfId="36363" xr:uid="{71FC1C10-02CF-4322-8A7C-58C8787DC430}"/>
    <cellStyle name="Nota 9 2 4 3" xfId="36364" xr:uid="{DCFC9039-B1AC-47A0-B28C-A5A6B35C8072}"/>
    <cellStyle name="Nota 9 2 4 3 2" xfId="36365" xr:uid="{6F0D7251-D246-48BE-A8B5-4BAEC588D2BF}"/>
    <cellStyle name="Nota 9 2 4 4" xfId="36366" xr:uid="{5860FF96-DBA6-4C33-B0FE-20DFA49A2C0D}"/>
    <cellStyle name="Nota 9 2 4 4 2" xfId="36367" xr:uid="{3BF5E1B1-A147-49E4-B9F1-C8AD00F2D02E}"/>
    <cellStyle name="Nota 9 2 4 5" xfId="36368" xr:uid="{25D6A1B6-EB50-44A7-8054-5FC689C87910}"/>
    <cellStyle name="Nota 9 2 5" xfId="36369" xr:uid="{6E1094B2-7481-4D93-8527-D9A9DA36B205}"/>
    <cellStyle name="Nota 9 2 5 2" xfId="36370" xr:uid="{126186A6-B725-4896-AA2A-A0545AEDB1C2}"/>
    <cellStyle name="Nota 9 2 5 2 2" xfId="36371" xr:uid="{592DB784-904C-4F69-B970-CA5B2919F389}"/>
    <cellStyle name="Nota 9 2 5 3" xfId="36372" xr:uid="{9699CAE3-8039-47C1-ACA7-120157FD5D35}"/>
    <cellStyle name="Nota 9 2 5 3 2" xfId="36373" xr:uid="{A0B9710C-5364-4822-975B-8BC7F533C2A9}"/>
    <cellStyle name="Nota 9 2 5 4" xfId="36374" xr:uid="{1B53A612-1880-46CA-A828-E00CA801E084}"/>
    <cellStyle name="Nota 9 2 6" xfId="36375" xr:uid="{5238CBFB-237F-40E1-B869-3DB35C478354}"/>
    <cellStyle name="Nota 9 2 6 2" xfId="36376" xr:uid="{0F1B9CA3-C6EE-43DE-8289-24CACE568FBA}"/>
    <cellStyle name="Nota 9 2 7" xfId="36377" xr:uid="{42E88683-64B9-4C91-AE2F-40680294CF14}"/>
    <cellStyle name="Nota 9 2 8" xfId="36378" xr:uid="{1A35B9FD-33F0-4E43-85A0-DE56E723DAD6}"/>
    <cellStyle name="Nota 9 3" xfId="36379" xr:uid="{9B826D52-0252-42DA-BBED-3DC1C164E175}"/>
    <cellStyle name="Nota 9 3 2" xfId="36380" xr:uid="{E1B6AE40-D29F-4131-B895-85AEACB5ED3B}"/>
    <cellStyle name="Nota 9 3 2 2" xfId="36381" xr:uid="{40CEAE2A-FDCA-4CF2-94B2-BCDB38D82038}"/>
    <cellStyle name="Nota 9 3 2 2 2" xfId="36382" xr:uid="{D3431322-C562-40DE-B8B0-646F25C1B066}"/>
    <cellStyle name="Nota 9 3 2 2 2 2" xfId="36383" xr:uid="{551E2CF3-9162-4958-9C5A-92517A91FFD2}"/>
    <cellStyle name="Nota 9 3 2 2 3" xfId="36384" xr:uid="{80046FC6-214A-430E-BB91-3742A4C38098}"/>
    <cellStyle name="Nota 9 3 2 3" xfId="36385" xr:uid="{CC742771-3608-4E2C-9E43-A0A67F62C3DB}"/>
    <cellStyle name="Nota 9 3 2 3 2" xfId="36386" xr:uid="{6BA5C726-59EA-44AE-B535-E1094F149A84}"/>
    <cellStyle name="Nota 9 3 2 4" xfId="36387" xr:uid="{E0AB9730-6F8C-430F-8EBC-6D6DBFB4213B}"/>
    <cellStyle name="Nota 9 3 2 4 2" xfId="36388" xr:uid="{9467C639-623A-4491-8391-2B6CC34B5AFA}"/>
    <cellStyle name="Nota 9 3 2 5" xfId="36389" xr:uid="{E79FE3EE-3067-499B-B77F-8AB06D9CE0C1}"/>
    <cellStyle name="Nota 9 3 3" xfId="36390" xr:uid="{22D8AE62-3B7F-4C2E-BDAC-3219AA749DDF}"/>
    <cellStyle name="Nota 9 3 3 2" xfId="36391" xr:uid="{1790302E-59C7-4EB1-B2CA-16DD07052992}"/>
    <cellStyle name="Nota 9 3 4" xfId="36392" xr:uid="{18C14A11-1992-4395-8873-24676ECD2DF0}"/>
    <cellStyle name="Nota 9 3 4 2" xfId="36393" xr:uid="{C627144D-56DC-4295-86D5-6DA4E90B42A6}"/>
    <cellStyle name="Nota 9 3 5" xfId="36394" xr:uid="{A03AEFB1-C628-4C81-AAA0-E4C0E4F29BFB}"/>
    <cellStyle name="Nota 9 4" xfId="36395" xr:uid="{71CB764D-90A0-4E51-9BC5-C69A4D767B30}"/>
    <cellStyle name="Nota 9 4 2" xfId="36396" xr:uid="{6F962412-1DAB-466C-AC54-ECA0CAA654B0}"/>
    <cellStyle name="Nota 9 4 2 2" xfId="36397" xr:uid="{6057F923-E379-4884-8FA7-C04F8EAF5672}"/>
    <cellStyle name="Nota 9 4 2 2 2" xfId="36398" xr:uid="{F70B822A-B241-489F-A2F4-372A8CE60DEE}"/>
    <cellStyle name="Nota 9 4 2 2 2 2" xfId="36399" xr:uid="{1F97FF41-002A-4578-AB84-AD2DEE488FE9}"/>
    <cellStyle name="Nota 9 4 2 2 3" xfId="36400" xr:uid="{98ED98D3-377A-4EEC-8BE4-833E84F0CDCA}"/>
    <cellStyle name="Nota 9 4 2 3" xfId="36401" xr:uid="{E2D1B763-566D-499D-A30A-E8F768387554}"/>
    <cellStyle name="Nota 9 4 2 3 2" xfId="36402" xr:uid="{51C27CCA-B365-42A1-A16A-89EF7DABB5D9}"/>
    <cellStyle name="Nota 9 4 2 4" xfId="36403" xr:uid="{EBB4FB8B-92BE-4800-B8F5-C212AA40F1FE}"/>
    <cellStyle name="Nota 9 4 2 4 2" xfId="36404" xr:uid="{A3227910-2E99-44B3-BBB8-1398743229F5}"/>
    <cellStyle name="Nota 9 4 2 5" xfId="36405" xr:uid="{B06CD5AD-D52D-4841-B51D-264FE30FB27A}"/>
    <cellStyle name="Nota 9 4 3" xfId="36406" xr:uid="{312CC43D-4DAA-4E85-808F-2F0B9436FE50}"/>
    <cellStyle name="Nota 9 4 3 2" xfId="36407" xr:uid="{4109925A-67ED-4B0B-92EC-5C6484A2AC6C}"/>
    <cellStyle name="Nota 9 4 4" xfId="36408" xr:uid="{7902E7FC-3476-4B4A-AF65-0DC2FE04C598}"/>
    <cellStyle name="Nota 9 4 4 2" xfId="36409" xr:uid="{94DDA9D1-4990-4489-9B04-22E0E8097B00}"/>
    <cellStyle name="Nota 9 4 5" xfId="36410" xr:uid="{6512AB90-E023-4A50-9B92-72F1E0B71B40}"/>
    <cellStyle name="Nota 9 5" xfId="36411" xr:uid="{A7A4B343-FB67-4EEE-A483-CAECDD24D140}"/>
    <cellStyle name="Nota 9 5 2" xfId="36412" xr:uid="{8A97D1B3-72B6-4ECF-B985-A845739D553B}"/>
    <cellStyle name="Nota 9 5 2 2" xfId="36413" xr:uid="{59B0EF6E-2452-41F1-9131-45DC84A6BC21}"/>
    <cellStyle name="Nota 9 5 2 2 2" xfId="36414" xr:uid="{91361A71-EBA6-45D4-BCD9-648751494A0E}"/>
    <cellStyle name="Nota 9 5 2 3" xfId="36415" xr:uid="{E1E60C78-8902-4777-B55B-2C9A71C03CF4}"/>
    <cellStyle name="Nota 9 5 3" xfId="36416" xr:uid="{D72EF8AC-CDFB-4805-B60F-CC7EE7AC3B47}"/>
    <cellStyle name="Nota 9 5 3 2" xfId="36417" xr:uid="{799662D0-D607-4565-BF72-76905B013B6C}"/>
    <cellStyle name="Nota 9 5 4" xfId="36418" xr:uid="{D4F75B36-6336-4011-81C9-C17657A77732}"/>
    <cellStyle name="Nota 9 5 4 2" xfId="36419" xr:uid="{6A6BFC30-8313-48A5-93AE-262F5085B49D}"/>
    <cellStyle name="Nota 9 5 5" xfId="36420" xr:uid="{7A37BA27-CBEC-4A1E-A505-0D7AE0EDD4C4}"/>
    <cellStyle name="Nota 9 6" xfId="36421" xr:uid="{F53E57FF-ACD6-4774-9694-0FB694C9E92D}"/>
    <cellStyle name="Nota 9 6 2" xfId="36422" xr:uid="{86EAB52C-33F8-4076-986C-CC99542E6B28}"/>
    <cellStyle name="Nota 9 6 2 2" xfId="36423" xr:uid="{31816BC1-5FC9-44DC-A285-3E99476BC1F0}"/>
    <cellStyle name="Nota 9 6 3" xfId="36424" xr:uid="{26F7CE0A-81E2-44B4-B168-3B1D56F7F53D}"/>
    <cellStyle name="Nota 9 6 3 2" xfId="36425" xr:uid="{526F97E4-1FDD-44C5-8CFA-CD210A55744F}"/>
    <cellStyle name="Nota 9 6 4" xfId="36426" xr:uid="{4D3DA1C7-F8C2-4000-A5F3-1C58146B5FB5}"/>
    <cellStyle name="Nota 9 7" xfId="36427" xr:uid="{BAEA0033-343B-4C6B-BDA6-01FDABE16D05}"/>
    <cellStyle name="Nota 9 7 2" xfId="36428" xr:uid="{4F7D8708-6C42-4707-A515-4DD291BCF077}"/>
    <cellStyle name="Nota 9 8" xfId="36429" xr:uid="{54A2C9B2-D2EF-44EB-B5C8-3269E7AFBCBF}"/>
    <cellStyle name="Nota 9 9" xfId="36430" xr:uid="{CDFEF8C0-1784-4B70-B4C5-F51E2C6F07E1}"/>
    <cellStyle name="Note" xfId="19" builtinId="10" customBuiltin="1"/>
    <cellStyle name="Note 10" xfId="36431" xr:uid="{51558075-B78D-43C8-8533-A97DC29E0E2C}"/>
    <cellStyle name="Note 10 2" xfId="36432" xr:uid="{B6E12A29-A382-46E0-8F29-F02F306A974A}"/>
    <cellStyle name="Note 10 2 2" xfId="36433" xr:uid="{1B2C223C-F0D4-47DE-9B30-50D4AE4150F0}"/>
    <cellStyle name="Note 10 2 2 2" xfId="36434" xr:uid="{F5CDA305-CD4B-427F-A30D-D170B5EA20C6}"/>
    <cellStyle name="Note 10 2 2 2 2" xfId="36435" xr:uid="{752931EB-C342-4A42-976A-C3CD98767EAA}"/>
    <cellStyle name="Note 10 2 2 2 2 2" xfId="36436" xr:uid="{42A8C737-5FA5-432B-BFEB-7373C5624D95}"/>
    <cellStyle name="Note 10 2 2 2 3" xfId="36437" xr:uid="{12399322-A6A1-4D49-AD10-3879F55E0B8C}"/>
    <cellStyle name="Note 10 2 2 3" xfId="36438" xr:uid="{3E2E6B84-9F6E-4F5E-841B-BC8AAB47CA8A}"/>
    <cellStyle name="Note 10 2 2 3 2" xfId="36439" xr:uid="{5955C2F1-D9F6-48DA-8484-597F833D4370}"/>
    <cellStyle name="Note 10 2 2 4" xfId="36440" xr:uid="{5128ABB6-4861-47C7-B1D1-60A666D4541D}"/>
    <cellStyle name="Note 10 2 2 4 2" xfId="36441" xr:uid="{B907F7F0-41D9-456F-BEC4-A2CFEB2AE30C}"/>
    <cellStyle name="Note 10 2 2 5" xfId="36442" xr:uid="{5FE6864F-D00E-4EFE-A005-AA00C50D8B42}"/>
    <cellStyle name="Note 10 2 3" xfId="36443" xr:uid="{0F461866-3B8C-48BF-8D4E-4A73536B4EAB}"/>
    <cellStyle name="Note 10 2 3 2" xfId="36444" xr:uid="{B3259246-A7F9-41E2-810E-FFD51B9A39C6}"/>
    <cellStyle name="Note 10 2 4" xfId="36445" xr:uid="{2646A6F6-3EA4-405D-913D-AFD63140CE48}"/>
    <cellStyle name="Note 10 2 4 2" xfId="36446" xr:uid="{B219AC30-3898-46CE-A866-0DF6D1D35F2B}"/>
    <cellStyle name="Note 10 2 5" xfId="36447" xr:uid="{CAD7F2D3-E41C-4D78-ABE3-45AF5667DF3D}"/>
    <cellStyle name="Note 10 3" xfId="36448" xr:uid="{4CBF3500-8626-475E-A345-EB831E859D9D}"/>
    <cellStyle name="Note 10 3 2" xfId="36449" xr:uid="{699E2756-DCE7-4A48-83E2-A42A929D37EA}"/>
    <cellStyle name="Note 10 3 2 2" xfId="36450" xr:uid="{A989F014-F3EF-49C5-9168-083FAC451ED7}"/>
    <cellStyle name="Note 10 3 3" xfId="36451" xr:uid="{B4D3A028-2F8E-4CFF-BF80-7C2613770000}"/>
    <cellStyle name="Note 10 3 3 2" xfId="36452" xr:uid="{CDB53CC9-7BF2-4F51-A3DE-0535FC39B0F1}"/>
    <cellStyle name="Note 10 3 4" xfId="36453" xr:uid="{555D67C4-25D4-45CE-B0EE-0F3D0EBA42D8}"/>
    <cellStyle name="Note 10 4" xfId="36454" xr:uid="{D323F33E-4E9A-455B-BF2A-1235A836DAD1}"/>
    <cellStyle name="Note 10 4 2" xfId="36455" xr:uid="{824E7160-DEC9-48B0-9DC7-E8C92F8BA248}"/>
    <cellStyle name="Note 10 4 2 2" xfId="36456" xr:uid="{C7ECA580-7D7E-4547-8E76-E3020A31D6C1}"/>
    <cellStyle name="Note 10 4 2 2 2" xfId="36457" xr:uid="{CAEC8A98-289B-4185-8B56-FB409EA996C0}"/>
    <cellStyle name="Note 10 4 2 3" xfId="36458" xr:uid="{1BC01BC0-C986-4C9E-B6CD-86E2F9FA05D5}"/>
    <cellStyle name="Note 10 4 3" xfId="36459" xr:uid="{2040FFF5-3423-492F-A81B-16D48BC15EBA}"/>
    <cellStyle name="Note 10 4 3 2" xfId="36460" xr:uid="{6F8DC0FE-1B5B-4861-93CB-B0BEB786651E}"/>
    <cellStyle name="Note 10 4 4" xfId="36461" xr:uid="{4DFA9FA8-2BD2-4A40-B66D-45C977205EBB}"/>
    <cellStyle name="Note 10 4 4 2" xfId="36462" xr:uid="{2B7F9178-E9A3-4F70-813B-772D6693DAE1}"/>
    <cellStyle name="Note 10 4 5" xfId="36463" xr:uid="{8E22CB67-665B-4446-8B0A-E8AF4BBB2CA8}"/>
    <cellStyle name="Note 10 5" xfId="36464" xr:uid="{29B44EAA-1F5D-40B3-8FD7-338CBDBE9572}"/>
    <cellStyle name="Note 10 5 2" xfId="36465" xr:uid="{F494473F-90E7-4678-9121-7BE03C063CC3}"/>
    <cellStyle name="Note 10 5 2 2" xfId="36466" xr:uid="{8B5637AE-2C0F-4470-85E1-CBBEB62D6494}"/>
    <cellStyle name="Note 10 5 3" xfId="36467" xr:uid="{55C9A99A-7B54-4A10-8F19-8334A689F924}"/>
    <cellStyle name="Note 10 5 3 2" xfId="36468" xr:uid="{8A9255CB-EE0E-4E51-98D7-1D282B3C400C}"/>
    <cellStyle name="Note 10 5 4" xfId="36469" xr:uid="{0B609EF4-9B19-42A2-B534-E077BFFCA02F}"/>
    <cellStyle name="Note 10 6" xfId="36470" xr:uid="{AE4553E1-DB3A-4989-8BD1-4FE955FB30E7}"/>
    <cellStyle name="Note 10 6 2" xfId="36471" xr:uid="{BC3B6ECB-81FD-420D-87B0-0F7B2B39727A}"/>
    <cellStyle name="Note 10 7" xfId="36472" xr:uid="{861036CA-6CD4-4FD6-9169-393AC5ECF9CC}"/>
    <cellStyle name="Note 10 8" xfId="36473" xr:uid="{B2CD1EF7-7F22-42A3-B9D2-567156D917F7}"/>
    <cellStyle name="Note 11" xfId="36474" xr:uid="{90743770-AC37-476F-A5F7-3EFDC1262FF9}"/>
    <cellStyle name="Note 11 2" xfId="36475" xr:uid="{64F57075-D5B9-41F5-9A5B-430F5A70D3D2}"/>
    <cellStyle name="Note 11 2 2" xfId="36476" xr:uid="{9E792CB3-730D-4440-8389-14B0772BF085}"/>
    <cellStyle name="Note 11 2 2 2" xfId="36477" xr:uid="{872A1EB9-A226-4EF0-A757-DFEA81D9C8BB}"/>
    <cellStyle name="Note 11 2 2 2 2" xfId="36478" xr:uid="{27B74543-2D63-4ACF-BF13-4493A4450CAE}"/>
    <cellStyle name="Note 11 2 2 2 2 2" xfId="36479" xr:uid="{F5ED27A1-879F-4F4C-BC35-2644DDBA574B}"/>
    <cellStyle name="Note 11 2 2 2 3" xfId="36480" xr:uid="{6B3E40C4-A5A4-413A-9B70-F02C892330D0}"/>
    <cellStyle name="Note 11 2 2 3" xfId="36481" xr:uid="{871D2D47-A44B-4971-B74C-C962F61ECFC2}"/>
    <cellStyle name="Note 11 2 2 3 2" xfId="36482" xr:uid="{62DC5F2B-E29D-40A4-B59A-A657480BBD46}"/>
    <cellStyle name="Note 11 2 2 4" xfId="36483" xr:uid="{6844D0FE-32E6-4843-A2C5-74B28F8721EB}"/>
    <cellStyle name="Note 11 2 2 4 2" xfId="36484" xr:uid="{1A417C93-2989-4D81-AF05-C085DC06BE4D}"/>
    <cellStyle name="Note 11 2 2 5" xfId="36485" xr:uid="{D90A0B73-BAA5-4E24-AD2D-DDF3768A3F3C}"/>
    <cellStyle name="Note 11 2 3" xfId="36486" xr:uid="{8C672D5E-D348-4B7D-9D04-99FD1AC006BC}"/>
    <cellStyle name="Note 11 2 3 2" xfId="36487" xr:uid="{98BC9A85-072C-4B91-A33C-75E833AE23BE}"/>
    <cellStyle name="Note 11 2 4" xfId="36488" xr:uid="{DE9F4194-453A-4354-B435-E7F4DCC01386}"/>
    <cellStyle name="Note 11 2 4 2" xfId="36489" xr:uid="{875BA7BC-F368-4248-8406-39117C1A815B}"/>
    <cellStyle name="Note 11 2 5" xfId="36490" xr:uid="{CC895FF3-73F1-41B7-93D2-D5D23A3559F6}"/>
    <cellStyle name="Note 11 3" xfId="36491" xr:uid="{A3ABFE0C-F8BA-4936-8998-7CD499E02E20}"/>
    <cellStyle name="Note 11 3 2" xfId="36492" xr:uid="{F717FBA3-3425-4CE5-925D-0DD65509EDD5}"/>
    <cellStyle name="Note 11 3 2 2" xfId="36493" xr:uid="{FFDFC107-BE4A-474B-9A2C-2A157C62B05E}"/>
    <cellStyle name="Note 11 3 3" xfId="36494" xr:uid="{98230074-17D8-4BE5-B80B-E91B2361EE60}"/>
    <cellStyle name="Note 11 3 3 2" xfId="36495" xr:uid="{476B096A-A011-4A7D-B798-B9F815770DC5}"/>
    <cellStyle name="Note 11 3 4" xfId="36496" xr:uid="{C5AE68BE-AF20-4298-B183-6812A9E34C31}"/>
    <cellStyle name="Note 11 4" xfId="36497" xr:uid="{E488D322-7772-42A4-88FD-E3A0B62896D9}"/>
    <cellStyle name="Note 11 4 2" xfId="36498" xr:uid="{024B7B82-BB80-4212-A115-E3B9595D91C6}"/>
    <cellStyle name="Note 11 4 2 2" xfId="36499" xr:uid="{C761A6A8-A819-4766-9345-20142555BDA9}"/>
    <cellStyle name="Note 11 4 2 2 2" xfId="36500" xr:uid="{B475BEF6-CC0E-4F29-8187-7F02DBA1FF7D}"/>
    <cellStyle name="Note 11 4 2 3" xfId="36501" xr:uid="{E42369A2-14EB-4D42-A988-6E1A43A8635C}"/>
    <cellStyle name="Note 11 4 3" xfId="36502" xr:uid="{E9CC84D6-AE5E-46E9-8CDE-FAC246F64E31}"/>
    <cellStyle name="Note 11 4 3 2" xfId="36503" xr:uid="{3F0F3A32-348F-4CF2-8178-DFD0F9DA98AE}"/>
    <cellStyle name="Note 11 4 4" xfId="36504" xr:uid="{C4F47277-E66C-4A39-8DEE-B44CBEBB82A3}"/>
    <cellStyle name="Note 11 4 4 2" xfId="36505" xr:uid="{6FAFCABD-2CC3-4C48-A7DA-654987140A12}"/>
    <cellStyle name="Note 11 4 5" xfId="36506" xr:uid="{0D4F5574-9A74-4EE2-A12C-324D23F4C911}"/>
    <cellStyle name="Note 11 5" xfId="36507" xr:uid="{1E87CB0F-39E1-45B8-A68B-79B504AD2158}"/>
    <cellStyle name="Note 11 5 2" xfId="36508" xr:uid="{940BFF3D-F5D1-4535-A445-7E9ABB761548}"/>
    <cellStyle name="Note 11 5 2 2" xfId="36509" xr:uid="{50F6491D-27A2-4E61-8D16-0BCA41BA06B1}"/>
    <cellStyle name="Note 11 5 3" xfId="36510" xr:uid="{F1DBF731-7CC2-4DBA-88CA-6A25C77468E7}"/>
    <cellStyle name="Note 11 5 3 2" xfId="36511" xr:uid="{84CEDF05-4D70-46C3-8496-57E679A4FE36}"/>
    <cellStyle name="Note 11 5 4" xfId="36512" xr:uid="{0FF24B68-0154-430B-B7D4-EB6E35F9A30F}"/>
    <cellStyle name="Note 11 6" xfId="36513" xr:uid="{CA317904-A647-422F-A80D-1E918508B7D6}"/>
    <cellStyle name="Note 11 6 2" xfId="36514" xr:uid="{52D7741D-561C-41ED-A9EF-AE1B39CA8502}"/>
    <cellStyle name="Note 11 7" xfId="36515" xr:uid="{85124CED-237F-4F18-845B-C484CBADE472}"/>
    <cellStyle name="Note 11 8" xfId="36516" xr:uid="{964B91A0-90D2-43C7-AB1D-88E98705C301}"/>
    <cellStyle name="Note 12" xfId="36517" xr:uid="{CA5E8A06-BE49-4F9E-BDF1-F2513752140C}"/>
    <cellStyle name="Note 12 2" xfId="36518" xr:uid="{5503C3EE-DA56-43AB-8C79-C493147B0683}"/>
    <cellStyle name="Note 12 2 2" xfId="36519" xr:uid="{8891E452-8C64-4265-8C3A-13A961EC0371}"/>
    <cellStyle name="Note 12 2 2 2" xfId="36520" xr:uid="{7861D3AB-3F68-4F2F-8FEA-3AED2C8A64E5}"/>
    <cellStyle name="Note 12 2 2 2 2" xfId="36521" xr:uid="{4C3C2E9D-D0DA-4B60-AD74-25530947EFC2}"/>
    <cellStyle name="Note 12 2 2 2 2 2" xfId="36522" xr:uid="{E76D5C95-3001-4F6F-8349-EA97F30779A9}"/>
    <cellStyle name="Note 12 2 2 2 3" xfId="36523" xr:uid="{BDB18458-4F3C-4FC9-A35A-23334CE8E247}"/>
    <cellStyle name="Note 12 2 2 3" xfId="36524" xr:uid="{484EEB7B-C415-4348-971B-1157EBD3D615}"/>
    <cellStyle name="Note 12 2 2 3 2" xfId="36525" xr:uid="{33537BB8-CCA3-48F9-9B35-728213F34253}"/>
    <cellStyle name="Note 12 2 2 4" xfId="36526" xr:uid="{58AAC397-2DC4-4A64-BB2D-3E6A6472712A}"/>
    <cellStyle name="Note 12 2 2 4 2" xfId="36527" xr:uid="{CD0C5248-DEC1-478D-BCC8-05CEE0CB78CE}"/>
    <cellStyle name="Note 12 2 2 5" xfId="36528" xr:uid="{730CBFFC-947B-4677-9B39-F6B8DB112D4D}"/>
    <cellStyle name="Note 12 2 3" xfId="36529" xr:uid="{6D0E95BE-C287-4FF0-BD84-EC36F1DF240C}"/>
    <cellStyle name="Note 12 2 3 2" xfId="36530" xr:uid="{A9FF4202-010B-47D0-B96B-780B74F19BBF}"/>
    <cellStyle name="Note 12 2 4" xfId="36531" xr:uid="{0B0DFF59-3AA1-40CB-B85F-2B09B2620834}"/>
    <cellStyle name="Note 12 2 4 2" xfId="36532" xr:uid="{28A9A7DC-6B49-4D19-9477-80F4E46A6273}"/>
    <cellStyle name="Note 12 2 5" xfId="36533" xr:uid="{678F0DA7-9743-4334-AFE2-1190AB973550}"/>
    <cellStyle name="Note 12 3" xfId="36534" xr:uid="{55F9D806-0161-4D7C-A861-D19E9C6EDEC9}"/>
    <cellStyle name="Note 12 3 2" xfId="36535" xr:uid="{BB2A571D-0BE2-4E1C-8E9B-9CAA10694AA6}"/>
    <cellStyle name="Note 12 3 2 2" xfId="36536" xr:uid="{CC4D143A-7FB1-40B6-B3E0-4B15232859B8}"/>
    <cellStyle name="Note 12 3 3" xfId="36537" xr:uid="{393F2FA2-89E7-470C-A2E5-301CFA3AD016}"/>
    <cellStyle name="Note 12 3 3 2" xfId="36538" xr:uid="{4D81067E-8764-4C72-8743-90928BF113DC}"/>
    <cellStyle name="Note 12 3 4" xfId="36539" xr:uid="{F40E833C-6323-4C23-8996-BF982D64016A}"/>
    <cellStyle name="Note 12 4" xfId="36540" xr:uid="{688F0783-8049-4B52-BB69-A55536DEDA70}"/>
    <cellStyle name="Note 12 4 2" xfId="36541" xr:uid="{89C74A6E-BBEB-4220-84CF-98492BCBE5C9}"/>
    <cellStyle name="Note 12 4 2 2" xfId="36542" xr:uid="{485A06AF-86F6-445B-82AD-82BA646E6087}"/>
    <cellStyle name="Note 12 4 2 2 2" xfId="36543" xr:uid="{706463EC-C715-41E7-B7EF-CCC56BBFCC0F}"/>
    <cellStyle name="Note 12 4 2 3" xfId="36544" xr:uid="{02DB3EC1-B736-4ADD-A635-4DC924B52577}"/>
    <cellStyle name="Note 12 4 3" xfId="36545" xr:uid="{D840E88A-85E2-429D-9AF6-8F8829A9F084}"/>
    <cellStyle name="Note 12 4 3 2" xfId="36546" xr:uid="{C8592782-FB05-42B9-9AEB-A08346F40B9C}"/>
    <cellStyle name="Note 12 4 4" xfId="36547" xr:uid="{7FC9337E-7B24-48AA-ABBB-F085A8D057CA}"/>
    <cellStyle name="Note 12 4 4 2" xfId="36548" xr:uid="{FE95899B-D45B-4D21-8356-DED1D12BBA96}"/>
    <cellStyle name="Note 12 4 5" xfId="36549" xr:uid="{8EFA4963-5FCA-4B8F-84EA-33210DDE205C}"/>
    <cellStyle name="Note 12 5" xfId="36550" xr:uid="{387509C1-D090-420C-900F-CD7295A124E6}"/>
    <cellStyle name="Note 12 5 2" xfId="36551" xr:uid="{29A247F8-CBC1-46AD-A0BA-925B0277FC61}"/>
    <cellStyle name="Note 12 5 2 2" xfId="36552" xr:uid="{E1FE16DA-A810-42D0-973D-A0BC03408E5E}"/>
    <cellStyle name="Note 12 5 3" xfId="36553" xr:uid="{8EC4C822-49E8-4FB3-A850-02945D793678}"/>
    <cellStyle name="Note 12 5 3 2" xfId="36554" xr:uid="{155EC1E0-F440-4EAD-B469-53C64AE0F5BB}"/>
    <cellStyle name="Note 12 5 4" xfId="36555" xr:uid="{38FD8DF3-0583-4C39-A639-1CD746A12EB0}"/>
    <cellStyle name="Note 12 6" xfId="36556" xr:uid="{667B8BE5-20EF-43DD-9B48-575D31B049F9}"/>
    <cellStyle name="Note 12 6 2" xfId="36557" xr:uid="{4C21B48E-797C-4E35-B874-1A3FD96654E1}"/>
    <cellStyle name="Note 12 7" xfId="36558" xr:uid="{CB742198-51EA-473E-8369-25702367A3D5}"/>
    <cellStyle name="Note 12 8" xfId="36559" xr:uid="{A233BAD3-D225-474D-B0E2-491E0A93F2CA}"/>
    <cellStyle name="Note 13" xfId="36560" xr:uid="{5A3A34AC-6E20-4C83-9DEF-DEF51E04B9AB}"/>
    <cellStyle name="Note 13 2" xfId="36561" xr:uid="{84FFE92E-21DA-449B-9929-69133B00A20F}"/>
    <cellStyle name="Note 13 2 2" xfId="36562" xr:uid="{2AAA22F2-0493-4FE1-9A91-0886D24DC24D}"/>
    <cellStyle name="Note 13 2 2 2" xfId="36563" xr:uid="{FD1B92BF-183C-4749-8068-A9942A37F6FA}"/>
    <cellStyle name="Note 13 2 2 2 2" xfId="36564" xr:uid="{2439713B-345D-4EEF-AAB9-C6475D3E406A}"/>
    <cellStyle name="Note 13 2 2 2 2 2" xfId="36565" xr:uid="{C0CD8226-333E-4A37-956F-5660CC545BC7}"/>
    <cellStyle name="Note 13 2 2 2 3" xfId="36566" xr:uid="{D43C0C9D-BAE5-47A6-A5F6-6979C54B9606}"/>
    <cellStyle name="Note 13 2 2 3" xfId="36567" xr:uid="{FA039165-F281-48E1-85EE-2399CB5134AC}"/>
    <cellStyle name="Note 13 2 2 3 2" xfId="36568" xr:uid="{D5BDE58C-0996-4D33-8456-FA54FB1B555A}"/>
    <cellStyle name="Note 13 2 2 4" xfId="36569" xr:uid="{C44FE476-A31E-47A0-A905-FCD23BAE422E}"/>
    <cellStyle name="Note 13 2 2 4 2" xfId="36570" xr:uid="{B0F05017-D0D9-41D8-89D1-12262877F414}"/>
    <cellStyle name="Note 13 2 2 5" xfId="36571" xr:uid="{29597569-5900-4C3E-835D-AEACF5C6B6EE}"/>
    <cellStyle name="Note 13 2 3" xfId="36572" xr:uid="{8BDE3D5E-DAD0-40A9-AA92-40FCC1109CD0}"/>
    <cellStyle name="Note 13 2 3 2" xfId="36573" xr:uid="{0DD73C28-9F0E-4A5A-99A3-6F55EA477990}"/>
    <cellStyle name="Note 13 2 4" xfId="36574" xr:uid="{9A91C4AE-9539-4F26-8C3F-1CA4A377D2B9}"/>
    <cellStyle name="Note 13 2 4 2" xfId="36575" xr:uid="{78F6ED28-7622-4C26-B5AC-D18B3AD66DCE}"/>
    <cellStyle name="Note 13 2 5" xfId="36576" xr:uid="{CFACD410-D06D-4AB6-A6E4-E4520BFD9D43}"/>
    <cellStyle name="Note 13 3" xfId="36577" xr:uid="{1F772CFA-34E3-473A-802D-6291B94A162E}"/>
    <cellStyle name="Note 13 3 2" xfId="36578" xr:uid="{6C334E49-DE61-4843-BB28-21A2A3CB09B6}"/>
    <cellStyle name="Note 13 3 2 2" xfId="36579" xr:uid="{0AD0AA6D-824C-42B0-84B7-99B26D88D548}"/>
    <cellStyle name="Note 13 3 3" xfId="36580" xr:uid="{D723886C-FA18-4AD5-A0B8-E85AD18C841B}"/>
    <cellStyle name="Note 13 3 3 2" xfId="36581" xr:uid="{ECC5602E-17BD-41BD-AAC9-0EFC0D223888}"/>
    <cellStyle name="Note 13 3 4" xfId="36582" xr:uid="{F0353433-F072-4F3A-B075-22BDD270FBE2}"/>
    <cellStyle name="Note 13 4" xfId="36583" xr:uid="{4822E300-C340-4392-983B-8E8BDB5C9152}"/>
    <cellStyle name="Note 13 4 2" xfId="36584" xr:uid="{FAFDD60A-2C88-496B-A2FD-27B4D49EF41F}"/>
    <cellStyle name="Note 13 4 2 2" xfId="36585" xr:uid="{9BAA48E4-4F6D-4D6C-B6A7-72FB4027A2EF}"/>
    <cellStyle name="Note 13 4 2 2 2" xfId="36586" xr:uid="{606D0CAE-A1FD-4677-B012-05B39E583EE5}"/>
    <cellStyle name="Note 13 4 2 3" xfId="36587" xr:uid="{EE1EE1F3-313E-4498-9D14-349E19017F06}"/>
    <cellStyle name="Note 13 4 3" xfId="36588" xr:uid="{1361EC56-BE8F-422B-8376-04F8200E0C44}"/>
    <cellStyle name="Note 13 4 3 2" xfId="36589" xr:uid="{4AEC1BFE-AF1B-424D-999A-1E3128C5E612}"/>
    <cellStyle name="Note 13 4 4" xfId="36590" xr:uid="{45E300EB-3352-494A-83F3-9D03F446BE27}"/>
    <cellStyle name="Note 13 4 4 2" xfId="36591" xr:uid="{EAD2B818-8F21-4A8B-8231-2C5F3AA68D9C}"/>
    <cellStyle name="Note 13 4 5" xfId="36592" xr:uid="{C409E550-201A-4069-BD4A-3DABF9FF2DD0}"/>
    <cellStyle name="Note 13 5" xfId="36593" xr:uid="{56F846A3-9D13-4C99-AB0C-D860404C3F73}"/>
    <cellStyle name="Note 13 5 2" xfId="36594" xr:uid="{26FAB0F0-43D7-4696-A69E-8EA3FCEFA570}"/>
    <cellStyle name="Note 13 5 2 2" xfId="36595" xr:uid="{FD911AAF-3DCD-45CB-A4A9-03C3DA644F6D}"/>
    <cellStyle name="Note 13 5 3" xfId="36596" xr:uid="{018EED87-013A-4299-9F4B-4961F7E4A05D}"/>
    <cellStyle name="Note 13 5 3 2" xfId="36597" xr:uid="{12FD432F-8DCD-43AD-9BC6-8AF219C9DE0D}"/>
    <cellStyle name="Note 13 5 4" xfId="36598" xr:uid="{7429F74A-9A43-4DF9-9209-AECD7ED6E448}"/>
    <cellStyle name="Note 13 6" xfId="36599" xr:uid="{0953BABC-A1E1-47FF-8D52-F3561C2F70AB}"/>
    <cellStyle name="Note 13 6 2" xfId="36600" xr:uid="{34C05219-763E-4752-BC13-6E91E2D873A8}"/>
    <cellStyle name="Note 13 7" xfId="36601" xr:uid="{546BF755-DB9F-4C5A-8113-9240A0F964AF}"/>
    <cellStyle name="Note 13 8" xfId="36602" xr:uid="{1EB45F14-6B7A-49BD-884E-1EEB75D1EBD3}"/>
    <cellStyle name="Note 14" xfId="36603" xr:uid="{1F4FE2E6-740F-48D2-ABFA-BB65B0D24F12}"/>
    <cellStyle name="Note 14 2" xfId="36604" xr:uid="{415DB1C6-F956-4A33-B011-813025D4372C}"/>
    <cellStyle name="Note 14 2 2" xfId="36605" xr:uid="{C2C45B5F-1525-47C5-8B32-BFAA2A27A7E8}"/>
    <cellStyle name="Note 14 2 2 2" xfId="36606" xr:uid="{A3B2D625-75BD-4F39-9E8F-7164642823E3}"/>
    <cellStyle name="Note 14 2 2 2 2" xfId="36607" xr:uid="{FF2A0428-7F87-4186-80E9-7CC1006E4911}"/>
    <cellStyle name="Note 14 2 2 2 2 2" xfId="36608" xr:uid="{129D6F0D-EA7C-4747-A7B7-3C84B3D71DBD}"/>
    <cellStyle name="Note 14 2 2 2 3" xfId="36609" xr:uid="{BA2A8F81-0618-4CD4-8EEE-8BE8CD791644}"/>
    <cellStyle name="Note 14 2 2 3" xfId="36610" xr:uid="{164165DA-B58E-4832-9EF9-C4B296AA20F6}"/>
    <cellStyle name="Note 14 2 2 3 2" xfId="36611" xr:uid="{56B7C689-82F5-4BB1-BB56-68B821E54BD3}"/>
    <cellStyle name="Note 14 2 2 4" xfId="36612" xr:uid="{31DB4591-193C-4E96-8A00-7D633F5BD992}"/>
    <cellStyle name="Note 14 2 2 4 2" xfId="36613" xr:uid="{7D55F2E5-F5A1-41AC-B54A-D1B2907BC044}"/>
    <cellStyle name="Note 14 2 2 5" xfId="36614" xr:uid="{C4974A9B-08FB-41A6-A328-1395E76B29A4}"/>
    <cellStyle name="Note 14 2 3" xfId="36615" xr:uid="{9F1C20FC-9DCA-423E-95FF-9403DD2A6175}"/>
    <cellStyle name="Note 14 2 3 2" xfId="36616" xr:uid="{43D8D851-64A7-4B4A-A6A7-1E4125796A22}"/>
    <cellStyle name="Note 14 2 4" xfId="36617" xr:uid="{A528223F-EAA0-4EBF-9CDA-FF52BF9E510F}"/>
    <cellStyle name="Note 14 2 4 2" xfId="36618" xr:uid="{C31FDC9A-D1CE-4A87-AFE9-1DA64B5253AC}"/>
    <cellStyle name="Note 14 2 5" xfId="36619" xr:uid="{50741DF6-58D1-468F-BC83-E193C0B642F0}"/>
    <cellStyle name="Note 14 3" xfId="36620" xr:uid="{656338D8-EA99-43A8-A34D-96EE165CE8D8}"/>
    <cellStyle name="Note 14 3 2" xfId="36621" xr:uid="{1EB0E5A6-DCA9-4910-9798-58916E877AD4}"/>
    <cellStyle name="Note 14 3 2 2" xfId="36622" xr:uid="{85940E4D-69A4-4B51-A58E-F3559B5C4FA4}"/>
    <cellStyle name="Note 14 3 3" xfId="36623" xr:uid="{11621A45-7A75-436F-9772-E68A95606DAB}"/>
    <cellStyle name="Note 14 3 3 2" xfId="36624" xr:uid="{25F1087C-D78B-4565-A22E-05F54FA00400}"/>
    <cellStyle name="Note 14 3 4" xfId="36625" xr:uid="{BA1E645E-9261-4E33-813F-C00E17949555}"/>
    <cellStyle name="Note 14 4" xfId="36626" xr:uid="{2B2D67A0-9A5C-45F3-B48B-B55D539A2C82}"/>
    <cellStyle name="Note 14 4 2" xfId="36627" xr:uid="{A8AF0D78-B9C3-4D66-B3A1-7B362B9D63BC}"/>
    <cellStyle name="Note 14 4 2 2" xfId="36628" xr:uid="{03B8E8BA-ECB4-4676-805A-EA032A1928CD}"/>
    <cellStyle name="Note 14 4 2 2 2" xfId="36629" xr:uid="{F2433BB0-9E6C-400B-976C-954287E709B3}"/>
    <cellStyle name="Note 14 4 2 3" xfId="36630" xr:uid="{7E92409B-84F2-49CB-9561-F9D7076C351A}"/>
    <cellStyle name="Note 14 4 3" xfId="36631" xr:uid="{3A823F03-C574-47FA-BD4E-3ECEA31B9F65}"/>
    <cellStyle name="Note 14 4 3 2" xfId="36632" xr:uid="{45F56624-755D-4747-B384-AA2FC77D2EDA}"/>
    <cellStyle name="Note 14 4 4" xfId="36633" xr:uid="{E269A3E9-84C8-4CDE-9B5B-E87266BB551A}"/>
    <cellStyle name="Note 14 4 4 2" xfId="36634" xr:uid="{550DE52D-FC89-4E54-98E4-89EA0FF07D21}"/>
    <cellStyle name="Note 14 4 5" xfId="36635" xr:uid="{C6D64096-4558-4CA8-B736-21FF23B675D8}"/>
    <cellStyle name="Note 14 5" xfId="36636" xr:uid="{5B709B04-0E53-48C6-9398-F4004EDDBF19}"/>
    <cellStyle name="Note 14 5 2" xfId="36637" xr:uid="{035298AC-E559-4C6D-8B1C-9F224C0506CB}"/>
    <cellStyle name="Note 14 5 2 2" xfId="36638" xr:uid="{34FD34E6-CBEE-4AB1-B28D-52143EC9F034}"/>
    <cellStyle name="Note 14 5 3" xfId="36639" xr:uid="{24B50B31-CDDB-4941-BA42-0D57C2C359E9}"/>
    <cellStyle name="Note 14 5 3 2" xfId="36640" xr:uid="{ABDC2582-8E6C-4C7D-82F3-A52341238BBF}"/>
    <cellStyle name="Note 14 5 4" xfId="36641" xr:uid="{6087F1A2-15FF-42FF-8AD5-6BA3D2B9CD32}"/>
    <cellStyle name="Note 14 6" xfId="36642" xr:uid="{466DE65F-6446-4D28-BB7F-DEA2DAD61C6B}"/>
    <cellStyle name="Note 14 6 2" xfId="36643" xr:uid="{F8D8C79A-A86E-44FD-9340-F6F5DFDC1368}"/>
    <cellStyle name="Note 14 7" xfId="36644" xr:uid="{FEACCBB1-4CC6-4C32-A218-702D49F71C43}"/>
    <cellStyle name="Note 14 8" xfId="36645" xr:uid="{B08FDAC4-17C2-421E-B5D3-2C030E90C100}"/>
    <cellStyle name="Note 15" xfId="36646" xr:uid="{D4CFBED9-B821-4A4A-841F-193439805974}"/>
    <cellStyle name="Note 15 2" xfId="36647" xr:uid="{335CE220-EB1E-4F21-928A-454BCA255D23}"/>
    <cellStyle name="Note 15 2 2" xfId="36648" xr:uid="{0763432A-FEA5-49BF-9799-4AF5883B343A}"/>
    <cellStyle name="Note 15 2 2 2" xfId="36649" xr:uid="{86E6CA8E-30EA-4EC6-AA06-05D5CE58AD4F}"/>
    <cellStyle name="Note 15 2 2 2 2" xfId="36650" xr:uid="{39D4D8AE-CA5A-4722-9549-DBC7495C1C07}"/>
    <cellStyle name="Note 15 2 2 2 2 2" xfId="36651" xr:uid="{FBA09877-211C-4CA6-93D7-110C379D8242}"/>
    <cellStyle name="Note 15 2 2 2 3" xfId="36652" xr:uid="{697E65FB-893F-447A-AADE-23EE0D396648}"/>
    <cellStyle name="Note 15 2 2 3" xfId="36653" xr:uid="{0C3DCD61-0BE1-4A54-BEE0-9C164D3DE675}"/>
    <cellStyle name="Note 15 2 2 3 2" xfId="36654" xr:uid="{DF9B992C-1334-46B4-9E47-F94FC97DB98F}"/>
    <cellStyle name="Note 15 2 2 4" xfId="36655" xr:uid="{7D22A34B-D3BF-46E9-8E48-6B56EA7F5AA8}"/>
    <cellStyle name="Note 15 2 2 4 2" xfId="36656" xr:uid="{854ADA69-EF51-4AD6-90EC-33A1D05F5436}"/>
    <cellStyle name="Note 15 2 2 5" xfId="36657" xr:uid="{C118BE61-45DB-4CC6-8BDC-797A4A8DEBCE}"/>
    <cellStyle name="Note 15 2 3" xfId="36658" xr:uid="{A71DD7D7-269D-49B1-B127-D0D692D01B50}"/>
    <cellStyle name="Note 15 2 3 2" xfId="36659" xr:uid="{710BB864-437B-4A43-A8EA-3DDC24F7D268}"/>
    <cellStyle name="Note 15 2 4" xfId="36660" xr:uid="{DE31B021-A862-417B-BA0B-D0D83DCBA0E8}"/>
    <cellStyle name="Note 15 2 4 2" xfId="36661" xr:uid="{570BA86E-1345-49DF-9493-7F50C9E09115}"/>
    <cellStyle name="Note 15 2 5" xfId="36662" xr:uid="{51359621-348F-4B56-9CC2-22BF7E1A6159}"/>
    <cellStyle name="Note 15 3" xfId="36663" xr:uid="{E09A0D5B-BED7-4399-B9FF-677CAC945532}"/>
    <cellStyle name="Note 15 3 2" xfId="36664" xr:uid="{1725DEB2-7FB8-4A66-B4C7-E6AC0186FF09}"/>
    <cellStyle name="Note 15 3 2 2" xfId="36665" xr:uid="{D81335DD-4B58-4C79-98DF-E69451C674F4}"/>
    <cellStyle name="Note 15 3 2 2 2" xfId="36666" xr:uid="{48918660-2960-41AE-9A1D-E307CE4FFF21}"/>
    <cellStyle name="Note 15 3 2 3" xfId="36667" xr:uid="{DC4D6A1F-7F8A-4239-9999-D1288E69A0B7}"/>
    <cellStyle name="Note 15 3 3" xfId="36668" xr:uid="{C89EBE2B-90C5-44DE-94E4-1BC8A032A799}"/>
    <cellStyle name="Note 15 3 3 2" xfId="36669" xr:uid="{B384937C-0778-4574-BC1B-32E7C3908358}"/>
    <cellStyle name="Note 15 3 4" xfId="36670" xr:uid="{A070386B-0E98-4274-8F31-9CF462DF2F3B}"/>
    <cellStyle name="Note 15 3 4 2" xfId="36671" xr:uid="{F086BD8E-A83E-45A4-844C-5C383EC3C991}"/>
    <cellStyle name="Note 15 3 5" xfId="36672" xr:uid="{4A7DCDB4-04E4-42D4-BCDE-D736F540E849}"/>
    <cellStyle name="Note 15 4" xfId="36673" xr:uid="{468D8A89-C746-4606-9526-9F00D5D41B37}"/>
    <cellStyle name="Note 15 4 2" xfId="36674" xr:uid="{0D7E82B3-3CDF-421F-95FA-85657D790469}"/>
    <cellStyle name="Note 15 5" xfId="36675" xr:uid="{E961BA74-467B-4C87-9851-90175547D8C5}"/>
    <cellStyle name="Note 15 5 2" xfId="36676" xr:uid="{D27F651C-AC44-40FB-85FD-5349D05A0535}"/>
    <cellStyle name="Note 15 6" xfId="36677" xr:uid="{AAC1A09B-2BDA-41ED-8F20-C0902DB6F150}"/>
    <cellStyle name="Note 16" xfId="36678" xr:uid="{44DB3AFE-1700-4FE7-94B9-3975E7C47ECD}"/>
    <cellStyle name="Note 16 2" xfId="36679" xr:uid="{77EFDB53-DF05-4718-B7A0-93B264D83F2C}"/>
    <cellStyle name="Note 16 2 2" xfId="36680" xr:uid="{9D0FDE1C-F596-4F34-A3F6-D06711503A07}"/>
    <cellStyle name="Note 16 2 2 2" xfId="36681" xr:uid="{12FF12A9-BAAB-48D0-8D82-A34AAB1BB6CA}"/>
    <cellStyle name="Note 16 2 2 2 2" xfId="36682" xr:uid="{23D99B2B-B559-4187-BEAF-999B51611689}"/>
    <cellStyle name="Note 16 2 2 2 2 2" xfId="36683" xr:uid="{54603AB4-C258-4A8D-8A88-E1C208A9D75B}"/>
    <cellStyle name="Note 16 2 2 2 3" xfId="36684" xr:uid="{4844D39F-FFA9-4B50-AE0C-08185BCFB46E}"/>
    <cellStyle name="Note 16 2 2 3" xfId="36685" xr:uid="{E474BB0A-7F92-4C0A-B73C-87E4552FB2EA}"/>
    <cellStyle name="Note 16 2 2 3 2" xfId="36686" xr:uid="{096D4473-3AB5-4E9A-95B7-F1AD58E0F4B9}"/>
    <cellStyle name="Note 16 2 2 4" xfId="36687" xr:uid="{DEC3C5BB-94D1-418D-B04F-4EDF2F46AAEB}"/>
    <cellStyle name="Note 16 2 2 4 2" xfId="36688" xr:uid="{AA8A947A-AE46-452D-A57B-7C87BFD6FEBC}"/>
    <cellStyle name="Note 16 2 2 5" xfId="36689" xr:uid="{CF759150-5141-4C1F-990E-10D346960E39}"/>
    <cellStyle name="Note 16 2 3" xfId="36690" xr:uid="{F119CB49-F76A-476A-BF7D-615A87E8CD66}"/>
    <cellStyle name="Note 16 2 3 2" xfId="36691" xr:uid="{761D33D9-6B60-4692-99FB-3F87834D3873}"/>
    <cellStyle name="Note 16 2 4" xfId="36692" xr:uid="{B4BE1E5D-E3AD-444E-9C22-30132926ADA0}"/>
    <cellStyle name="Note 16 2 4 2" xfId="36693" xr:uid="{769D2069-334D-4EAA-9F1C-D3E033BC76FA}"/>
    <cellStyle name="Note 16 2 5" xfId="36694" xr:uid="{2636EC27-2492-4309-A412-1BFBDDFE4A18}"/>
    <cellStyle name="Note 16 3" xfId="36695" xr:uid="{7CA1B006-2AFF-4455-8052-68C3AF099F44}"/>
    <cellStyle name="Note 16 3 2" xfId="36696" xr:uid="{ED177E0D-CCD1-4A16-9F71-E90CCF8A9779}"/>
    <cellStyle name="Note 16 3 2 2" xfId="36697" xr:uid="{4988BF6E-7C05-4AA6-89BA-A0F4A492B551}"/>
    <cellStyle name="Note 16 3 2 2 2" xfId="36698" xr:uid="{B75DA085-BCF3-4341-99CE-463CD29179FD}"/>
    <cellStyle name="Note 16 3 2 3" xfId="36699" xr:uid="{850E46AA-1147-435D-94CF-6E05320251FC}"/>
    <cellStyle name="Note 16 3 3" xfId="36700" xr:uid="{4AC4A4B9-37EA-4499-8EDF-053EF96BDAE1}"/>
    <cellStyle name="Note 16 3 3 2" xfId="36701" xr:uid="{D400CC39-3029-4A39-A3B8-0E8A501BCD33}"/>
    <cellStyle name="Note 16 3 4" xfId="36702" xr:uid="{79048A03-BFB1-408D-B59C-5223255328C4}"/>
    <cellStyle name="Note 16 3 4 2" xfId="36703" xr:uid="{862DFB1F-4A6A-4CC6-B421-47D5B91301A8}"/>
    <cellStyle name="Note 16 3 5" xfId="36704" xr:uid="{F593ECA5-090E-49EF-BFA3-1CAC0CAF076B}"/>
    <cellStyle name="Note 16 4" xfId="36705" xr:uid="{B25B3EB8-04FF-4CDE-B1F5-6D9A10FCD040}"/>
    <cellStyle name="Note 16 4 2" xfId="36706" xr:uid="{0F917E78-5481-4DE4-A2EA-A4B44302A72A}"/>
    <cellStyle name="Note 16 5" xfId="36707" xr:uid="{123F5B4F-E30A-49A6-AD84-336D5D044162}"/>
    <cellStyle name="Note 16 5 2" xfId="36708" xr:uid="{46DD5D2F-D56E-4077-A15C-51C92FA401B5}"/>
    <cellStyle name="Note 16 6" xfId="36709" xr:uid="{CFBEF7FC-C6D9-48A7-A02C-FFBD929B0209}"/>
    <cellStyle name="Note 17" xfId="36710" xr:uid="{5E840604-3BAF-48B5-BD1A-B663C1A1BC67}"/>
    <cellStyle name="Note 17 2" xfId="36711" xr:uid="{CE4A02A0-1DA6-42CF-B5C4-93D1987B954D}"/>
    <cellStyle name="Note 17 2 2" xfId="36712" xr:uid="{77AFA712-70C7-4436-A1A5-C180A853EA11}"/>
    <cellStyle name="Note 17 2 2 2" xfId="36713" xr:uid="{8D2AF9E1-1EFB-4687-824A-BE948611C16B}"/>
    <cellStyle name="Note 17 2 2 2 2" xfId="36714" xr:uid="{1FACE663-2A01-4B0B-AB19-C602E2D827D3}"/>
    <cellStyle name="Note 17 2 2 2 2 2" xfId="36715" xr:uid="{BBFE911B-A3FA-4B70-9E17-96BD767021FE}"/>
    <cellStyle name="Note 17 2 2 2 3" xfId="36716" xr:uid="{D177E506-D9DC-413A-88F4-4FC0E01F2B23}"/>
    <cellStyle name="Note 17 2 2 3" xfId="36717" xr:uid="{71A95067-E1A3-4EE1-A9FC-2689468805DD}"/>
    <cellStyle name="Note 17 2 2 3 2" xfId="36718" xr:uid="{993F5663-AA40-409A-8242-A392C57B7ECC}"/>
    <cellStyle name="Note 17 2 2 4" xfId="36719" xr:uid="{4E544E1E-0FDC-4B34-ACE0-1810A03078DE}"/>
    <cellStyle name="Note 17 2 2 4 2" xfId="36720" xr:uid="{95147125-3F2E-481D-A078-1CF8ED23DF6A}"/>
    <cellStyle name="Note 17 2 2 5" xfId="36721" xr:uid="{C07361CA-1872-482A-9F45-20D49F65C770}"/>
    <cellStyle name="Note 17 2 3" xfId="36722" xr:uid="{981DF4AB-E288-4302-AADC-DDE5C7193C9E}"/>
    <cellStyle name="Note 17 2 3 2" xfId="36723" xr:uid="{A7FE745E-4D1C-4439-BD5B-6BA49675895B}"/>
    <cellStyle name="Note 17 2 4" xfId="36724" xr:uid="{5372D0E5-08A2-4A5A-A6A2-10203C5269AC}"/>
    <cellStyle name="Note 17 2 4 2" xfId="36725" xr:uid="{70F419B5-87FE-4759-8CE3-EC9AE072E93A}"/>
    <cellStyle name="Note 17 2 5" xfId="36726" xr:uid="{F0E79B00-1258-48A8-B4C3-478514102625}"/>
    <cellStyle name="Note 17 3" xfId="36727" xr:uid="{4F260371-1FEB-4D85-8677-1033F43F57F5}"/>
    <cellStyle name="Note 17 3 2" xfId="36728" xr:uid="{042B6646-73CF-44B9-B885-C7BEA561FEE6}"/>
    <cellStyle name="Note 17 3 2 2" xfId="36729" xr:uid="{F0568F33-F1B1-46D7-8277-3393359ECA87}"/>
    <cellStyle name="Note 17 3 2 2 2" xfId="36730" xr:uid="{3CF1E779-E000-4328-9008-8D34CCB28664}"/>
    <cellStyle name="Note 17 3 2 3" xfId="36731" xr:uid="{AB9AA909-98DF-49B7-A431-DBFBC671B6EB}"/>
    <cellStyle name="Note 17 3 3" xfId="36732" xr:uid="{5F85815D-EF37-4100-946B-146D6E0776D7}"/>
    <cellStyle name="Note 17 3 3 2" xfId="36733" xr:uid="{64DF2919-F0A5-441F-8824-A1D4D1AF2A9C}"/>
    <cellStyle name="Note 17 3 4" xfId="36734" xr:uid="{1DD4C468-8C60-441D-8C4A-414A798DCC71}"/>
    <cellStyle name="Note 17 3 4 2" xfId="36735" xr:uid="{5E21F8C7-7569-4DA4-A521-9A715EB89326}"/>
    <cellStyle name="Note 17 3 5" xfId="36736" xr:uid="{61016017-EEF9-4B58-937A-67EFB50AF7A1}"/>
    <cellStyle name="Note 17 4" xfId="36737" xr:uid="{2CEE0863-357B-4F23-85AC-42219C3427DB}"/>
    <cellStyle name="Note 17 4 2" xfId="36738" xr:uid="{1D7822FE-02E4-49BD-8DCD-DCCFA59E2B99}"/>
    <cellStyle name="Note 17 5" xfId="36739" xr:uid="{FF7E77E2-B739-408A-A661-8C8004089BD8}"/>
    <cellStyle name="Note 17 5 2" xfId="36740" xr:uid="{1E173683-5E13-4D2C-8F8C-82B2DF0482EC}"/>
    <cellStyle name="Note 17 6" xfId="36741" xr:uid="{127AC1BE-9AA1-4763-94FF-4736D58084AA}"/>
    <cellStyle name="Note 18" xfId="36742" xr:uid="{D199E345-2F4A-45EE-A0B2-8F63BDCB7DD6}"/>
    <cellStyle name="Note 18 2" xfId="36743" xr:uid="{979B8489-443C-4C18-B77F-2E98C618702C}"/>
    <cellStyle name="Note 18 2 2" xfId="36744" xr:uid="{DFF9049B-8E5C-4C54-AAA8-C866D2B35E65}"/>
    <cellStyle name="Note 18 2 2 2" xfId="36745" xr:uid="{77BC04AF-44AE-4217-91D1-0F77201C4E74}"/>
    <cellStyle name="Note 18 2 2 2 2" xfId="36746" xr:uid="{C598D610-933D-43B3-BE37-40D9FD36FCF7}"/>
    <cellStyle name="Note 18 2 2 2 2 2" xfId="36747" xr:uid="{BA544AD9-9252-4E64-9469-8947047388A5}"/>
    <cellStyle name="Note 18 2 2 2 3" xfId="36748" xr:uid="{010A5081-A9BE-4323-8319-E51DB5C792A0}"/>
    <cellStyle name="Note 18 2 2 3" xfId="36749" xr:uid="{A348D01B-2E4F-4C00-9855-1341A4954794}"/>
    <cellStyle name="Note 18 2 2 3 2" xfId="36750" xr:uid="{F727A9D3-0DAA-4304-9D90-40BFD56B2ED5}"/>
    <cellStyle name="Note 18 2 2 4" xfId="36751" xr:uid="{33F39A51-9C41-4F29-8732-FF8AC79AAC42}"/>
    <cellStyle name="Note 18 2 2 4 2" xfId="36752" xr:uid="{2E4FF0FD-B7B7-4F12-ADA0-1EB40D79387D}"/>
    <cellStyle name="Note 18 2 2 5" xfId="36753" xr:uid="{7DC264F2-DC13-4713-8650-29AF44014D2B}"/>
    <cellStyle name="Note 18 2 3" xfId="36754" xr:uid="{CCAB8363-7B0F-493C-98AB-88BF42454B24}"/>
    <cellStyle name="Note 18 2 3 2" xfId="36755" xr:uid="{B0074D43-536B-4746-BDC0-58D234865D6A}"/>
    <cellStyle name="Note 18 2 4" xfId="36756" xr:uid="{DE69764B-79EA-44BA-9296-FFE2FEABE856}"/>
    <cellStyle name="Note 18 2 4 2" xfId="36757" xr:uid="{26857998-4AFC-4406-B927-EE731D7147EE}"/>
    <cellStyle name="Note 18 2 5" xfId="36758" xr:uid="{70E765DE-8F11-4286-96D2-C79C3C478847}"/>
    <cellStyle name="Note 18 3" xfId="36759" xr:uid="{CEF8D355-7AA6-4601-BF45-7990546CCD6E}"/>
    <cellStyle name="Note 18 3 2" xfId="36760" xr:uid="{477D3976-CBD7-46DE-AA59-05294D97E60A}"/>
    <cellStyle name="Note 18 3 2 2" xfId="36761" xr:uid="{47552CD6-1803-4ABC-A7A1-806B5304A96B}"/>
    <cellStyle name="Note 18 3 2 2 2" xfId="36762" xr:uid="{66ACB0D0-D667-4B64-A86E-B029C1D06372}"/>
    <cellStyle name="Note 18 3 2 3" xfId="36763" xr:uid="{61726C6B-E135-4CD5-8AB6-E174660F530D}"/>
    <cellStyle name="Note 18 3 3" xfId="36764" xr:uid="{4E34FC22-5910-40CB-A877-A07DF10CB0C0}"/>
    <cellStyle name="Note 18 3 3 2" xfId="36765" xr:uid="{C5954DC0-8ECD-45BE-95BA-6ADF125A792A}"/>
    <cellStyle name="Note 18 3 4" xfId="36766" xr:uid="{682AAD43-7EDA-49FB-B9F9-63AD1E30AB67}"/>
    <cellStyle name="Note 18 3 4 2" xfId="36767" xr:uid="{DE9134A6-8EF7-412F-BBD4-025B7D3BE4FE}"/>
    <cellStyle name="Note 18 3 5" xfId="36768" xr:uid="{C0B38023-D715-4F6D-8DC8-B41A82EB7D55}"/>
    <cellStyle name="Note 18 4" xfId="36769" xr:uid="{F6E24D1E-8CF1-47AF-81EB-81F92679924C}"/>
    <cellStyle name="Note 18 4 2" xfId="36770" xr:uid="{84670883-9D63-46EF-B7A4-596937EA8ACC}"/>
    <cellStyle name="Note 18 5" xfId="36771" xr:uid="{18B38E42-BC3C-48F6-BE1D-48AFE86194A7}"/>
    <cellStyle name="Note 18 5 2" xfId="36772" xr:uid="{94CED23D-3502-4013-AC20-5810C46B8327}"/>
    <cellStyle name="Note 18 6" xfId="36773" xr:uid="{B763A52F-8699-48B1-978E-C5F65445BA4C}"/>
    <cellStyle name="Note 19" xfId="36774" xr:uid="{4A8334E1-DE69-4150-AB53-29C450545129}"/>
    <cellStyle name="Note 19 2" xfId="36775" xr:uid="{3D7BEA1C-CE7C-4F8D-8FF1-ED1D1F91BC3B}"/>
    <cellStyle name="Note 19 2 2" xfId="36776" xr:uid="{022C75C9-5510-4CEB-94A4-C5009D3E8BBB}"/>
    <cellStyle name="Note 19 2 2 2" xfId="36777" xr:uid="{0D135CF2-E818-426C-9963-55704C5DF865}"/>
    <cellStyle name="Note 19 2 2 2 2" xfId="36778" xr:uid="{55476704-CCB1-4722-9716-362991A63721}"/>
    <cellStyle name="Note 19 2 2 2 2 2" xfId="36779" xr:uid="{B3376DD9-54DE-460F-A4D4-A41985B0B1F4}"/>
    <cellStyle name="Note 19 2 2 2 3" xfId="36780" xr:uid="{9C7CB21D-959E-4CE2-A7E2-3978C11476B9}"/>
    <cellStyle name="Note 19 2 2 3" xfId="36781" xr:uid="{8B269CAB-41DF-49CE-BBDA-225130C176C0}"/>
    <cellStyle name="Note 19 2 2 3 2" xfId="36782" xr:uid="{B964A32B-3AE9-44ED-93A0-834D67F6722E}"/>
    <cellStyle name="Note 19 2 2 4" xfId="36783" xr:uid="{7F772F29-4F49-4737-90CD-8CB761197E1A}"/>
    <cellStyle name="Note 19 2 2 4 2" xfId="36784" xr:uid="{B9DB0DA1-A2E4-4E2D-AC43-FD91355332EB}"/>
    <cellStyle name="Note 19 2 2 5" xfId="36785" xr:uid="{459B41EC-5368-4EAC-89FB-6ACB9033468C}"/>
    <cellStyle name="Note 19 2 3" xfId="36786" xr:uid="{DA61DA4A-6111-47CA-ACA0-F355E7D563C4}"/>
    <cellStyle name="Note 19 2 3 2" xfId="36787" xr:uid="{B44C2F21-1CE4-417A-80B8-8EDEEF65316B}"/>
    <cellStyle name="Note 19 2 4" xfId="36788" xr:uid="{32894A3D-030C-43AA-8382-5E607EA58C2B}"/>
    <cellStyle name="Note 19 2 4 2" xfId="36789" xr:uid="{E5C13055-EE30-4251-8EBD-20D29D785AE8}"/>
    <cellStyle name="Note 19 2 5" xfId="36790" xr:uid="{2B5FFAA8-24C1-4A2B-B68D-F1F7D46C277F}"/>
    <cellStyle name="Note 19 3" xfId="36791" xr:uid="{0A14932F-95A2-41A1-AE4D-225DF424C30E}"/>
    <cellStyle name="Note 19 3 2" xfId="36792" xr:uid="{1707A11F-6C79-4F1F-9167-11C2F43438F4}"/>
    <cellStyle name="Note 19 3 2 2" xfId="36793" xr:uid="{01470FED-D8BE-43E3-80C1-FEC2831C203D}"/>
    <cellStyle name="Note 19 3 2 2 2" xfId="36794" xr:uid="{DA72219A-3CC5-4B0B-BAA7-779E1D61E834}"/>
    <cellStyle name="Note 19 3 2 3" xfId="36795" xr:uid="{8205295C-B463-46CD-931C-A97F27197B5B}"/>
    <cellStyle name="Note 19 3 3" xfId="36796" xr:uid="{5F5CF99A-CA86-41EC-8AEE-86E1F75FCE17}"/>
    <cellStyle name="Note 19 3 3 2" xfId="36797" xr:uid="{1D20E7B0-81AB-4D0C-BF00-78154B01BEF4}"/>
    <cellStyle name="Note 19 3 4" xfId="36798" xr:uid="{81CBE46F-AC64-4404-9331-198E6E3927C0}"/>
    <cellStyle name="Note 19 3 4 2" xfId="36799" xr:uid="{3C8A952F-A1B3-4FFC-BE1C-798EFCAF0D45}"/>
    <cellStyle name="Note 19 3 5" xfId="36800" xr:uid="{2D6B3AF1-5879-4B6E-B3D0-1840ABF881FE}"/>
    <cellStyle name="Note 19 4" xfId="36801" xr:uid="{67E3D28B-DC05-4106-B612-5EE3AB714E7F}"/>
    <cellStyle name="Note 19 4 2" xfId="36802" xr:uid="{712BDB40-7439-48C6-AAA4-C15AAF0653E6}"/>
    <cellStyle name="Note 19 5" xfId="36803" xr:uid="{072261F9-760C-489D-81B3-30B3DE8EEA50}"/>
    <cellStyle name="Note 19 5 2" xfId="36804" xr:uid="{D6157640-DB53-4967-8208-58FF2CC01F4D}"/>
    <cellStyle name="Note 19 6" xfId="36805" xr:uid="{23FBD422-2B8F-4C26-90AC-8FC4BAEDF61D}"/>
    <cellStyle name="Note 2" xfId="36806" xr:uid="{47FC4E59-7823-460F-994E-EA8FD66C37A9}"/>
    <cellStyle name="Note 2 10" xfId="36807" xr:uid="{B75506C4-982E-4C10-A77C-BA2CBF551E53}"/>
    <cellStyle name="Note 2 10 2" xfId="36808" xr:uid="{A214B52A-B126-46ED-A347-7C054324C663}"/>
    <cellStyle name="Note 2 10 2 2" xfId="36809" xr:uid="{8B27693E-CA3B-4909-9350-F17D47E2247E}"/>
    <cellStyle name="Note 2 10 3" xfId="36810" xr:uid="{434916E7-E3FC-4074-849F-CEE09BCE583D}"/>
    <cellStyle name="Note 2 10 3 2" xfId="36811" xr:uid="{FC9070D2-7E3D-4995-9E7A-C05046AB35AC}"/>
    <cellStyle name="Note 2 10 4" xfId="36812" xr:uid="{E304AA13-809B-44B8-8B2C-85322448A03C}"/>
    <cellStyle name="Note 2 11" xfId="36813" xr:uid="{FED658B9-B237-4996-A1B2-180019F8D069}"/>
    <cellStyle name="Note 2 11 2" xfId="36814" xr:uid="{6E48C6B5-ADCA-4689-88C4-BC1FB0CABA97}"/>
    <cellStyle name="Note 2 12" xfId="36815" xr:uid="{4FB1D891-FB48-4553-A06B-4C1463423F2B}"/>
    <cellStyle name="Note 2 12 2" xfId="36816" xr:uid="{A72D3E87-0B85-4131-AB25-324E2E1D9B93}"/>
    <cellStyle name="Note 2 13" xfId="36817" xr:uid="{CC803254-3F3D-4E14-8FC9-5B151D4ABF41}"/>
    <cellStyle name="Note 2 13 2" xfId="36818" xr:uid="{003C5BDB-000F-41C3-98E1-BCB404F5AD33}"/>
    <cellStyle name="Note 2 14" xfId="36819" xr:uid="{B7C90B4C-C054-4C41-BB6B-A14DDE4544F1}"/>
    <cellStyle name="Note 2 14 2" xfId="36820" xr:uid="{241183F4-36A4-4A53-9C32-00D981C7DA78}"/>
    <cellStyle name="Note 2 15" xfId="36821" xr:uid="{5771D49B-61F7-42F3-B846-B9A1134AF4FD}"/>
    <cellStyle name="Note 2 15 2" xfId="36822" xr:uid="{26648513-C73B-4D18-8485-81BE10C20544}"/>
    <cellStyle name="Note 2 16" xfId="36823" xr:uid="{43DE525B-2C50-4C3F-9027-2C330CB98E12}"/>
    <cellStyle name="Note 2 16 2" xfId="36824" xr:uid="{0DD9CA74-E8CE-4DF2-A653-C75D69CB5E04}"/>
    <cellStyle name="Note 2 17" xfId="36825" xr:uid="{765256A3-0A0F-439E-8503-91A7BE8A6511}"/>
    <cellStyle name="Note 2 17 2" xfId="36826" xr:uid="{9FD2F33A-E311-4322-8754-F8A4CAD33618}"/>
    <cellStyle name="Note 2 18" xfId="36827" xr:uid="{72287831-FBD0-4F5F-A216-5F2B5FAB1BB8}"/>
    <cellStyle name="Note 2 19" xfId="36828" xr:uid="{93212B28-66C6-4DC4-817B-E6FD74A371FF}"/>
    <cellStyle name="Note 2 2" xfId="36829" xr:uid="{9B4FC727-A3B0-472C-9313-0F85762571CB}"/>
    <cellStyle name="Note 2 2 2" xfId="36830" xr:uid="{852F20E9-9945-41BC-9E59-634B808E024D}"/>
    <cellStyle name="Note 2 2 2 2" xfId="36831" xr:uid="{877BE1A3-FD79-462A-8CCD-F60856AA37FA}"/>
    <cellStyle name="Note 2 2 2 2 2" xfId="36832" xr:uid="{810B3EC4-D392-4C26-A38C-B1E3E10288A1}"/>
    <cellStyle name="Note 2 2 2 2 2 2" xfId="36833" xr:uid="{DD74C7A6-11F1-4FBD-8597-65DC95C7F7FE}"/>
    <cellStyle name="Note 2 2 2 2 2 2 2" xfId="36834" xr:uid="{3573AC18-E440-4EFF-A3C6-8C3CF29CC49B}"/>
    <cellStyle name="Note 2 2 2 2 2 3" xfId="36835" xr:uid="{A7075946-3308-47A7-95AC-6365DE6B47FF}"/>
    <cellStyle name="Note 2 2 2 2 3" xfId="36836" xr:uid="{3453C434-FCCC-437E-AD1A-AFB5C7B6C0F0}"/>
    <cellStyle name="Note 2 2 2 2 3 2" xfId="36837" xr:uid="{EDD8A413-FAD0-4F68-BE63-D9A8ACA5A03E}"/>
    <cellStyle name="Note 2 2 2 2 4" xfId="36838" xr:uid="{6CB8443C-05D0-4E2B-A799-8A53C2CE881B}"/>
    <cellStyle name="Note 2 2 2 2 4 2" xfId="36839" xr:uid="{1E9DB463-6656-43C2-8277-CB0646979B53}"/>
    <cellStyle name="Note 2 2 2 2 5" xfId="36840" xr:uid="{C8A32C9E-B5D4-4857-B127-FC40754EEA21}"/>
    <cellStyle name="Note 2 2 2 2 6" xfId="36841" xr:uid="{62FCC023-6909-49AC-9BA3-B477F2BC2B4E}"/>
    <cellStyle name="Note 2 2 2 3" xfId="36842" xr:uid="{AE3F141E-2D7D-4A90-8018-DA79CA07C578}"/>
    <cellStyle name="Note 2 2 2 3 2" xfId="36843" xr:uid="{EC5493BE-65CB-475C-8246-C94788A43D11}"/>
    <cellStyle name="Note 2 2 2 3 3" xfId="36844" xr:uid="{4B3B35D3-2DC5-47C3-B286-15A675D7DA9A}"/>
    <cellStyle name="Note 2 2 2 4" xfId="36845" xr:uid="{E2EEB2CF-A4EC-40CE-8A84-37199E405765}"/>
    <cellStyle name="Note 2 2 2 4 2" xfId="36846" xr:uid="{2A9AC363-FAF7-4DB5-A122-9AF0373BF4B7}"/>
    <cellStyle name="Note 2 2 2 4 3" xfId="36847" xr:uid="{7418BD9F-AACB-415E-BE17-611175F6F379}"/>
    <cellStyle name="Note 2 2 2 5" xfId="36848" xr:uid="{D1E1D092-0543-495A-9010-46726173213E}"/>
    <cellStyle name="Note 2 2 2 6" xfId="36849" xr:uid="{C5F35334-B96E-49DF-BC49-E4FBF6BD3656}"/>
    <cellStyle name="Note 2 2 3" xfId="36850" xr:uid="{275B5828-0AB1-4879-AA40-291963F7C39C}"/>
    <cellStyle name="Note 2 2 3 2" xfId="36851" xr:uid="{96BF804C-16AA-4F71-B9EC-350CCB6CF6CA}"/>
    <cellStyle name="Note 2 2 3 2 2" xfId="36852" xr:uid="{DBB568CF-3841-44A2-A640-9EC40D73F237}"/>
    <cellStyle name="Note 2 2 3 3" xfId="36853" xr:uid="{264CDACA-678B-4419-9449-92E17A3AFD3E}"/>
    <cellStyle name="Note 2 2 3 3 2" xfId="36854" xr:uid="{3771A3DD-2E3A-408E-A673-41AB6DD28DBD}"/>
    <cellStyle name="Note 2 2 3 4" xfId="36855" xr:uid="{8CDDD8BE-25A7-44C1-8F41-3D94897EFC5A}"/>
    <cellStyle name="Note 2 2 3 5" xfId="36856" xr:uid="{69686253-6597-41C3-964C-229B695208FC}"/>
    <cellStyle name="Note 2 2 4" xfId="36857" xr:uid="{C9D559BA-D86B-439A-B9D8-608932AF84AD}"/>
    <cellStyle name="Note 2 2 4 2" xfId="36858" xr:uid="{4AD4C308-FEEF-49A4-9EC7-98CE04EA59D0}"/>
    <cellStyle name="Note 2 2 4 2 2" xfId="36859" xr:uid="{BA1AB5C8-6F6F-415F-A381-34E678F51865}"/>
    <cellStyle name="Note 2 2 4 2 2 2" xfId="36860" xr:uid="{8358A5EE-EE2E-4384-9CE0-F68D7FD58BE5}"/>
    <cellStyle name="Note 2 2 4 2 3" xfId="36861" xr:uid="{2551A2D0-CB5E-40FC-8231-358D8E193B84}"/>
    <cellStyle name="Note 2 2 4 3" xfId="36862" xr:uid="{2E220339-33D0-462E-8473-55A1DB11E9F9}"/>
    <cellStyle name="Note 2 2 4 3 2" xfId="36863" xr:uid="{030DEA73-9EF0-4B1D-835B-B51E296AD159}"/>
    <cellStyle name="Note 2 2 4 4" xfId="36864" xr:uid="{592FB022-7C07-4E6C-84C9-B79CD028AD22}"/>
    <cellStyle name="Note 2 2 4 4 2" xfId="36865" xr:uid="{9E722F3C-43BD-4357-9727-8B77122B1D4A}"/>
    <cellStyle name="Note 2 2 4 5" xfId="36866" xr:uid="{52587FB2-CCAE-4CA3-9456-5AC24B4D4E06}"/>
    <cellStyle name="Note 2 2 4 6" xfId="36867" xr:uid="{7B3DD07A-5607-432B-8C88-5CB7F535889D}"/>
    <cellStyle name="Note 2 2 5" xfId="36868" xr:uid="{804B915A-A80B-40EE-B4A9-F0F0805CBD41}"/>
    <cellStyle name="Note 2 2 5 2" xfId="36869" xr:uid="{E6B627C2-4405-41B2-A332-C0D78A48CEAA}"/>
    <cellStyle name="Note 2 2 5 2 2" xfId="36870" xr:uid="{3E7008E1-97E1-4EF9-967D-8BDEB8DE1211}"/>
    <cellStyle name="Note 2 2 5 3" xfId="36871" xr:uid="{11770147-DA7A-4E35-B51C-A7B87ACC06EA}"/>
    <cellStyle name="Note 2 2 5 3 2" xfId="36872" xr:uid="{653AB9C2-78E9-4810-95D8-95688C3C3C6B}"/>
    <cellStyle name="Note 2 2 5 4" xfId="36873" xr:uid="{0C728F53-BA52-4DD7-9427-C4B9E667DB2E}"/>
    <cellStyle name="Note 2 2 5 5" xfId="36874" xr:uid="{A2E7F6D1-1DC8-402D-93E7-2EB492E389FA}"/>
    <cellStyle name="Note 2 2 6" xfId="36875" xr:uid="{30C22FF7-F42D-476C-8760-D0676278B8EE}"/>
    <cellStyle name="Note 2 2 6 2" xfId="36876" xr:uid="{331A6113-83A8-4A55-BB32-0E7F66813DD0}"/>
    <cellStyle name="Note 2 2 6 3" xfId="36877" xr:uid="{B9D0EEC4-EA62-4CDF-9767-EE41EA96EA4F}"/>
    <cellStyle name="Note 2 2 7" xfId="36878" xr:uid="{48C0F566-B88A-4C44-83E0-993333DF70E6}"/>
    <cellStyle name="Note 2 2 7 2" xfId="36879" xr:uid="{C6F8D7CA-CC50-4CD5-849F-4AC531234A3E}"/>
    <cellStyle name="Note 2 2 8" xfId="36880" xr:uid="{3DC79667-3682-4411-8DB4-842AA3A4D472}"/>
    <cellStyle name="Note 2 2 9" xfId="36881" xr:uid="{6A9D9CDD-BA05-46EF-A72E-CF75D588CF1D}"/>
    <cellStyle name="Note 2 3" xfId="36882" xr:uid="{C8376AF3-ED4C-4C3C-9D68-4C2EB5516D56}"/>
    <cellStyle name="Note 2 3 2" xfId="36883" xr:uid="{B0CE7C43-CDCC-4C50-BD87-F3BA0F22157E}"/>
    <cellStyle name="Note 2 3 2 2" xfId="36884" xr:uid="{74B06030-2B08-49C1-B84A-4E6D35E6D8C1}"/>
    <cellStyle name="Note 2 3 2 2 2" xfId="36885" xr:uid="{D0D52FE8-F450-452C-8BA4-2402A2AC63FF}"/>
    <cellStyle name="Note 2 3 2 2 2 2" xfId="36886" xr:uid="{D6921705-2D5C-4242-AD7A-0F66ED65244C}"/>
    <cellStyle name="Note 2 3 2 2 2 2 2" xfId="36887" xr:uid="{EE96DD04-AD6B-4689-8612-9507CD6524E0}"/>
    <cellStyle name="Note 2 3 2 2 2 3" xfId="36888" xr:uid="{0A5E2C16-8D02-4E5D-B090-27E8CFA7A461}"/>
    <cellStyle name="Note 2 3 2 2 3" xfId="36889" xr:uid="{A3477E16-9B22-46BF-835B-0AB7E2C6E763}"/>
    <cellStyle name="Note 2 3 2 2 3 2" xfId="36890" xr:uid="{187AC854-AEF7-4417-A886-B602F6971679}"/>
    <cellStyle name="Note 2 3 2 2 4" xfId="36891" xr:uid="{9F1A6114-7B36-4D54-9418-4075896BD750}"/>
    <cellStyle name="Note 2 3 2 2 4 2" xfId="36892" xr:uid="{940F30ED-9E0B-4B40-9B6E-5FB1B85EB1EF}"/>
    <cellStyle name="Note 2 3 2 2 5" xfId="36893" xr:uid="{F91D2B6A-1164-472B-9304-3E2AD6D0EC95}"/>
    <cellStyle name="Note 2 3 2 3" xfId="36894" xr:uid="{D4FEF4F8-752F-4D15-B6CD-6DF7A57CE6A3}"/>
    <cellStyle name="Note 2 3 2 3 2" xfId="36895" xr:uid="{8502414C-8D8D-40BF-A999-E4D448BB3A9B}"/>
    <cellStyle name="Note 2 3 2 4" xfId="36896" xr:uid="{91CA0521-2CE4-4273-B955-886A1D8C00DF}"/>
    <cellStyle name="Note 2 3 2 4 2" xfId="36897" xr:uid="{2F6B7D84-D63D-4683-B3CA-BDF36E6A0939}"/>
    <cellStyle name="Note 2 3 2 5" xfId="36898" xr:uid="{7C15E241-EC50-4159-8C56-65AE249D903C}"/>
    <cellStyle name="Note 2 3 2 6" xfId="36899" xr:uid="{7833B06C-E55E-4CE6-BCD7-38EC581D6ACE}"/>
    <cellStyle name="Note 2 3 3" xfId="36900" xr:uid="{A4BEB266-0FAA-4E2B-8817-2D07D0B5BE74}"/>
    <cellStyle name="Note 2 3 3 2" xfId="36901" xr:uid="{48FEF4DA-2E78-4D92-86C4-93FE2C6816A4}"/>
    <cellStyle name="Note 2 3 3 2 2" xfId="36902" xr:uid="{1DC7AC50-4534-4610-8F11-AC6264E14E36}"/>
    <cellStyle name="Note 2 3 3 3" xfId="36903" xr:uid="{7ECE7E95-A2C0-49E3-99DD-F25CEDF2E7FA}"/>
    <cellStyle name="Note 2 3 3 3 2" xfId="36904" xr:uid="{61AC4DAB-537C-48A8-B06D-2341E9B54100}"/>
    <cellStyle name="Note 2 3 3 4" xfId="36905" xr:uid="{527F6CF3-FE94-4F0C-9A80-8C41604BE04D}"/>
    <cellStyle name="Note 2 3 3 5" xfId="36906" xr:uid="{DE96E7D6-B14D-4C84-AA7A-CB41A57A919C}"/>
    <cellStyle name="Note 2 3 4" xfId="36907" xr:uid="{1F0AE4AA-BBC6-4872-8999-4667570E9D69}"/>
    <cellStyle name="Note 2 3 4 2" xfId="36908" xr:uid="{371AB5E6-B1C6-44FC-928F-5ED2AD3FF50C}"/>
    <cellStyle name="Note 2 3 4 2 2" xfId="36909" xr:uid="{D92635DA-56E1-49F1-A501-C8B16E076979}"/>
    <cellStyle name="Note 2 3 4 2 2 2" xfId="36910" xr:uid="{38096200-853B-4B2F-8121-3379E4A351A5}"/>
    <cellStyle name="Note 2 3 4 2 3" xfId="36911" xr:uid="{3DDF2352-2676-4C12-B97D-67C79A8AB5BF}"/>
    <cellStyle name="Note 2 3 4 3" xfId="36912" xr:uid="{B260457C-1823-48E8-B7FA-BC4E5AE24CEA}"/>
    <cellStyle name="Note 2 3 4 3 2" xfId="36913" xr:uid="{34BBD1BC-A40A-447B-AD75-6C3E77DFB088}"/>
    <cellStyle name="Note 2 3 4 4" xfId="36914" xr:uid="{A0631E97-0DBD-4610-92EA-653A84AEF491}"/>
    <cellStyle name="Note 2 3 4 4 2" xfId="36915" xr:uid="{BC6D67D8-1D55-4219-A7CB-7129DC5F4870}"/>
    <cellStyle name="Note 2 3 4 5" xfId="36916" xr:uid="{75DA1947-6D82-4FC1-8DD6-A51082436E1C}"/>
    <cellStyle name="Note 2 3 4 6" xfId="36917" xr:uid="{35458AF0-332D-49DF-B909-B97E33751A6F}"/>
    <cellStyle name="Note 2 3 5" xfId="36918" xr:uid="{A8B6D79A-9685-45E5-85B8-468EF14F3BA8}"/>
    <cellStyle name="Note 2 3 5 2" xfId="36919" xr:uid="{AEEE8F5D-BEEF-4F73-B420-A93CA34CF909}"/>
    <cellStyle name="Note 2 3 5 2 2" xfId="36920" xr:uid="{7F417CE5-3417-43D5-8085-0591416B34CE}"/>
    <cellStyle name="Note 2 3 5 3" xfId="36921" xr:uid="{F8A597FB-DB75-486C-B057-7B90DAAB0BE1}"/>
    <cellStyle name="Note 2 3 5 3 2" xfId="36922" xr:uid="{E36F1A53-B556-4B8E-BFB8-9B68F646508C}"/>
    <cellStyle name="Note 2 3 5 4" xfId="36923" xr:uid="{09B31705-F829-43BE-A9FF-6BE9109B5055}"/>
    <cellStyle name="Note 2 3 5 5" xfId="36924" xr:uid="{264B02B4-5FD2-4E0A-9A21-FBA2E0A72065}"/>
    <cellStyle name="Note 2 3 6" xfId="36925" xr:uid="{EFF2CFA9-EADC-4332-A737-0CF57BCA7D74}"/>
    <cellStyle name="Note 2 3 6 2" xfId="36926" xr:uid="{08A05742-F98E-4F91-B344-56DA45E9FE40}"/>
    <cellStyle name="Note 2 3 7" xfId="36927" xr:uid="{C8F5B309-B71A-47EE-862E-33D4BDDB336E}"/>
    <cellStyle name="Note 2 3 8" xfId="36928" xr:uid="{7DE0807F-13AE-409B-A743-0303050D0F90}"/>
    <cellStyle name="Note 2 4" xfId="36929" xr:uid="{47175270-488D-42CE-B547-6C95FB4404CE}"/>
    <cellStyle name="Note 2 4 2" xfId="36930" xr:uid="{B131F978-600A-4F57-ABBF-77FCFEADDDB4}"/>
    <cellStyle name="Note 2 4 2 2" xfId="36931" xr:uid="{F8689A57-5B9E-4D08-B604-64CF0C68E2EF}"/>
    <cellStyle name="Note 2 4 2 2 2" xfId="36932" xr:uid="{DE85B809-3EAB-464C-A8E5-543923993773}"/>
    <cellStyle name="Note 2 4 2 2 2 2" xfId="36933" xr:uid="{D0B3D744-26AE-4D84-A88C-A20DB7F43308}"/>
    <cellStyle name="Note 2 4 2 2 2 2 2" xfId="36934" xr:uid="{04FDB8CF-51FD-48EC-ABE6-933619BFC0E9}"/>
    <cellStyle name="Note 2 4 2 2 2 3" xfId="36935" xr:uid="{2426278D-F015-4C97-BE58-C47880A99F1B}"/>
    <cellStyle name="Note 2 4 2 2 3" xfId="36936" xr:uid="{04E695F2-9298-43AD-990D-B738E216AC85}"/>
    <cellStyle name="Note 2 4 2 2 3 2" xfId="36937" xr:uid="{C59173B0-EF29-4D42-AD87-D51D784992CA}"/>
    <cellStyle name="Note 2 4 2 2 4" xfId="36938" xr:uid="{5D4A81C2-0E7A-4895-A149-473FF6E4A45B}"/>
    <cellStyle name="Note 2 4 2 2 4 2" xfId="36939" xr:uid="{2371724B-9429-4670-9B4C-31F76788821D}"/>
    <cellStyle name="Note 2 4 2 2 5" xfId="36940" xr:uid="{C0D08FC7-D62A-4B64-A74C-F48EB8CE55EE}"/>
    <cellStyle name="Note 2 4 2 3" xfId="36941" xr:uid="{1436318E-8205-457A-8C5B-E21B4D341786}"/>
    <cellStyle name="Note 2 4 2 3 2" xfId="36942" xr:uid="{966154C5-F3E2-455B-BED6-4D7A0856DF26}"/>
    <cellStyle name="Note 2 4 2 4" xfId="36943" xr:uid="{AF5C782D-14C7-4C55-B269-CC9FA32C4250}"/>
    <cellStyle name="Note 2 4 2 4 2" xfId="36944" xr:uid="{4A7965E6-56DB-42F6-8AB3-256B1B737A19}"/>
    <cellStyle name="Note 2 4 2 5" xfId="36945" xr:uid="{A8BCD569-F2D4-4A0D-8E79-6CE52AEC1266}"/>
    <cellStyle name="Note 2 4 2 6" xfId="36946" xr:uid="{CAB4EC68-EE39-4201-9F15-B3463FC6D1C5}"/>
    <cellStyle name="Note 2 4 3" xfId="36947" xr:uid="{915BF5A5-9831-4529-A16F-FD3AD412F2B4}"/>
    <cellStyle name="Note 2 4 3 2" xfId="36948" xr:uid="{AF036655-2D02-4DBB-8B39-E5E2A1CC3F7B}"/>
    <cellStyle name="Note 2 4 3 2 2" xfId="36949" xr:uid="{B1256098-88E0-493E-8EBC-17F4FD50820C}"/>
    <cellStyle name="Note 2 4 3 3" xfId="36950" xr:uid="{C1979ECD-8998-4942-98F2-8A068503A94B}"/>
    <cellStyle name="Note 2 4 3 3 2" xfId="36951" xr:uid="{484100D8-A814-4D4F-8CB3-A475DBF40BF3}"/>
    <cellStyle name="Note 2 4 3 4" xfId="36952" xr:uid="{AEDFC397-5F2A-415F-AD12-14E97DEDA91C}"/>
    <cellStyle name="Note 2 4 3 5" xfId="36953" xr:uid="{1DE97966-D536-4B78-B093-78AD6FB69FD8}"/>
    <cellStyle name="Note 2 4 4" xfId="36954" xr:uid="{BFE9FDFB-ED61-47E6-A20F-CA3716046DFE}"/>
    <cellStyle name="Note 2 4 4 2" xfId="36955" xr:uid="{80E12FFE-FFD1-4694-BE78-7EB744385E3D}"/>
    <cellStyle name="Note 2 4 4 2 2" xfId="36956" xr:uid="{C3C09A39-51D2-4919-AF14-EAB9AEF43543}"/>
    <cellStyle name="Note 2 4 4 2 2 2" xfId="36957" xr:uid="{05C0CAC2-3BBF-4C7E-B0AA-8C40473C8526}"/>
    <cellStyle name="Note 2 4 4 2 3" xfId="36958" xr:uid="{098DC039-F48D-4A4E-B2FC-CCDB54EBF096}"/>
    <cellStyle name="Note 2 4 4 3" xfId="36959" xr:uid="{F29B8EB9-4ED8-4A64-B367-34DAF2AFC2F8}"/>
    <cellStyle name="Note 2 4 4 3 2" xfId="36960" xr:uid="{CC51FC74-EFF4-4AF8-8DFF-02ADF32EBE08}"/>
    <cellStyle name="Note 2 4 4 4" xfId="36961" xr:uid="{ADEA41A1-52C0-4E4B-B5FD-AB11C08406F0}"/>
    <cellStyle name="Note 2 4 4 4 2" xfId="36962" xr:uid="{7DFF17E3-DE0E-4E5B-859F-59DD056AD1A7}"/>
    <cellStyle name="Note 2 4 4 5" xfId="36963" xr:uid="{822A2EFF-494C-4D55-8914-3C34CB8F823F}"/>
    <cellStyle name="Note 2 4 4 6" xfId="36964" xr:uid="{4CA4FE6B-6715-4024-9D58-1FBD48666870}"/>
    <cellStyle name="Note 2 4 5" xfId="36965" xr:uid="{02FA5DE4-C91D-45E3-B51A-2577C8E9D390}"/>
    <cellStyle name="Note 2 4 5 2" xfId="36966" xr:uid="{6BAC5C62-9CBE-4F2B-8E24-A0D7DD9473D4}"/>
    <cellStyle name="Note 2 4 5 2 2" xfId="36967" xr:uid="{5A92412E-3570-4D25-A5CD-64C0644198E9}"/>
    <cellStyle name="Note 2 4 5 3" xfId="36968" xr:uid="{025C97A1-93E9-4041-821A-A611E0BB028E}"/>
    <cellStyle name="Note 2 4 5 3 2" xfId="36969" xr:uid="{2566242F-2E2A-41C6-9B7B-47DB3D2DA737}"/>
    <cellStyle name="Note 2 4 5 4" xfId="36970" xr:uid="{7BF9E1B5-68DC-4785-8D90-7E3EDAD84B54}"/>
    <cellStyle name="Note 2 4 6" xfId="36971" xr:uid="{9E4E2C76-96FD-4A98-8C50-73E5245AA0CD}"/>
    <cellStyle name="Note 2 4 6 2" xfId="36972" xr:uid="{E8A5EB4F-4018-4EB2-AC1A-4C4B6DEB390C}"/>
    <cellStyle name="Note 2 4 7" xfId="36973" xr:uid="{1EFBB6F2-FB4F-45E0-8ABB-1F6BFDA11535}"/>
    <cellStyle name="Note 2 4 8" xfId="36974" xr:uid="{0813EC56-0FC2-4C6B-9574-9AD3E7F17BF1}"/>
    <cellStyle name="Note 2 5" xfId="36975" xr:uid="{91F04F77-7CC2-4C38-BDD9-8F867B4C53C3}"/>
    <cellStyle name="Note 2 5 2" xfId="36976" xr:uid="{F718C5EE-175C-462D-A371-9AC8CEF2ECCF}"/>
    <cellStyle name="Note 2 5 2 2" xfId="36977" xr:uid="{F3767CF9-A955-4B18-A4F8-56CE97E207A5}"/>
    <cellStyle name="Note 2 5 2 2 2" xfId="36978" xr:uid="{87946DFD-11C5-48F0-B3E0-08BFE04873A1}"/>
    <cellStyle name="Note 2 5 2 2 2 2" xfId="36979" xr:uid="{A1C86619-FB6C-40A2-9219-E95CEA0E874C}"/>
    <cellStyle name="Note 2 5 2 2 3" xfId="36980" xr:uid="{7E9B6810-1A65-4B1E-B497-8C1156AC0ED3}"/>
    <cellStyle name="Note 2 5 2 3" xfId="36981" xr:uid="{B80288B2-19DE-4A52-BE0E-23366701F6D3}"/>
    <cellStyle name="Note 2 5 2 3 2" xfId="36982" xr:uid="{92C5A6EA-B7FE-4D8B-A4A3-BD6EAFEBA8A6}"/>
    <cellStyle name="Note 2 5 2 4" xfId="36983" xr:uid="{7B76F5E1-6381-4E23-AC66-6AB9331DC432}"/>
    <cellStyle name="Note 2 5 2 4 2" xfId="36984" xr:uid="{6B9C4F74-0D66-4ABE-B8DA-F5344BCE74FA}"/>
    <cellStyle name="Note 2 5 2 5" xfId="36985" xr:uid="{D20CBDAA-1807-4355-B853-BC8D6BBFE9A0}"/>
    <cellStyle name="Note 2 5 3" xfId="36986" xr:uid="{A9C32BD6-F2DF-4568-8290-2DF4DB104A36}"/>
    <cellStyle name="Note 2 5 3 2" xfId="36987" xr:uid="{DC5F1836-7E10-40FC-99DD-3060ED4DD3DF}"/>
    <cellStyle name="Note 2 5 4" xfId="36988" xr:uid="{C7B11A27-3527-4FB1-A561-2FED389E8F4C}"/>
    <cellStyle name="Note 2 5 4 2" xfId="36989" xr:uid="{C99E45BB-D0E3-4218-B659-519AA8611069}"/>
    <cellStyle name="Note 2 5 5" xfId="36990" xr:uid="{70807E40-836F-43B5-84BC-47864443671B}"/>
    <cellStyle name="Note 2 5 6" xfId="36991" xr:uid="{C0362D1A-4796-4C8E-AD5D-0380FA7484B5}"/>
    <cellStyle name="Note 2 6" xfId="36992" xr:uid="{B628838A-FBE9-4DEB-85E4-9C240CD8AC22}"/>
    <cellStyle name="Note 2 6 2" xfId="36993" xr:uid="{4B37EACD-9BE6-45AE-BC30-E7E77945E135}"/>
    <cellStyle name="Note 2 6 2 2" xfId="36994" xr:uid="{5502FBF3-2432-47BC-8463-2A23707FD2D9}"/>
    <cellStyle name="Note 2 6 3" xfId="36995" xr:uid="{4BBF7542-27FC-4D59-BAA9-76D62901A35E}"/>
    <cellStyle name="Note 2 6 3 2" xfId="36996" xr:uid="{0A9EEA9D-E6E8-4F7F-9661-92269840C1D9}"/>
    <cellStyle name="Note 2 6 4" xfId="36997" xr:uid="{3AC219CC-2001-4834-99CA-7A22C133B7C9}"/>
    <cellStyle name="Note 2 6 5" xfId="36998" xr:uid="{6F2F408F-2A71-4CE8-A1CF-0B8F2B9F71AE}"/>
    <cellStyle name="Note 2 7" xfId="36999" xr:uid="{F9D529BA-8020-4C7E-9142-14CD9CFA5991}"/>
    <cellStyle name="Note 2 7 2" xfId="37000" xr:uid="{B47C935A-81C9-4970-9DA0-F57588AC1E0E}"/>
    <cellStyle name="Note 2 7 2 2" xfId="37001" xr:uid="{DF3A617D-296B-4B26-816B-4EFFC1D6CFB3}"/>
    <cellStyle name="Note 2 7 3" xfId="37002" xr:uid="{32DEA239-2127-486E-8FED-9F2E78B3C985}"/>
    <cellStyle name="Note 2 7 3 2" xfId="37003" xr:uid="{846FAB3D-5654-4015-A204-E74EEBFBA627}"/>
    <cellStyle name="Note 2 7 4" xfId="37004" xr:uid="{C1A0B1DF-F893-46C1-A498-BF3FFCE5DDB1}"/>
    <cellStyle name="Note 2 7 5" xfId="37005" xr:uid="{9AD13E50-93BB-412E-827C-AAA57CFAD8AC}"/>
    <cellStyle name="Note 2 8" xfId="37006" xr:uid="{2D4C599B-0ABB-46CA-9A2E-C9CD6E834701}"/>
    <cellStyle name="Note 2 8 2" xfId="37007" xr:uid="{47539CE6-F27B-45AA-A354-E49045365DDF}"/>
    <cellStyle name="Note 2 8 2 2" xfId="37008" xr:uid="{4151319A-F2C7-4692-B71E-8AD11688B55E}"/>
    <cellStyle name="Note 2 8 2 2 2" xfId="37009" xr:uid="{BE03B914-35A2-43FD-BBB8-DA6F03CBAAE0}"/>
    <cellStyle name="Note 2 8 2 3" xfId="37010" xr:uid="{1A770CFA-6F88-4984-8B7C-404167CC4144}"/>
    <cellStyle name="Note 2 8 3" xfId="37011" xr:uid="{27FD89FD-D36B-4AA8-B998-E60B312BBDFB}"/>
    <cellStyle name="Note 2 8 3 2" xfId="37012" xr:uid="{BCCD3306-1E63-47D3-868A-026FB453EA40}"/>
    <cellStyle name="Note 2 8 4" xfId="37013" xr:uid="{52C2FCB0-CBF4-4A92-BB14-99B3EFAA44F4}"/>
    <cellStyle name="Note 2 8 4 2" xfId="37014" xr:uid="{7608665A-9AB2-44A2-AC4D-1FD383F8F308}"/>
    <cellStyle name="Note 2 8 5" xfId="37015" xr:uid="{4CCA7F00-ED8A-4453-92C3-37A9C941BAD0}"/>
    <cellStyle name="Note 2 8 6" xfId="37016" xr:uid="{98074DCE-3527-4A2F-BFEA-BB821E64F1E0}"/>
    <cellStyle name="Note 2 9" xfId="37017" xr:uid="{299B2EED-78D1-440A-AFFD-3B54429AE0BE}"/>
    <cellStyle name="Note 2 9 2" xfId="37018" xr:uid="{E4D98092-F721-4CA6-9B69-E8A0A270B76F}"/>
    <cellStyle name="Note 2 9 2 2" xfId="37019" xr:uid="{99B03F85-BCDF-4576-A742-2624268D0D1A}"/>
    <cellStyle name="Note 2 9 2 2 2" xfId="37020" xr:uid="{F24F4353-4C11-4BE0-A500-ABF806C648A9}"/>
    <cellStyle name="Note 2 9 2 3" xfId="37021" xr:uid="{C865A745-41DE-4562-84C7-1273B36144BE}"/>
    <cellStyle name="Note 2 9 3" xfId="37022" xr:uid="{C63EC686-3971-4D7A-B728-910F52CC6724}"/>
    <cellStyle name="Note 2 9 3 2" xfId="37023" xr:uid="{D8E209C7-C2B7-4C67-93B3-27D3F6683E31}"/>
    <cellStyle name="Note 2 9 4" xfId="37024" xr:uid="{6A7C88C2-A847-4033-91A6-7330EA44537E}"/>
    <cellStyle name="Note 2 9 4 2" xfId="37025" xr:uid="{D647C74A-5533-42F2-B954-B19353C63828}"/>
    <cellStyle name="Note 2 9 5" xfId="37026" xr:uid="{5B5DBE34-F2DE-47EE-A463-3EAC597744B2}"/>
    <cellStyle name="Note 20" xfId="37027" xr:uid="{FB2008D6-E8B9-4F89-9404-1DF1D450182B}"/>
    <cellStyle name="Note 20 2" xfId="37028" xr:uid="{66115023-1AC9-46BD-A2E1-7876A6A66B36}"/>
    <cellStyle name="Note 20 2 2" xfId="37029" xr:uid="{1B0142D8-604C-4B6D-99E9-5249CE944FF1}"/>
    <cellStyle name="Note 20 2 2 2" xfId="37030" xr:uid="{A87A7C19-3E06-49D6-87A5-E13AE657A6CD}"/>
    <cellStyle name="Note 20 2 2 2 2" xfId="37031" xr:uid="{141006AC-C057-4EB9-B0FF-9940E3B84DD9}"/>
    <cellStyle name="Note 20 2 2 2 2 2" xfId="37032" xr:uid="{9785BEE1-EF90-4953-A2A2-425069244689}"/>
    <cellStyle name="Note 20 2 2 2 3" xfId="37033" xr:uid="{91B4EFB5-0C35-443E-8C15-43528B30973E}"/>
    <cellStyle name="Note 20 2 2 3" xfId="37034" xr:uid="{260BE78D-7D21-4C91-8430-39159C7C8FB4}"/>
    <cellStyle name="Note 20 2 2 3 2" xfId="37035" xr:uid="{47FAA08F-6D80-4304-8090-EFFBF9F50C1B}"/>
    <cellStyle name="Note 20 2 2 4" xfId="37036" xr:uid="{BE7B8731-5BB2-42E2-80F6-C5F762F60C5B}"/>
    <cellStyle name="Note 20 2 2 4 2" xfId="37037" xr:uid="{A27E176E-D4D0-4014-9ABC-BF31184EC0CB}"/>
    <cellStyle name="Note 20 2 2 5" xfId="37038" xr:uid="{67AF28EE-D3A2-443B-8B3A-D2C6EB107329}"/>
    <cellStyle name="Note 20 2 3" xfId="37039" xr:uid="{85559B79-028B-4F42-82FD-EFE26785CAA2}"/>
    <cellStyle name="Note 20 2 3 2" xfId="37040" xr:uid="{EF070EBE-B3E1-474C-9373-5C75B6A4AF7E}"/>
    <cellStyle name="Note 20 2 4" xfId="37041" xr:uid="{CE4A1D91-D6FD-4513-B7BC-BA3B6EA6480C}"/>
    <cellStyle name="Note 20 2 4 2" xfId="37042" xr:uid="{90E666CC-E8AC-4BC0-90B2-10D0D0C650AD}"/>
    <cellStyle name="Note 20 2 5" xfId="37043" xr:uid="{90C8A126-82A4-4FCE-88BA-3D0056E0C600}"/>
    <cellStyle name="Note 20 3" xfId="37044" xr:uid="{643C701C-55A5-4B00-99F1-32A9A93A7173}"/>
    <cellStyle name="Note 20 3 2" xfId="37045" xr:uid="{344DE4D1-052E-4C87-9658-3C560D991DC5}"/>
    <cellStyle name="Note 20 3 2 2" xfId="37046" xr:uid="{8FECBC77-BDCF-473D-BAEA-A2677A46573C}"/>
    <cellStyle name="Note 20 3 2 2 2" xfId="37047" xr:uid="{31A74963-FE80-48DF-AFE9-54465739EB17}"/>
    <cellStyle name="Note 20 3 2 3" xfId="37048" xr:uid="{EB90687F-8DF4-4FA8-80DC-77845D84150A}"/>
    <cellStyle name="Note 20 3 3" xfId="37049" xr:uid="{EFE88B5D-912B-4D18-9294-B33F4860676D}"/>
    <cellStyle name="Note 20 3 3 2" xfId="37050" xr:uid="{2E7550A9-C326-4E75-8465-764AA6DCB1EB}"/>
    <cellStyle name="Note 20 3 4" xfId="37051" xr:uid="{FC31765F-1E76-4E5E-AD01-EF34D80493FE}"/>
    <cellStyle name="Note 20 3 4 2" xfId="37052" xr:uid="{DDD6F079-E2F2-430E-A8F8-E04D831FBD09}"/>
    <cellStyle name="Note 20 3 5" xfId="37053" xr:uid="{01BA3364-2D0D-4F97-AF97-500EE1E51699}"/>
    <cellStyle name="Note 20 4" xfId="37054" xr:uid="{B4FB82F8-5FBC-429D-9106-3D38B8555A92}"/>
    <cellStyle name="Note 20 4 2" xfId="37055" xr:uid="{4729D7ED-624C-415A-92F5-94FCFB66DEBB}"/>
    <cellStyle name="Note 20 5" xfId="37056" xr:uid="{7D24A8B6-E887-4BE4-8307-3969CF8929F0}"/>
    <cellStyle name="Note 20 5 2" xfId="37057" xr:uid="{F8AF83F2-4539-4781-AB7B-29E68C22A96B}"/>
    <cellStyle name="Note 20 6" xfId="37058" xr:uid="{C8A620D8-7D65-4370-851E-1D37352CF27A}"/>
    <cellStyle name="Note 21" xfId="37059" xr:uid="{71D4E115-51F2-492E-B55D-A2DB01FD25E1}"/>
    <cellStyle name="Note 21 2" xfId="37060" xr:uid="{AD59F18F-6DEE-4951-9418-C3FB27F8D23C}"/>
    <cellStyle name="Note 21 2 2" xfId="37061" xr:uid="{02BE08C7-2EB1-41F6-AF6C-E72B025C9964}"/>
    <cellStyle name="Note 21 2 2 2" xfId="37062" xr:uid="{0A5F16DF-D444-4EC2-82AC-E0C0211A8F99}"/>
    <cellStyle name="Note 21 2 2 2 2" xfId="37063" xr:uid="{FC065478-B6DB-4F56-AE04-9A88B820D0BD}"/>
    <cellStyle name="Note 21 2 2 2 2 2" xfId="37064" xr:uid="{8B16C799-9BF9-42AF-8061-EA47C67C46A9}"/>
    <cellStyle name="Note 21 2 2 2 3" xfId="37065" xr:uid="{4A1FCD57-1375-49D8-A267-B4FE592A4062}"/>
    <cellStyle name="Note 21 2 2 3" xfId="37066" xr:uid="{E0453A7B-194E-4EEB-BE50-4D18D03B2C86}"/>
    <cellStyle name="Note 21 2 2 3 2" xfId="37067" xr:uid="{872E8C20-BB10-4AE5-BBB1-BB2E11773A38}"/>
    <cellStyle name="Note 21 2 2 4" xfId="37068" xr:uid="{2C6779CE-96A9-4385-A079-F91D49C39A4A}"/>
    <cellStyle name="Note 21 2 2 4 2" xfId="37069" xr:uid="{E791CAF7-0CD3-4D4F-B7A5-512FB1D5DD9E}"/>
    <cellStyle name="Note 21 2 2 5" xfId="37070" xr:uid="{8A4316EB-5E3A-4FF8-9A0D-66A12DDA2E4D}"/>
    <cellStyle name="Note 21 2 3" xfId="37071" xr:uid="{EA7885FB-EA03-46F6-8B0C-F94967CF69C0}"/>
    <cellStyle name="Note 21 2 3 2" xfId="37072" xr:uid="{5CF32DF8-8747-4FF6-983C-C62E46FA7807}"/>
    <cellStyle name="Note 21 2 4" xfId="37073" xr:uid="{4482EBAB-4025-48D1-A003-88FE92F5AC5D}"/>
    <cellStyle name="Note 21 2 4 2" xfId="37074" xr:uid="{5A789B9A-B481-4BFD-BE34-BE5284F9A129}"/>
    <cellStyle name="Note 21 2 5" xfId="37075" xr:uid="{463FCDF0-20FE-4A84-8874-9E3DDF167895}"/>
    <cellStyle name="Note 21 3" xfId="37076" xr:uid="{EF982BFD-6931-4533-A2FA-C776073E49B1}"/>
    <cellStyle name="Note 21 3 2" xfId="37077" xr:uid="{68AC7668-8A10-4DDB-8C90-42682045863B}"/>
    <cellStyle name="Note 21 3 2 2" xfId="37078" xr:uid="{9DAE3E25-617B-463C-82D3-AFEA9E0822CF}"/>
    <cellStyle name="Note 21 3 2 2 2" xfId="37079" xr:uid="{3AC27A6C-1971-4C99-B2B0-1DA4BEC6B448}"/>
    <cellStyle name="Note 21 3 2 3" xfId="37080" xr:uid="{B76DA596-2DB8-4819-93AC-DBFE15007D9D}"/>
    <cellStyle name="Note 21 3 3" xfId="37081" xr:uid="{A094513B-6FF3-4DD2-9128-BEF63F14D89C}"/>
    <cellStyle name="Note 21 3 3 2" xfId="37082" xr:uid="{4EBA0F85-2647-476B-BCD1-BBAA497D8DF9}"/>
    <cellStyle name="Note 21 3 4" xfId="37083" xr:uid="{245C9460-8282-457C-BDD8-A39AA6CB2418}"/>
    <cellStyle name="Note 21 3 4 2" xfId="37084" xr:uid="{BC1365D4-287D-4DEC-91CF-1CE6823A22E8}"/>
    <cellStyle name="Note 21 3 5" xfId="37085" xr:uid="{53747217-8888-49F1-84A6-4D48D13A3751}"/>
    <cellStyle name="Note 21 4" xfId="37086" xr:uid="{5BD504B9-7403-4E51-BEB9-6653B77D5B7E}"/>
    <cellStyle name="Note 21 4 2" xfId="37087" xr:uid="{74DF101F-08D7-4BFB-8A7D-F818DBCC07A6}"/>
    <cellStyle name="Note 21 5" xfId="37088" xr:uid="{252521F1-D470-4F5F-A446-F29C59EAF9FD}"/>
    <cellStyle name="Note 21 5 2" xfId="37089" xr:uid="{43B6E3A5-5584-4D52-B12B-96BD4C630B0C}"/>
    <cellStyle name="Note 21 6" xfId="37090" xr:uid="{6C89BF8B-48DF-44F2-AE37-EEEE4AFBC294}"/>
    <cellStyle name="Note 22" xfId="37091" xr:uid="{0E024172-9547-4638-82BC-40A3FBAEF7ED}"/>
    <cellStyle name="Note 22 2" xfId="37092" xr:uid="{B888E85D-E1E9-4B97-ADC7-E54BE556154D}"/>
    <cellStyle name="Note 22 2 2" xfId="37093" xr:uid="{AF54C0B2-3D58-4811-8371-8E03AD828377}"/>
    <cellStyle name="Note 22 2 2 2" xfId="37094" xr:uid="{78F960D9-5F66-492A-AAE4-D2B5E4A2019C}"/>
    <cellStyle name="Note 22 2 2 2 2" xfId="37095" xr:uid="{D436CEA8-6B19-4BD6-ADC7-9136A2F2626C}"/>
    <cellStyle name="Note 22 2 2 2 2 2" xfId="37096" xr:uid="{0EC31500-5989-4796-A8F9-94E530D3ACDC}"/>
    <cellStyle name="Note 22 2 2 2 3" xfId="37097" xr:uid="{FF2C225D-B23F-4813-AD00-2167EA8FF5E1}"/>
    <cellStyle name="Note 22 2 2 3" xfId="37098" xr:uid="{8F83E024-4DEE-4E15-9015-7F4E75DD217D}"/>
    <cellStyle name="Note 22 2 2 3 2" xfId="37099" xr:uid="{B165414D-3E3B-4054-A1D8-2D56F1EEED45}"/>
    <cellStyle name="Note 22 2 2 4" xfId="37100" xr:uid="{19A1E91C-98B1-4652-9254-BDA7992B37F5}"/>
    <cellStyle name="Note 22 2 2 4 2" xfId="37101" xr:uid="{1B45C578-9FC4-40C3-BDE9-8AD48481EF53}"/>
    <cellStyle name="Note 22 2 2 5" xfId="37102" xr:uid="{7B6F8C4D-8B84-498C-8FF2-C0A15996849C}"/>
    <cellStyle name="Note 22 2 3" xfId="37103" xr:uid="{17D922E9-FE3F-44BB-BD39-A6654EBC7F93}"/>
    <cellStyle name="Note 22 2 3 2" xfId="37104" xr:uid="{0033BDF3-E646-4A31-9DBC-42FF0408DBD3}"/>
    <cellStyle name="Note 22 2 4" xfId="37105" xr:uid="{518ABC5E-B9F2-4D1B-8FA8-A0C246125A46}"/>
    <cellStyle name="Note 22 2 4 2" xfId="37106" xr:uid="{CFC99D5E-B477-4351-B5CB-F3225FF00D8E}"/>
    <cellStyle name="Note 22 2 5" xfId="37107" xr:uid="{1991AF13-DE95-4320-9FF1-4694F9F78DDD}"/>
    <cellStyle name="Note 22 3" xfId="37108" xr:uid="{C175595C-91B1-4785-B88D-04CAC02D8782}"/>
    <cellStyle name="Note 22 3 2" xfId="37109" xr:uid="{AB72BCB5-22BC-42A9-B13F-3ACD4E836234}"/>
    <cellStyle name="Note 22 3 2 2" xfId="37110" xr:uid="{5F398578-78E7-497A-9928-0FB60FE8FF72}"/>
    <cellStyle name="Note 22 3 2 2 2" xfId="37111" xr:uid="{1E8A249B-F913-4AB3-8353-B94C0386A9FE}"/>
    <cellStyle name="Note 22 3 2 3" xfId="37112" xr:uid="{3BEFD881-6E3A-45D7-9FA1-C1C02250CB23}"/>
    <cellStyle name="Note 22 3 3" xfId="37113" xr:uid="{526F9831-D47B-4259-ABA9-E487F9C434EF}"/>
    <cellStyle name="Note 22 3 3 2" xfId="37114" xr:uid="{661403DB-37D1-49BB-82F2-7C2E927FD55D}"/>
    <cellStyle name="Note 22 3 4" xfId="37115" xr:uid="{950DE821-5C9A-4308-A751-3431E536B550}"/>
    <cellStyle name="Note 22 3 4 2" xfId="37116" xr:uid="{E41BF89E-8269-4421-930B-EB2F48B65637}"/>
    <cellStyle name="Note 22 3 5" xfId="37117" xr:uid="{74DD9E5E-173A-4451-AE69-E4521CC9F54F}"/>
    <cellStyle name="Note 22 4" xfId="37118" xr:uid="{1D4615CF-7116-4D2A-9C42-FECF73A4DC6A}"/>
    <cellStyle name="Note 22 4 2" xfId="37119" xr:uid="{532F554C-8816-4D87-A910-DBFDD9E10949}"/>
    <cellStyle name="Note 22 5" xfId="37120" xr:uid="{7A400797-6592-4B9F-B96E-A9663DC6A971}"/>
    <cellStyle name="Note 22 5 2" xfId="37121" xr:uid="{9C2FB40E-CBDF-43F0-AABC-4ABB8ABB578E}"/>
    <cellStyle name="Note 22 6" xfId="37122" xr:uid="{6A1AAC01-DD0F-4E85-876C-0AFB7BB2AEE8}"/>
    <cellStyle name="Note 23" xfId="37123" xr:uid="{0983B413-17D6-49BF-9782-3FB7C6AA466F}"/>
    <cellStyle name="Note 23 2" xfId="37124" xr:uid="{A11CA4F6-A940-4811-8755-A82B16D9CDDC}"/>
    <cellStyle name="Note 23 2 2" xfId="37125" xr:uid="{92659A26-07AE-44E7-AB17-D5891695FBBD}"/>
    <cellStyle name="Note 23 2 2 2" xfId="37126" xr:uid="{2683BC4C-0C4A-465B-ACE6-FCEF035FCB9B}"/>
    <cellStyle name="Note 23 2 2 2 2" xfId="37127" xr:uid="{2BE5FF67-8030-4055-B66E-AA97529E906A}"/>
    <cellStyle name="Note 23 2 2 2 2 2" xfId="37128" xr:uid="{846E9B89-2F48-43EF-84D4-6EBE92A920C4}"/>
    <cellStyle name="Note 23 2 2 2 3" xfId="37129" xr:uid="{B7291D52-CA0A-4040-B226-5067EAFD12A0}"/>
    <cellStyle name="Note 23 2 2 3" xfId="37130" xr:uid="{87399334-2667-429F-8739-2939B9F2636E}"/>
    <cellStyle name="Note 23 2 2 3 2" xfId="37131" xr:uid="{C40614E9-B535-405D-A88B-C9A36498B915}"/>
    <cellStyle name="Note 23 2 2 4" xfId="37132" xr:uid="{E3ECA9F7-7B65-4EC3-8DAE-11E080D7EEDA}"/>
    <cellStyle name="Note 23 2 2 4 2" xfId="37133" xr:uid="{A7B5B393-7605-4571-AA7D-50714BFCBDF5}"/>
    <cellStyle name="Note 23 2 2 5" xfId="37134" xr:uid="{E10FBA99-CF58-4818-91B2-620C5EFE7694}"/>
    <cellStyle name="Note 23 2 3" xfId="37135" xr:uid="{BDB8E4C2-F301-4A00-A539-B5138006F398}"/>
    <cellStyle name="Note 23 2 3 2" xfId="37136" xr:uid="{ECD722FD-E4D7-4CC4-807A-5510AF827EEB}"/>
    <cellStyle name="Note 23 2 4" xfId="37137" xr:uid="{44BFE1C3-64D0-4B41-8F65-136D4F017B1C}"/>
    <cellStyle name="Note 23 2 4 2" xfId="37138" xr:uid="{3C0B0DA8-A7DE-42AB-889D-BF37EBD1FBB9}"/>
    <cellStyle name="Note 23 2 5" xfId="37139" xr:uid="{A102D596-171D-47E7-831B-F8340BDFED95}"/>
    <cellStyle name="Note 23 3" xfId="37140" xr:uid="{2795EF1E-B379-48B6-8409-6EDCF5291F38}"/>
    <cellStyle name="Note 23 3 2" xfId="37141" xr:uid="{BC2305C9-3CCA-4D92-88C4-98CFD20BC18A}"/>
    <cellStyle name="Note 23 3 2 2" xfId="37142" xr:uid="{6FF351A3-2F50-4825-9960-106A0CD06B07}"/>
    <cellStyle name="Note 23 3 2 2 2" xfId="37143" xr:uid="{CB86AC2B-D04C-4396-96A3-1EFF9DBD4918}"/>
    <cellStyle name="Note 23 3 2 3" xfId="37144" xr:uid="{2E58B75D-8CA2-4396-8013-3F64446A2FCF}"/>
    <cellStyle name="Note 23 3 3" xfId="37145" xr:uid="{BB3CB90B-69ED-4616-A260-E7ECCC979A56}"/>
    <cellStyle name="Note 23 3 3 2" xfId="37146" xr:uid="{3327EEA9-66E4-4381-B9E3-DA3B29508478}"/>
    <cellStyle name="Note 23 3 4" xfId="37147" xr:uid="{79A9CE59-84C2-4D1B-85A5-4B11F164F993}"/>
    <cellStyle name="Note 23 3 4 2" xfId="37148" xr:uid="{0DBEA08F-B85E-4CF0-B0ED-D81A587CCD3C}"/>
    <cellStyle name="Note 23 3 5" xfId="37149" xr:uid="{9EA3AB00-FDE6-48A6-8ADF-A2A3EAE7DCF2}"/>
    <cellStyle name="Note 23 4" xfId="37150" xr:uid="{811FD8FC-98E9-4E10-9739-05C213A6A80D}"/>
    <cellStyle name="Note 23 4 2" xfId="37151" xr:uid="{8E3AC023-612D-4E74-BC58-AFE8109A94FC}"/>
    <cellStyle name="Note 23 5" xfId="37152" xr:uid="{B8804CC7-AF79-4B28-BEEA-B0ABA117F032}"/>
    <cellStyle name="Note 23 5 2" xfId="37153" xr:uid="{BB3DA93B-0ECC-44B7-8466-1D3FBF0D0F6E}"/>
    <cellStyle name="Note 23 6" xfId="37154" xr:uid="{87D4625F-9FEC-406B-87E4-66118DCE62CC}"/>
    <cellStyle name="Note 24" xfId="37155" xr:uid="{78D74CC2-2DF9-417B-B426-C79C4F156299}"/>
    <cellStyle name="Note 24 2" xfId="37156" xr:uid="{EADA3A37-DE0D-4549-B59B-3D3324E4D510}"/>
    <cellStyle name="Note 24 2 2" xfId="37157" xr:uid="{5D8D0680-1C54-4167-9885-5DB695423527}"/>
    <cellStyle name="Note 24 2 2 2" xfId="37158" xr:uid="{C17F6A70-D3ED-46F7-8C62-955E80C5F76C}"/>
    <cellStyle name="Note 24 2 2 2 2" xfId="37159" xr:uid="{A19F09CB-7AE4-4497-A452-B03DE15EF300}"/>
    <cellStyle name="Note 24 2 2 2 2 2" xfId="37160" xr:uid="{E423BAC6-AC93-4FFB-9031-56296C125C6E}"/>
    <cellStyle name="Note 24 2 2 2 3" xfId="37161" xr:uid="{6EC8DC28-A9E6-4D93-A309-593DA10649CE}"/>
    <cellStyle name="Note 24 2 2 3" xfId="37162" xr:uid="{1F774E65-3B3F-451E-9E41-C93A829D2E80}"/>
    <cellStyle name="Note 24 2 2 3 2" xfId="37163" xr:uid="{6FC381C1-9877-4C91-9B4B-AD19A73430C5}"/>
    <cellStyle name="Note 24 2 2 4" xfId="37164" xr:uid="{40D6806E-93F6-461B-ADED-3C7C5833EE9A}"/>
    <cellStyle name="Note 24 2 2 4 2" xfId="37165" xr:uid="{969A1B6E-8343-4947-A82B-7942BF073709}"/>
    <cellStyle name="Note 24 2 2 5" xfId="37166" xr:uid="{80DAB2CE-05BD-448E-999B-47B5FB5EF9EA}"/>
    <cellStyle name="Note 24 2 3" xfId="37167" xr:uid="{7FAD335C-E93B-4B89-8AE5-5D277F6AEA36}"/>
    <cellStyle name="Note 24 2 3 2" xfId="37168" xr:uid="{D6E561B3-ECB6-41F4-8F13-A4F9506BF537}"/>
    <cellStyle name="Note 24 2 4" xfId="37169" xr:uid="{3CAFD54D-F6BF-4047-8220-75903987EA30}"/>
    <cellStyle name="Note 24 2 4 2" xfId="37170" xr:uid="{E53CD5E5-D8CF-4538-A743-28CE75716ACA}"/>
    <cellStyle name="Note 24 2 5" xfId="37171" xr:uid="{32EED091-AADF-41F4-A712-350233457FA2}"/>
    <cellStyle name="Note 24 3" xfId="37172" xr:uid="{3402BE09-4756-471E-A0F5-637170DF082F}"/>
    <cellStyle name="Note 24 3 2" xfId="37173" xr:uid="{BCB89EF6-AFD4-413C-85B6-497C5B7B1958}"/>
    <cellStyle name="Note 24 3 2 2" xfId="37174" xr:uid="{475F4D5D-4D67-4E27-AB67-2D6B0C62BB6C}"/>
    <cellStyle name="Note 24 3 2 2 2" xfId="37175" xr:uid="{8D572A0C-5F67-4D86-A4F7-5DE615F3E8BB}"/>
    <cellStyle name="Note 24 3 2 3" xfId="37176" xr:uid="{3DCEBA1A-827B-4B71-98B7-054C10178CC2}"/>
    <cellStyle name="Note 24 3 3" xfId="37177" xr:uid="{2EB358FE-ED45-4C0F-BF80-5DD9CF9F8CAD}"/>
    <cellStyle name="Note 24 3 3 2" xfId="37178" xr:uid="{71E1696A-4EB8-4006-ADA4-D20DD70E1289}"/>
    <cellStyle name="Note 24 3 4" xfId="37179" xr:uid="{58B22A1E-03AE-4893-9A53-AEC330A40DC0}"/>
    <cellStyle name="Note 24 3 4 2" xfId="37180" xr:uid="{3FF15447-0984-40BD-82BC-C8849527D065}"/>
    <cellStyle name="Note 24 3 5" xfId="37181" xr:uid="{00F9358E-5304-4295-B5BD-5EF87D143ECB}"/>
    <cellStyle name="Note 24 4" xfId="37182" xr:uid="{494DC66E-85D5-43F9-821D-321D6826A69C}"/>
    <cellStyle name="Note 24 4 2" xfId="37183" xr:uid="{0DE88377-BC2F-42C0-9EA2-1A3784B9C978}"/>
    <cellStyle name="Note 24 5" xfId="37184" xr:uid="{9A98F9ED-AE6D-426C-8E98-181ED8B1874A}"/>
    <cellStyle name="Note 24 5 2" xfId="37185" xr:uid="{E55B0179-8A7A-439B-AFC8-0EF5AE97787C}"/>
    <cellStyle name="Note 24 6" xfId="37186" xr:uid="{B034B662-8FD5-42A5-A59F-2EAB3F528E6D}"/>
    <cellStyle name="Note 25" xfId="37187" xr:uid="{453A5A84-297D-4908-B328-E365BEC7788C}"/>
    <cellStyle name="Note 25 2" xfId="37188" xr:uid="{118A82BA-4A74-4168-B91A-CBB7B4FABCE6}"/>
    <cellStyle name="Note 25 2 2" xfId="37189" xr:uid="{C36B62CC-182C-4F47-B3B0-F1148EC31C45}"/>
    <cellStyle name="Note 25 2 2 2" xfId="37190" xr:uid="{0DABF66D-6558-4991-8989-1B816F626013}"/>
    <cellStyle name="Note 25 2 2 2 2" xfId="37191" xr:uid="{C886837E-039B-4BC9-93A5-51FE27D7C259}"/>
    <cellStyle name="Note 25 2 2 2 2 2" xfId="37192" xr:uid="{AE674E21-A004-4A52-9BA9-F917ADB6BD37}"/>
    <cellStyle name="Note 25 2 2 2 3" xfId="37193" xr:uid="{A5DEF185-BDCF-47F4-B59E-9AD69DB4C785}"/>
    <cellStyle name="Note 25 2 2 3" xfId="37194" xr:uid="{FAAECDDC-2DAB-4567-9D93-92295172F6C8}"/>
    <cellStyle name="Note 25 2 2 3 2" xfId="37195" xr:uid="{A2FD267A-909B-4A54-B3C7-B645BF0E5FBB}"/>
    <cellStyle name="Note 25 2 2 4" xfId="37196" xr:uid="{15764BF3-4748-49B0-B413-5D48E2E49521}"/>
    <cellStyle name="Note 25 2 2 4 2" xfId="37197" xr:uid="{05FFCC88-34E7-4DE7-9C29-0CA27E620E48}"/>
    <cellStyle name="Note 25 2 2 5" xfId="37198" xr:uid="{57D1FD64-F384-4A84-B026-9E4FDE9F933A}"/>
    <cellStyle name="Note 25 2 3" xfId="37199" xr:uid="{3DB0FB49-93F8-4A1E-AEEF-80CAF2726334}"/>
    <cellStyle name="Note 25 2 3 2" xfId="37200" xr:uid="{377CDA83-C09E-48EC-AF28-1C9C31A633CE}"/>
    <cellStyle name="Note 25 2 4" xfId="37201" xr:uid="{5E50BE29-192F-4D2B-B471-9F6B18067042}"/>
    <cellStyle name="Note 25 2 4 2" xfId="37202" xr:uid="{4FCE93A0-588D-45BD-B600-7A1D9BF91625}"/>
    <cellStyle name="Note 25 2 5" xfId="37203" xr:uid="{A6615A2A-9C44-44F2-A757-909EC53BDE42}"/>
    <cellStyle name="Note 25 3" xfId="37204" xr:uid="{C912592E-0DB2-4BA1-992A-4A3E19B06BA9}"/>
    <cellStyle name="Note 25 3 2" xfId="37205" xr:uid="{60E67062-B90D-4812-89A9-A68C912E7437}"/>
    <cellStyle name="Note 25 3 2 2" xfId="37206" xr:uid="{37D70287-F71D-497E-A639-E1571A47122E}"/>
    <cellStyle name="Note 25 3 2 2 2" xfId="37207" xr:uid="{57D8ED3E-5AD4-4F13-A181-C04402DDF21D}"/>
    <cellStyle name="Note 25 3 2 3" xfId="37208" xr:uid="{8700ABBF-5ABF-4729-9DA7-3DE6A8DE3AAA}"/>
    <cellStyle name="Note 25 3 3" xfId="37209" xr:uid="{017E1F70-CAF2-4C33-94F8-F88526A19C1B}"/>
    <cellStyle name="Note 25 3 3 2" xfId="37210" xr:uid="{A2D9590A-ED84-4C4B-9511-CCBDA6FE9C91}"/>
    <cellStyle name="Note 25 3 4" xfId="37211" xr:uid="{39115510-9318-4272-AE20-6D8BCC87AE1A}"/>
    <cellStyle name="Note 25 3 4 2" xfId="37212" xr:uid="{A7725D66-B5F6-4758-9FCB-576C5C37652D}"/>
    <cellStyle name="Note 25 3 5" xfId="37213" xr:uid="{766D5D62-3D9E-4897-8AE3-7BA3556CD12D}"/>
    <cellStyle name="Note 25 4" xfId="37214" xr:uid="{9730B7DD-7309-4D3D-A226-8B2DA6829AAC}"/>
    <cellStyle name="Note 25 4 2" xfId="37215" xr:uid="{A59C9F9A-1ECC-40BD-8420-CAD3B1708653}"/>
    <cellStyle name="Note 25 5" xfId="37216" xr:uid="{23C771BB-AE9D-4DE1-BBC1-514405C83D3C}"/>
    <cellStyle name="Note 25 5 2" xfId="37217" xr:uid="{25FCC0FE-29EB-4C21-A23E-5811D0A75526}"/>
    <cellStyle name="Note 25 6" xfId="37218" xr:uid="{1F8FDD5B-A385-4E0D-9EFA-9F5BE8C8BDBE}"/>
    <cellStyle name="Note 26" xfId="37219" xr:uid="{1AFAB8E7-A3F7-4325-829A-6ECEC056EFCE}"/>
    <cellStyle name="Note 26 2" xfId="37220" xr:uid="{FD6B9744-7EE6-4CAC-A167-6223FA7A3635}"/>
    <cellStyle name="Note 26 2 2" xfId="37221" xr:uid="{7D489286-0F3B-4359-A46A-F34BC63C31D3}"/>
    <cellStyle name="Note 26 2 2 2" xfId="37222" xr:uid="{D219CDD4-4FDF-4848-93BE-75EF732D86A8}"/>
    <cellStyle name="Note 26 2 2 2 2" xfId="37223" xr:uid="{BB0803BE-2C63-4F3B-B2FE-1C0F890CB0D1}"/>
    <cellStyle name="Note 26 2 2 2 2 2" xfId="37224" xr:uid="{2993C814-9EE4-41AA-9669-3F832FFA7BF2}"/>
    <cellStyle name="Note 26 2 2 2 3" xfId="37225" xr:uid="{CD22A8A9-C2A5-4358-BC6B-691D6DE37020}"/>
    <cellStyle name="Note 26 2 2 3" xfId="37226" xr:uid="{9B96AE43-3B31-4068-82BE-A4173389F5A2}"/>
    <cellStyle name="Note 26 2 2 3 2" xfId="37227" xr:uid="{951225D2-8203-4F47-BADC-46E6F7B2D716}"/>
    <cellStyle name="Note 26 2 2 4" xfId="37228" xr:uid="{28052A76-9605-4C27-9AC8-25F93DFA9F49}"/>
    <cellStyle name="Note 26 2 2 4 2" xfId="37229" xr:uid="{2AE3F2C0-49F7-4EC2-A777-0E185ABF116E}"/>
    <cellStyle name="Note 26 2 2 5" xfId="37230" xr:uid="{461D0367-FD57-4ECD-8394-BB5914A800E9}"/>
    <cellStyle name="Note 26 2 3" xfId="37231" xr:uid="{8E0DEF44-5815-4527-AD9E-EBBC01C4B679}"/>
    <cellStyle name="Note 26 2 3 2" xfId="37232" xr:uid="{506819D1-D617-4636-BF14-A4AC13C726AD}"/>
    <cellStyle name="Note 26 2 4" xfId="37233" xr:uid="{0894DE44-1799-4E69-ABB0-9BD17A1FFBED}"/>
    <cellStyle name="Note 26 2 4 2" xfId="37234" xr:uid="{0506C1AB-ABE0-48EE-8BDA-ECCD1441CFDD}"/>
    <cellStyle name="Note 26 2 5" xfId="37235" xr:uid="{2F98E7D3-660C-4122-9195-3855F35C351B}"/>
    <cellStyle name="Note 26 3" xfId="37236" xr:uid="{792A7AB1-7E44-4407-9D17-D88B6ABC0B05}"/>
    <cellStyle name="Note 26 3 2" xfId="37237" xr:uid="{AA9A13CE-1426-4CC8-90A6-3F27C64205ED}"/>
    <cellStyle name="Note 26 3 2 2" xfId="37238" xr:uid="{916CE7CE-BF84-46A0-8C41-8138ABCA3587}"/>
    <cellStyle name="Note 26 3 2 2 2" xfId="37239" xr:uid="{1E7535C8-BF5A-45F7-8174-5F517D345BFD}"/>
    <cellStyle name="Note 26 3 2 3" xfId="37240" xr:uid="{2FE38DD8-74C6-4563-BBCD-EB07C17631AE}"/>
    <cellStyle name="Note 26 3 3" xfId="37241" xr:uid="{E7C9BB26-DC5C-4212-95BC-2C57F259E221}"/>
    <cellStyle name="Note 26 3 3 2" xfId="37242" xr:uid="{9AF98924-9EB5-478F-9972-B7B0D60FEFB0}"/>
    <cellStyle name="Note 26 3 4" xfId="37243" xr:uid="{3EB2E743-954A-4A5A-88A2-0049C1074804}"/>
    <cellStyle name="Note 26 3 4 2" xfId="37244" xr:uid="{12216045-8F99-4ABB-A7D6-F19C55BE5635}"/>
    <cellStyle name="Note 26 3 5" xfId="37245" xr:uid="{56FC83BD-022F-46DF-92E9-81ED9224D89F}"/>
    <cellStyle name="Note 26 4" xfId="37246" xr:uid="{54864480-879C-4199-A345-8794D98593CB}"/>
    <cellStyle name="Note 26 4 2" xfId="37247" xr:uid="{7FE778FB-3D3A-4E31-A862-399EE055CADC}"/>
    <cellStyle name="Note 26 5" xfId="37248" xr:uid="{65F70B9E-CB00-46D8-80B0-A4C1CEF5A144}"/>
    <cellStyle name="Note 26 5 2" xfId="37249" xr:uid="{39508ACF-DA87-4D3A-913A-31C253B589AB}"/>
    <cellStyle name="Note 26 6" xfId="37250" xr:uid="{1FDF40ED-0ECC-47B9-B18D-5F001112513F}"/>
    <cellStyle name="Note 27" xfId="37251" xr:uid="{779F2477-ECFB-4754-A3E5-ACF81E865C7C}"/>
    <cellStyle name="Note 27 2" xfId="37252" xr:uid="{26E24AF1-27D0-413B-86DB-20A37348BC6A}"/>
    <cellStyle name="Note 27 2 2" xfId="37253" xr:uid="{0EEDCCD5-6307-4D46-8FE5-BBB91B2EBED1}"/>
    <cellStyle name="Note 27 2 2 2" xfId="37254" xr:uid="{22F92337-BA52-434B-9BFD-3E1CAEE3EA35}"/>
    <cellStyle name="Note 27 2 2 2 2" xfId="37255" xr:uid="{A48CD018-8DE7-4F48-AC4F-1093C1811A3B}"/>
    <cellStyle name="Note 27 2 2 3" xfId="37256" xr:uid="{F5504584-7139-42A7-A87D-9B42B85B916C}"/>
    <cellStyle name="Note 27 2 3" xfId="37257" xr:uid="{26E61E14-479E-4158-8EC3-9C09721A73E5}"/>
    <cellStyle name="Note 27 2 3 2" xfId="37258" xr:uid="{F6B3F1D1-548A-4D34-A2F9-DD81CACD2C44}"/>
    <cellStyle name="Note 27 2 4" xfId="37259" xr:uid="{9BF4C6FF-FCB4-4C0C-A5DE-E7633A0B0930}"/>
    <cellStyle name="Note 27 2 4 2" xfId="37260" xr:uid="{62715A6B-447A-43F0-ACC5-110140EC52CC}"/>
    <cellStyle name="Note 27 2 5" xfId="37261" xr:uid="{2122A435-0CDF-4B0F-AC3E-1D290E1494FD}"/>
    <cellStyle name="Note 27 3" xfId="37262" xr:uid="{79E55A5A-5A69-498C-9E7B-A7B89464E7FC}"/>
    <cellStyle name="Note 27 3 2" xfId="37263" xr:uid="{788E419E-38C7-4A63-A87E-10C4F036B88E}"/>
    <cellStyle name="Note 27 4" xfId="37264" xr:uid="{BAF7FA22-5E0A-4AF6-B4D7-054846C03987}"/>
    <cellStyle name="Note 27 4 2" xfId="37265" xr:uid="{0E2CA456-CA95-4610-A869-83C7287E445F}"/>
    <cellStyle name="Note 27 5" xfId="37266" xr:uid="{8881554C-1786-47BE-8403-330D3913F8E4}"/>
    <cellStyle name="Note 28" xfId="37267" xr:uid="{BA7B447A-8BCF-4794-986C-6907B328D539}"/>
    <cellStyle name="Note 28 2" xfId="37268" xr:uid="{E8326899-FCBE-437E-ABBC-20681885638F}"/>
    <cellStyle name="Note 28 2 2" xfId="37269" xr:uid="{44BE7954-602B-4537-AB75-FA699E095CEB}"/>
    <cellStyle name="Note 28 2 2 2" xfId="37270" xr:uid="{9AF6E7E7-D599-4028-9E76-3B244EB8C3A7}"/>
    <cellStyle name="Note 28 2 2 2 2" xfId="37271" xr:uid="{132152FC-0798-4D7B-93C9-7DCA24AEBEC4}"/>
    <cellStyle name="Note 28 2 2 3" xfId="37272" xr:uid="{379D58E0-3C9A-4484-9119-D7C708686625}"/>
    <cellStyle name="Note 28 2 3" xfId="37273" xr:uid="{DECF3CD0-20ED-4EAF-BE39-57FBC36A5B43}"/>
    <cellStyle name="Note 28 2 3 2" xfId="37274" xr:uid="{5491C8E2-3442-4C25-90EE-7093C0F95BBE}"/>
    <cellStyle name="Note 28 2 4" xfId="37275" xr:uid="{90EA1D3C-1142-4008-8230-56022C4B705E}"/>
    <cellStyle name="Note 28 2 4 2" xfId="37276" xr:uid="{7DA83125-4AA6-4094-8847-214907C69CA4}"/>
    <cellStyle name="Note 28 2 5" xfId="37277" xr:uid="{BB4969E2-E0FF-4670-847D-619B625EAE53}"/>
    <cellStyle name="Note 28 3" xfId="37278" xr:uid="{938C4139-0270-4890-B650-1E85C0134B01}"/>
    <cellStyle name="Note 28 3 2" xfId="37279" xr:uid="{459BB414-B55A-4D0F-AFA8-273E58867417}"/>
    <cellStyle name="Note 28 3 2 2" xfId="37280" xr:uid="{BCE6650C-4A8C-4B67-9552-3CF65EF71B55}"/>
    <cellStyle name="Note 28 3 3" xfId="37281" xr:uid="{DD36FD33-6F6E-4397-810F-CA5B9E1D265B}"/>
    <cellStyle name="Note 28 4" xfId="37282" xr:uid="{F2C78391-5FCC-4BE6-9A0B-ED7781785F2C}"/>
    <cellStyle name="Note 28 4 2" xfId="37283" xr:uid="{F98172F2-2654-4FA5-A844-11575927B270}"/>
    <cellStyle name="Note 28 5" xfId="37284" xr:uid="{6F0A4031-9EB7-453B-98B8-D5F4FBCAAE62}"/>
    <cellStyle name="Note 28 5 2" xfId="37285" xr:uid="{206F6710-2BCD-4311-8DDC-120488DCDA09}"/>
    <cellStyle name="Note 28 6" xfId="37286" xr:uid="{71F4D7FC-4FD7-4F9E-97D6-64A96F1043B2}"/>
    <cellStyle name="Note 29" xfId="37287" xr:uid="{DC3E97F9-4174-488D-A826-CE79B4D3DA1C}"/>
    <cellStyle name="Note 29 2" xfId="37288" xr:uid="{D700DA4C-1EFA-4C3E-82F4-3B15C107FA4C}"/>
    <cellStyle name="Note 29 2 2" xfId="37289" xr:uid="{66594D19-21C6-4E7F-9114-679E6D63B4C8}"/>
    <cellStyle name="Note 29 3" xfId="37290" xr:uid="{12487A7A-C036-4E96-A67C-3207E0F050DF}"/>
    <cellStyle name="Note 3" xfId="37291" xr:uid="{3184494F-72E0-46B4-92AE-6E40B9DB3B81}"/>
    <cellStyle name="Note 3 2" xfId="37292" xr:uid="{41973047-D2EC-4EC1-A23B-71E4865E789D}"/>
    <cellStyle name="Note 3 2 2" xfId="37293" xr:uid="{441E7925-4EAF-45AC-8E00-5AD47BE0B897}"/>
    <cellStyle name="Note 3 2 2 2" xfId="37294" xr:uid="{3B59FD9F-E571-46B2-B845-73C9CA727C9F}"/>
    <cellStyle name="Note 3 2 3" xfId="37295" xr:uid="{E9C73E12-69BC-4636-A564-1FD78D0FE3F2}"/>
    <cellStyle name="Note 3 2 3 2" xfId="37296" xr:uid="{EAAA3AC3-6A34-4871-9EF0-B456C08C9214}"/>
    <cellStyle name="Note 3 2 4" xfId="37297" xr:uid="{DA0BF0F6-95DD-42AE-B57F-53431D19B6A9}"/>
    <cellStyle name="Note 3 2 5" xfId="37298" xr:uid="{D8448A55-4766-4D65-B14E-F3A068C2AF75}"/>
    <cellStyle name="Note 3 3" xfId="37299" xr:uid="{DED50504-F38B-4475-BF83-1D7CC187281A}"/>
    <cellStyle name="Note 3 3 2" xfId="37300" xr:uid="{2980A285-9C18-4DED-AFF5-96457EDD40AB}"/>
    <cellStyle name="Note 3 3 3" xfId="37301" xr:uid="{A4953468-72E7-42D3-A8C3-348E015DBACC}"/>
    <cellStyle name="Note 3 4" xfId="37302" xr:uid="{BD33378F-2FF4-4DB1-B5FE-1863EA5295F0}"/>
    <cellStyle name="Note 3 4 2" xfId="37303" xr:uid="{07CC4488-DB32-42EC-8C42-130422E51ED4}"/>
    <cellStyle name="Note 3 5" xfId="37304" xr:uid="{5982357A-4E0E-4A47-99DB-DDC6074FA6FF}"/>
    <cellStyle name="Note 3 6" xfId="37305" xr:uid="{E42CF417-8DC0-4148-B684-BF7E61DD3E38}"/>
    <cellStyle name="Note 30" xfId="37306" xr:uid="{EE023D2C-326C-458E-B34D-DAE22AC76A18}"/>
    <cellStyle name="Note 30 2" xfId="37307" xr:uid="{D1970FA7-AE40-4147-9CC8-C44E579D2222}"/>
    <cellStyle name="Note 30 2 2" xfId="37308" xr:uid="{F4F91A6B-FC75-47DF-9C01-59266F9EE466}"/>
    <cellStyle name="Note 30 3" xfId="37309" xr:uid="{BBAB4B50-4B5E-44B5-8604-877832E83253}"/>
    <cellStyle name="Note 31" xfId="37310" xr:uid="{02C53786-71EB-4AAC-9AFD-57F7D38D6D87}"/>
    <cellStyle name="Note 31 2" xfId="37311" xr:uid="{A1DEED9B-2638-48B9-B7AB-0E08FAD0995E}"/>
    <cellStyle name="Note 32" xfId="37312" xr:uid="{ABFD8AE8-4D24-4FDF-827C-7ECADD55C955}"/>
    <cellStyle name="Note 32 2" xfId="37313" xr:uid="{612AFF9B-F89F-46C3-88E9-4689FB95A7AF}"/>
    <cellStyle name="Note 33" xfId="37314" xr:uid="{5D92F4A2-4927-48AF-AC9B-2135C4FD5556}"/>
    <cellStyle name="Note 33 2" xfId="37315" xr:uid="{8EFC2272-35F6-4523-8D5D-348D26464A2F}"/>
    <cellStyle name="Note 34" xfId="37316" xr:uid="{819A468F-1F03-4519-8F0C-23D63F9670A3}"/>
    <cellStyle name="Note 34 2" xfId="37317" xr:uid="{2CC5CF03-80B3-4C00-B576-1C9C75766E43}"/>
    <cellStyle name="Note 35" xfId="37318" xr:uid="{C61AFDE3-B48D-484B-A696-CFEAC3EC260E}"/>
    <cellStyle name="Note 35 2" xfId="37319" xr:uid="{40081BE7-C770-45A4-8505-97EF27841CC2}"/>
    <cellStyle name="Note 36" xfId="37320" xr:uid="{70D3006B-1CD1-4234-B3C5-1AED651DE7AE}"/>
    <cellStyle name="Note 36 2" xfId="37321" xr:uid="{6FBCD353-275F-42C0-A4E8-12AB86392C6A}"/>
    <cellStyle name="Note 37" xfId="37322" xr:uid="{FA7CFDC8-965A-47A7-B754-8E1434D4BDB4}"/>
    <cellStyle name="Note 38" xfId="37323" xr:uid="{4770452E-2F45-4D93-B44F-22B2FD37EE2A}"/>
    <cellStyle name="Note 39" xfId="37324" xr:uid="{05CBC068-C7F1-4FA2-A67C-C462AFD92DF2}"/>
    <cellStyle name="Note 4" xfId="37325" xr:uid="{68A87789-F307-41C4-8BE7-A00899FD2291}"/>
    <cellStyle name="Note 4 2" xfId="37326" xr:uid="{3D77D7D1-A509-496F-AFE4-C4008CF80101}"/>
    <cellStyle name="Note 4 2 2" xfId="37327" xr:uid="{92498E0F-C4A4-4631-A38C-1D27800C66A7}"/>
    <cellStyle name="Note 4 2 2 2" xfId="37328" xr:uid="{89D9DCBC-6751-4E81-BDD1-1C0E7F95B731}"/>
    <cellStyle name="Note 4 2 2 2 2" xfId="37329" xr:uid="{3793D2EE-0EC7-486E-80F9-7179D5044F06}"/>
    <cellStyle name="Note 4 2 2 2 2 2" xfId="37330" xr:uid="{6479CF39-0147-414A-9EF4-FA37701DA32B}"/>
    <cellStyle name="Note 4 2 2 2 3" xfId="37331" xr:uid="{416940A3-E6AA-4452-B870-6A9E6CC5EB88}"/>
    <cellStyle name="Note 4 2 2 3" xfId="37332" xr:uid="{D53E6DBC-BB03-4BE6-9F7A-EB5A9112AE0F}"/>
    <cellStyle name="Note 4 2 2 3 2" xfId="37333" xr:uid="{078290F5-7D74-4F6D-9528-25FADA61179C}"/>
    <cellStyle name="Note 4 2 2 4" xfId="37334" xr:uid="{3EBFB04D-EB60-446F-8BA5-3AEFBE9814AE}"/>
    <cellStyle name="Note 4 2 2 4 2" xfId="37335" xr:uid="{E62508E2-E9FC-4622-A86E-472A7F36A4FC}"/>
    <cellStyle name="Note 4 2 2 5" xfId="37336" xr:uid="{75816EC6-7B7F-483D-B4FB-F336BAE67F56}"/>
    <cellStyle name="Note 4 2 3" xfId="37337" xr:uid="{2A85468E-EB1B-4444-8656-AB8712F90897}"/>
    <cellStyle name="Note 4 2 3 2" xfId="37338" xr:uid="{40C36337-EA52-4F90-B44D-F3682057A0B4}"/>
    <cellStyle name="Note 4 2 4" xfId="37339" xr:uid="{DA96AEF9-8BBE-402C-A91E-DB4A90C3926C}"/>
    <cellStyle name="Note 4 2 4 2" xfId="37340" xr:uid="{90BFB18E-962F-4879-B117-0793CE66D368}"/>
    <cellStyle name="Note 4 2 5" xfId="37341" xr:uid="{76AECA25-905B-4A0A-A6B5-A8E769A44BFA}"/>
    <cellStyle name="Note 4 3" xfId="37342" xr:uid="{902401D0-94BE-4B36-B70A-CDDE4D6223DF}"/>
    <cellStyle name="Note 4 3 2" xfId="37343" xr:uid="{F7399268-28B9-4C4B-9362-B21C655A3BB4}"/>
    <cellStyle name="Note 4 3 2 2" xfId="37344" xr:uid="{ACAB0262-D085-4FC7-861E-75542897FCB1}"/>
    <cellStyle name="Note 4 3 3" xfId="37345" xr:uid="{F2F771FF-8BCA-48D7-A93E-DA752B1879F6}"/>
    <cellStyle name="Note 4 3 3 2" xfId="37346" xr:uid="{2C43BCCE-73DC-4C3C-B742-0B61575C7C30}"/>
    <cellStyle name="Note 4 3 4" xfId="37347" xr:uid="{3BDB398D-AFCB-4BB2-B33F-B70E58760DD5}"/>
    <cellStyle name="Note 4 4" xfId="37348" xr:uid="{AD150572-BE52-4D86-B24C-CC1C78A895FD}"/>
    <cellStyle name="Note 4 4 2" xfId="37349" xr:uid="{75645F6E-B657-4235-A550-9FC52F6193E4}"/>
    <cellStyle name="Note 4 4 2 2" xfId="37350" xr:uid="{841E05BF-1677-4F85-898C-478BAB6DD193}"/>
    <cellStyle name="Note 4 4 2 2 2" xfId="37351" xr:uid="{69524EE8-B52E-425A-BF81-EC327883C014}"/>
    <cellStyle name="Note 4 4 2 3" xfId="37352" xr:uid="{00C714EF-5606-45CE-8586-C6381BE384C5}"/>
    <cellStyle name="Note 4 4 3" xfId="37353" xr:uid="{0DD0EC39-DCAD-496A-A419-83360D519171}"/>
    <cellStyle name="Note 4 4 3 2" xfId="37354" xr:uid="{411F9B4A-D251-4DD5-AA19-CF3A796CE081}"/>
    <cellStyle name="Note 4 4 4" xfId="37355" xr:uid="{039B235A-72F0-4303-ACCB-0AC55F52E53F}"/>
    <cellStyle name="Note 4 4 4 2" xfId="37356" xr:uid="{212CD242-3147-41C5-9625-33C9193331D9}"/>
    <cellStyle name="Note 4 4 5" xfId="37357" xr:uid="{8B1A6CD1-1ECB-4BBC-831F-55EB70C3FB31}"/>
    <cellStyle name="Note 4 5" xfId="37358" xr:uid="{9D4D8FAB-22E2-4869-B28E-138BF7AD2FE6}"/>
    <cellStyle name="Note 4 5 2" xfId="37359" xr:uid="{AB3C0E74-8642-465B-8D77-5B3F23AA0976}"/>
    <cellStyle name="Note 4 5 2 2" xfId="37360" xr:uid="{1F5969C3-27E5-4CCA-9D2E-1F98A483D7A2}"/>
    <cellStyle name="Note 4 5 3" xfId="37361" xr:uid="{BF406BA5-6F75-4F16-A3AE-BF04D35F6607}"/>
    <cellStyle name="Note 4 5 3 2" xfId="37362" xr:uid="{F6605064-5C64-482B-ACBB-62440C7123E0}"/>
    <cellStyle name="Note 4 5 4" xfId="37363" xr:uid="{21E5D157-E75B-4E7C-9766-BC4FE2FD3613}"/>
    <cellStyle name="Note 4 6" xfId="37364" xr:uid="{24A35C73-638F-4151-9680-6D405C2A9938}"/>
    <cellStyle name="Note 4 6 2" xfId="37365" xr:uid="{CA6E44D8-6799-4B0F-BE92-F3C9DA81F9D6}"/>
    <cellStyle name="Note 4 7" xfId="37366" xr:uid="{2ED9A870-FC8D-4714-BAFF-044577C49E8E}"/>
    <cellStyle name="Note 4 8" xfId="37367" xr:uid="{286FF8F5-A5B6-4CF8-A9C0-814DD5703D61}"/>
    <cellStyle name="Note 40" xfId="37368" xr:uid="{6C48AD28-920B-40DB-BA3C-FD9AAF2CA5DF}"/>
    <cellStyle name="Note 41" xfId="37369" xr:uid="{6CF3FE5D-0A81-42A9-917A-F7027FC0E091}"/>
    <cellStyle name="Note 42" xfId="37370" xr:uid="{AA0E1908-9EEF-44BF-AE16-68E9AA2ACC45}"/>
    <cellStyle name="Note 43" xfId="37371" xr:uid="{6C2E992D-B448-438E-BCCE-14A580E7D7EA}"/>
    <cellStyle name="Note 5" xfId="37372" xr:uid="{A75EEB21-AC83-4A3B-AAAC-D87355D5D906}"/>
    <cellStyle name="Note 5 2" xfId="37373" xr:uid="{1C3AD65B-4748-41D0-8B89-CF49317CF3D4}"/>
    <cellStyle name="Note 5 2 2" xfId="37374" xr:uid="{84E297E1-3C30-4E01-AD17-7B9A674DF35C}"/>
    <cellStyle name="Note 5 2 2 2" xfId="37375" xr:uid="{0EED8ABD-CB9A-4ADC-BFD3-437189918036}"/>
    <cellStyle name="Note 5 2 2 2 2" xfId="37376" xr:uid="{A578235F-7C06-40DD-8795-6810E8C8A018}"/>
    <cellStyle name="Note 5 2 2 2 2 2" xfId="37377" xr:uid="{E0E97799-AD7D-41EE-A007-398964440152}"/>
    <cellStyle name="Note 5 2 2 2 3" xfId="37378" xr:uid="{B10C4309-EAE0-4E54-A1E1-699A5EFDCC8F}"/>
    <cellStyle name="Note 5 2 2 3" xfId="37379" xr:uid="{549D749D-5EE0-4A77-8286-F1DDFEB0ADE6}"/>
    <cellStyle name="Note 5 2 2 3 2" xfId="37380" xr:uid="{1609CF79-FB9D-4FDC-8C63-23E9CD3C0093}"/>
    <cellStyle name="Note 5 2 2 4" xfId="37381" xr:uid="{9B067369-0B8E-4049-99C1-F95F8C82EDB0}"/>
    <cellStyle name="Note 5 2 2 4 2" xfId="37382" xr:uid="{465778AA-B18E-4568-B8C0-97967301E0DB}"/>
    <cellStyle name="Note 5 2 2 5" xfId="37383" xr:uid="{62836286-C8FE-4E5D-AFB8-2F1F4CE1FA4A}"/>
    <cellStyle name="Note 5 2 3" xfId="37384" xr:uid="{3D4E0424-7046-42E2-9CF5-2BB0F225A906}"/>
    <cellStyle name="Note 5 2 3 2" xfId="37385" xr:uid="{E401DD3B-F126-41D6-928F-B09A5D64EABD}"/>
    <cellStyle name="Note 5 2 4" xfId="37386" xr:uid="{0C6942FD-A84C-4147-9AB3-E7E40DF91A37}"/>
    <cellStyle name="Note 5 2 4 2" xfId="37387" xr:uid="{5A3465CF-AB6D-495E-B3F9-F70E5D5A9DD4}"/>
    <cellStyle name="Note 5 2 5" xfId="37388" xr:uid="{3314DC83-1FF5-42C3-86D2-37304B777A4D}"/>
    <cellStyle name="Note 5 3" xfId="37389" xr:uid="{7B2BC555-6853-4B43-9813-9478126D25D2}"/>
    <cellStyle name="Note 5 3 2" xfId="37390" xr:uid="{C3637DAD-D086-4724-9AEC-1583D6E6D458}"/>
    <cellStyle name="Note 5 3 2 2" xfId="37391" xr:uid="{91543083-2B5A-4FB7-8C2D-20750867C17F}"/>
    <cellStyle name="Note 5 3 3" xfId="37392" xr:uid="{37706CE8-86D2-41E6-9A46-40A27EBA65DD}"/>
    <cellStyle name="Note 5 3 3 2" xfId="37393" xr:uid="{573A44E6-9D86-468F-AC42-1760E727E5FE}"/>
    <cellStyle name="Note 5 3 4" xfId="37394" xr:uid="{C28EDFF7-81A4-49C2-BB09-B639E30B439F}"/>
    <cellStyle name="Note 5 4" xfId="37395" xr:uid="{A0C54910-9921-4B17-BD4E-5BF3C686398B}"/>
    <cellStyle name="Note 5 4 2" xfId="37396" xr:uid="{2E6CDBEB-6912-4756-AB08-316B1BF66CB1}"/>
    <cellStyle name="Note 5 4 2 2" xfId="37397" xr:uid="{4A1B8269-6D73-4093-9B16-E179F7F2CEF5}"/>
    <cellStyle name="Note 5 4 2 2 2" xfId="37398" xr:uid="{A79B3123-EA7A-406A-A960-5A04AE37F49B}"/>
    <cellStyle name="Note 5 4 2 3" xfId="37399" xr:uid="{8BBE9B4A-621D-4F15-91B9-C6B3C1282CD2}"/>
    <cellStyle name="Note 5 4 3" xfId="37400" xr:uid="{96690A55-9DDA-4ACC-AD09-0711006EA5B4}"/>
    <cellStyle name="Note 5 4 3 2" xfId="37401" xr:uid="{CBDAE931-B5F8-4AFE-A9CA-7098BE4F76EF}"/>
    <cellStyle name="Note 5 4 4" xfId="37402" xr:uid="{EC3B5930-B4A1-4BB5-925A-C1D8AC1B530C}"/>
    <cellStyle name="Note 5 4 4 2" xfId="37403" xr:uid="{F4702DDB-78B0-4F06-9FD1-DAE1C1E8CB6A}"/>
    <cellStyle name="Note 5 4 5" xfId="37404" xr:uid="{FA796A02-4856-4B75-8DA8-4B66E22640CC}"/>
    <cellStyle name="Note 5 5" xfId="37405" xr:uid="{7F6F63F4-A288-4637-B9CC-4E1C669413EC}"/>
    <cellStyle name="Note 5 5 2" xfId="37406" xr:uid="{039B9F8B-C4FE-4C4C-A3C8-6FF986B21E28}"/>
    <cellStyle name="Note 5 5 2 2" xfId="37407" xr:uid="{023B0255-C58F-489F-9CCC-613E6F22EAD5}"/>
    <cellStyle name="Note 5 5 3" xfId="37408" xr:uid="{CED534F5-E06A-4722-BD62-948EC7F6698C}"/>
    <cellStyle name="Note 5 5 3 2" xfId="37409" xr:uid="{01D1D569-A90D-4514-9126-2B1BDBB93BCA}"/>
    <cellStyle name="Note 5 5 4" xfId="37410" xr:uid="{4237B6D6-5390-4523-B01B-D25394E61B97}"/>
    <cellStyle name="Note 5 6" xfId="37411" xr:uid="{A12C6388-FD34-4138-9E18-7B64D6DC9061}"/>
    <cellStyle name="Note 5 6 2" xfId="37412" xr:uid="{648DE328-011E-4108-9D06-43F9ABFE163E}"/>
    <cellStyle name="Note 5 7" xfId="37413" xr:uid="{A6637D50-4435-4033-B471-820733C9775F}"/>
    <cellStyle name="Note 5 8" xfId="37414" xr:uid="{3A46F8C8-C3F9-415B-A930-A22E485D23B7}"/>
    <cellStyle name="Note 6" xfId="37415" xr:uid="{71569AE5-3423-45CA-B59F-740648B89AFC}"/>
    <cellStyle name="Note 6 2" xfId="37416" xr:uid="{47E57132-6771-4A93-87E3-B8E1FC3C6A75}"/>
    <cellStyle name="Note 6 2 2" xfId="37417" xr:uid="{E14D22DA-900C-4FFF-B85A-A7B4DBF6F437}"/>
    <cellStyle name="Note 6 2 2 2" xfId="37418" xr:uid="{4754D2A7-7FDA-402E-876E-B61172294EE7}"/>
    <cellStyle name="Note 6 2 2 2 2" xfId="37419" xr:uid="{445563D1-E0B1-40D4-8364-E9AFC7C9DBC2}"/>
    <cellStyle name="Note 6 2 2 2 2 2" xfId="37420" xr:uid="{65B1B6E5-27A2-4139-A7EF-25822E22FC11}"/>
    <cellStyle name="Note 6 2 2 2 3" xfId="37421" xr:uid="{F75DC509-45C8-4E0A-BD08-7FBD06365BD9}"/>
    <cellStyle name="Note 6 2 2 3" xfId="37422" xr:uid="{4B8DB186-0994-4FD9-984B-0BC4E2C3A15E}"/>
    <cellStyle name="Note 6 2 2 3 2" xfId="37423" xr:uid="{0AF14121-8E21-43A5-B3EA-C33D7CCECE50}"/>
    <cellStyle name="Note 6 2 2 4" xfId="37424" xr:uid="{938A7E58-DA2B-47F0-9DF7-5C3E25A19E25}"/>
    <cellStyle name="Note 6 2 2 4 2" xfId="37425" xr:uid="{37439B10-1D6D-4CF0-A3B9-E661EC5FE5C8}"/>
    <cellStyle name="Note 6 2 2 5" xfId="37426" xr:uid="{EA41F486-43DF-4356-BE63-F999F36FA756}"/>
    <cellStyle name="Note 6 2 3" xfId="37427" xr:uid="{A4F06F50-D8C7-4805-B9A6-CCF636D8D6C8}"/>
    <cellStyle name="Note 6 2 3 2" xfId="37428" xr:uid="{CF8B6CFF-889C-4AEF-9F30-FDF458C7517B}"/>
    <cellStyle name="Note 6 2 4" xfId="37429" xr:uid="{3A87DCBF-C82D-479B-A388-4D94D22445A1}"/>
    <cellStyle name="Note 6 2 4 2" xfId="37430" xr:uid="{BD656BCD-58E8-4F19-B445-7FBC8AA03A6A}"/>
    <cellStyle name="Note 6 2 5" xfId="37431" xr:uid="{58C10E82-6AC1-4E1E-AE69-6D0B409A3E38}"/>
    <cellStyle name="Note 6 3" xfId="37432" xr:uid="{19078B29-D2A3-4C68-9E70-23768459D479}"/>
    <cellStyle name="Note 6 3 2" xfId="37433" xr:uid="{EABACD0D-0085-4CF6-9215-747ED82FE316}"/>
    <cellStyle name="Note 6 3 2 2" xfId="37434" xr:uid="{81D6D6FF-FFE8-4C00-9828-88BB2327946D}"/>
    <cellStyle name="Note 6 3 3" xfId="37435" xr:uid="{1160C642-C1E8-453A-9FD6-7D96369588B8}"/>
    <cellStyle name="Note 6 3 3 2" xfId="37436" xr:uid="{37C5EE41-FBBF-40BD-B99F-98A85EDABFD7}"/>
    <cellStyle name="Note 6 3 4" xfId="37437" xr:uid="{03A7AD90-E9A2-4C57-B423-0B4282F623BE}"/>
    <cellStyle name="Note 6 4" xfId="37438" xr:uid="{95742FA7-1894-4855-A3D1-30DDBDDA37B9}"/>
    <cellStyle name="Note 6 4 2" xfId="37439" xr:uid="{3F72B3AC-EEE7-48B7-B151-5C661508E292}"/>
    <cellStyle name="Note 6 4 2 2" xfId="37440" xr:uid="{9D856110-D580-4DC6-989D-681EE67537F8}"/>
    <cellStyle name="Note 6 4 2 2 2" xfId="37441" xr:uid="{3904DB37-28D7-4B55-9A26-46C72B7D47D9}"/>
    <cellStyle name="Note 6 4 2 3" xfId="37442" xr:uid="{209C4BCD-1B3A-4BEB-814B-A4BE754CFE2B}"/>
    <cellStyle name="Note 6 4 3" xfId="37443" xr:uid="{E8E8D05D-B414-41C0-8AEA-17FFE4BC3A8D}"/>
    <cellStyle name="Note 6 4 3 2" xfId="37444" xr:uid="{E82D1E36-CA72-4300-BF8F-E059B40A49AF}"/>
    <cellStyle name="Note 6 4 4" xfId="37445" xr:uid="{D0C2DB2C-0D26-4029-9EBC-76F329398D14}"/>
    <cellStyle name="Note 6 4 4 2" xfId="37446" xr:uid="{94AB1903-EAB5-468C-B665-F28788AF031A}"/>
    <cellStyle name="Note 6 4 5" xfId="37447" xr:uid="{A22F75F0-209F-48C0-99B2-ACB016669275}"/>
    <cellStyle name="Note 6 5" xfId="37448" xr:uid="{C6205DD0-9FF5-4510-B4AE-7D1518F05D5E}"/>
    <cellStyle name="Note 6 5 2" xfId="37449" xr:uid="{E42A443C-812E-46DC-9CD2-EFA2B016D089}"/>
    <cellStyle name="Note 6 5 2 2" xfId="37450" xr:uid="{157A19E4-4F6D-43FB-9785-648903867800}"/>
    <cellStyle name="Note 6 5 3" xfId="37451" xr:uid="{156A4F4E-B39A-4271-8751-19292F622BEE}"/>
    <cellStyle name="Note 6 5 3 2" xfId="37452" xr:uid="{F778C023-183F-4832-AB8D-A6FBBBB5B0C5}"/>
    <cellStyle name="Note 6 5 4" xfId="37453" xr:uid="{FA2C5914-0C88-4596-959B-51D0AAFBF116}"/>
    <cellStyle name="Note 6 6" xfId="37454" xr:uid="{C3092E1C-4306-49E9-B9D3-C401E59F4DD2}"/>
    <cellStyle name="Note 6 6 2" xfId="37455" xr:uid="{CED1AD73-CF1A-458B-91BB-C4D58EF6FE24}"/>
    <cellStyle name="Note 6 7" xfId="37456" xr:uid="{A4108761-28B7-40E6-ACA8-E9A6DD12C85E}"/>
    <cellStyle name="Note 6 8" xfId="37457" xr:uid="{47024E2B-79A3-44DC-9030-42ABD4B02758}"/>
    <cellStyle name="Note 7" xfId="37458" xr:uid="{59680A57-1AA0-4C01-82D7-F936780FBF27}"/>
    <cellStyle name="Note 7 2" xfId="37459" xr:uid="{6ADEAE50-6EFF-4B6C-AD42-3F324E96873A}"/>
    <cellStyle name="Note 7 2 2" xfId="37460" xr:uid="{8275DE79-0F54-4CCC-99AD-839B0EE8CB3B}"/>
    <cellStyle name="Note 7 2 2 2" xfId="37461" xr:uid="{3D67BFF4-5221-4D60-BC84-0B9F1BDBDBCB}"/>
    <cellStyle name="Note 7 2 2 2 2" xfId="37462" xr:uid="{2CAFFA62-FC5B-4A36-864A-9E2135CADCE9}"/>
    <cellStyle name="Note 7 2 2 2 2 2" xfId="37463" xr:uid="{17EAD4D9-2670-4D01-BF6D-A09E3F4AA468}"/>
    <cellStyle name="Note 7 2 2 2 3" xfId="37464" xr:uid="{5B02938F-0DB6-49B3-9FB7-960171196CE0}"/>
    <cellStyle name="Note 7 2 2 3" xfId="37465" xr:uid="{2ED455DC-627F-4F48-9988-4E98DBE2621E}"/>
    <cellStyle name="Note 7 2 2 3 2" xfId="37466" xr:uid="{7B242E4B-395C-41F6-A8F4-8B6EBF003AF1}"/>
    <cellStyle name="Note 7 2 2 4" xfId="37467" xr:uid="{E3FA679E-DDAF-4B36-96AD-A2C8B6156D4F}"/>
    <cellStyle name="Note 7 2 2 4 2" xfId="37468" xr:uid="{A84E8728-8EB5-4426-BFD5-A5E6EB6B9A0A}"/>
    <cellStyle name="Note 7 2 2 5" xfId="37469" xr:uid="{5BEA8A65-7BA2-44F2-833D-71AE805917A6}"/>
    <cellStyle name="Note 7 2 3" xfId="37470" xr:uid="{26EBFD09-A95F-4EBB-AB7F-36ED94CC2C74}"/>
    <cellStyle name="Note 7 2 3 2" xfId="37471" xr:uid="{CAE80823-D510-414D-AF83-91BE48080C46}"/>
    <cellStyle name="Note 7 2 4" xfId="37472" xr:uid="{13D04C3B-7A44-4D85-9AF3-529504665F4F}"/>
    <cellStyle name="Note 7 2 4 2" xfId="37473" xr:uid="{79443DDC-8671-468E-A418-C3CC635DD510}"/>
    <cellStyle name="Note 7 2 5" xfId="37474" xr:uid="{331876EF-2B14-4372-A892-0C1F8A910EF8}"/>
    <cellStyle name="Note 7 3" xfId="37475" xr:uid="{67553A37-318A-45EB-8FA4-BBED04EFAF42}"/>
    <cellStyle name="Note 7 3 2" xfId="37476" xr:uid="{16685F83-5746-41D1-8264-A9527A2D3826}"/>
    <cellStyle name="Note 7 3 2 2" xfId="37477" xr:uid="{7BA191AE-19CB-42A5-9CD6-EB9C8484DFB8}"/>
    <cellStyle name="Note 7 3 3" xfId="37478" xr:uid="{D0635DAC-7E76-4B0C-BF0C-420443B8C527}"/>
    <cellStyle name="Note 7 3 3 2" xfId="37479" xr:uid="{2E157A02-DF95-4C6D-9991-7F36898FC1B9}"/>
    <cellStyle name="Note 7 3 4" xfId="37480" xr:uid="{1538724B-EBEB-49A8-A8DB-7783199C651C}"/>
    <cellStyle name="Note 7 4" xfId="37481" xr:uid="{64625CAD-D5E4-4912-907E-E629B90E4E63}"/>
    <cellStyle name="Note 7 4 2" xfId="37482" xr:uid="{CE56AA7F-44D1-48B2-BE9E-5B6BDCC14A15}"/>
    <cellStyle name="Note 7 4 2 2" xfId="37483" xr:uid="{5FFE8C8A-1CE9-4D6E-B771-977A70C6F010}"/>
    <cellStyle name="Note 7 4 2 2 2" xfId="37484" xr:uid="{FBA4FB54-17E1-45C2-85F0-00236F36A3D6}"/>
    <cellStyle name="Note 7 4 2 3" xfId="37485" xr:uid="{C9358C3C-5167-4A05-86CB-916EE29EE1A3}"/>
    <cellStyle name="Note 7 4 3" xfId="37486" xr:uid="{0D15D771-8A93-4C06-8151-393BB2E1A194}"/>
    <cellStyle name="Note 7 4 3 2" xfId="37487" xr:uid="{7CD1D381-3F07-4017-90ED-CBE4F782D163}"/>
    <cellStyle name="Note 7 4 4" xfId="37488" xr:uid="{B3DE4031-4C01-4F0F-AE90-767223BFB15B}"/>
    <cellStyle name="Note 7 4 4 2" xfId="37489" xr:uid="{4513C054-BB86-4809-B2D5-33642F6B629D}"/>
    <cellStyle name="Note 7 4 5" xfId="37490" xr:uid="{3AFA2602-8524-43A3-A2D2-AE72EB0AF983}"/>
    <cellStyle name="Note 7 5" xfId="37491" xr:uid="{9C276B8E-D93E-4CB0-BAF3-4D3C1DA6694C}"/>
    <cellStyle name="Note 7 5 2" xfId="37492" xr:uid="{379DE333-B580-4DAC-973F-5FF6D32EAE00}"/>
    <cellStyle name="Note 7 5 2 2" xfId="37493" xr:uid="{71F9A314-A821-434F-8967-E828C7E524D8}"/>
    <cellStyle name="Note 7 5 3" xfId="37494" xr:uid="{E964D02D-4FB5-4FDE-9990-9DD94CFC7FC1}"/>
    <cellStyle name="Note 7 5 3 2" xfId="37495" xr:uid="{9E3FA6CD-87A0-4615-9607-3AFE56C76A91}"/>
    <cellStyle name="Note 7 5 4" xfId="37496" xr:uid="{11474C6D-8F27-4447-92E6-14227663D37E}"/>
    <cellStyle name="Note 7 6" xfId="37497" xr:uid="{0F880D28-B9CC-4254-AA73-43BEAA039C2F}"/>
    <cellStyle name="Note 7 6 2" xfId="37498" xr:uid="{7359693F-2B1D-4531-A70A-98DA5098B2C2}"/>
    <cellStyle name="Note 7 7" xfId="37499" xr:uid="{8803B65D-CDA7-4E14-8FF9-694513F238E7}"/>
    <cellStyle name="Note 7 8" xfId="37500" xr:uid="{A714173D-95D1-486A-A6AE-7EF829AF5FB1}"/>
    <cellStyle name="Note 8" xfId="37501" xr:uid="{F81431C3-A774-4999-BB40-7540AD96E3CB}"/>
    <cellStyle name="Note 8 2" xfId="37502" xr:uid="{C2ECDD6E-6F18-4B15-A8F7-0718A42967BF}"/>
    <cellStyle name="Note 8 2 2" xfId="37503" xr:uid="{21A10577-448C-4842-8D63-7ADB74CB2D9E}"/>
    <cellStyle name="Note 8 2 2 2" xfId="37504" xr:uid="{8282743A-3864-4BE3-BEDA-0DF3DD91041E}"/>
    <cellStyle name="Note 8 2 2 2 2" xfId="37505" xr:uid="{716D203B-554A-4A3C-BAF5-CBCD0ECB1287}"/>
    <cellStyle name="Note 8 2 2 2 2 2" xfId="37506" xr:uid="{9724C002-CD1E-4F73-8BA6-AD480603124A}"/>
    <cellStyle name="Note 8 2 2 2 3" xfId="37507" xr:uid="{6E931A4E-9AD0-4795-90BD-8BAE762EE05C}"/>
    <cellStyle name="Note 8 2 2 3" xfId="37508" xr:uid="{179C1CB6-A7EB-403A-A092-3D05C5006422}"/>
    <cellStyle name="Note 8 2 2 3 2" xfId="37509" xr:uid="{1A4B4E15-2100-4A3C-8219-7670430DE261}"/>
    <cellStyle name="Note 8 2 2 4" xfId="37510" xr:uid="{908CB08B-B7B1-4321-A8BD-19FF2A6A9E8C}"/>
    <cellStyle name="Note 8 2 2 4 2" xfId="37511" xr:uid="{60BE6422-50B3-4488-A806-1C9AEAA84889}"/>
    <cellStyle name="Note 8 2 2 5" xfId="37512" xr:uid="{BFAAC354-9BB3-4245-88E8-28580AA0B646}"/>
    <cellStyle name="Note 8 2 3" xfId="37513" xr:uid="{8A90AD67-9323-4D4F-B6E9-AEEBFC65247B}"/>
    <cellStyle name="Note 8 2 3 2" xfId="37514" xr:uid="{31F04F44-D43F-4850-A420-53E9D9404864}"/>
    <cellStyle name="Note 8 2 4" xfId="37515" xr:uid="{4144A8FA-E2E1-4150-9CE2-B67A230749B7}"/>
    <cellStyle name="Note 8 2 4 2" xfId="37516" xr:uid="{F44D4D3C-EDF9-43FE-96AD-6FD5B23C8EB3}"/>
    <cellStyle name="Note 8 2 5" xfId="37517" xr:uid="{A5432798-5BFE-4EDD-8EAB-AB07DC2C0503}"/>
    <cellStyle name="Note 8 3" xfId="37518" xr:uid="{F78A767E-049A-4D5A-BB52-7B1C3669573A}"/>
    <cellStyle name="Note 8 3 2" xfId="37519" xr:uid="{155B3AA5-69D6-4505-8605-FC24CD11490C}"/>
    <cellStyle name="Note 8 3 2 2" xfId="37520" xr:uid="{D91AEA58-FABF-44AE-A626-2BE60ACAE5A8}"/>
    <cellStyle name="Note 8 3 3" xfId="37521" xr:uid="{E7CAE90D-9917-407C-ADD0-DD771F7A25D9}"/>
    <cellStyle name="Note 8 3 3 2" xfId="37522" xr:uid="{DB5C8BCD-9393-456D-8856-0C174D976B29}"/>
    <cellStyle name="Note 8 3 4" xfId="37523" xr:uid="{D72904C4-8E28-48B3-AB26-2AF13843AC82}"/>
    <cellStyle name="Note 8 4" xfId="37524" xr:uid="{02E39043-E112-4564-B3EC-94713B95F47E}"/>
    <cellStyle name="Note 8 4 2" xfId="37525" xr:uid="{5CBE1297-A326-4F2D-986B-E23F7B1AB9F6}"/>
    <cellStyle name="Note 8 4 2 2" xfId="37526" xr:uid="{EAA09F80-1F18-47BC-B305-E38558619317}"/>
    <cellStyle name="Note 8 4 2 2 2" xfId="37527" xr:uid="{FE945859-562C-4B65-B6FF-CBC3CE67F733}"/>
    <cellStyle name="Note 8 4 2 3" xfId="37528" xr:uid="{90488320-E9CE-4DB3-8C45-F17AFEC295CB}"/>
    <cellStyle name="Note 8 4 3" xfId="37529" xr:uid="{879808D5-6C71-4099-B8D2-E33136BA4EE4}"/>
    <cellStyle name="Note 8 4 3 2" xfId="37530" xr:uid="{83DA1C41-6621-4965-8CCC-01EFA5128BF8}"/>
    <cellStyle name="Note 8 4 4" xfId="37531" xr:uid="{DB506611-96F1-4E3C-9401-6F50A26EE372}"/>
    <cellStyle name="Note 8 4 4 2" xfId="37532" xr:uid="{4F43F3A4-1BDB-4FC4-99E2-920694FBB3EF}"/>
    <cellStyle name="Note 8 4 5" xfId="37533" xr:uid="{1DB9865C-C653-42DA-BBBE-59D78094ADDA}"/>
    <cellStyle name="Note 8 5" xfId="37534" xr:uid="{64FB458C-9C2A-46B9-B6CB-E8145EABD55E}"/>
    <cellStyle name="Note 8 5 2" xfId="37535" xr:uid="{87543F85-5FE5-48D1-9B17-27FF67D8248D}"/>
    <cellStyle name="Note 8 5 2 2" xfId="37536" xr:uid="{32C7BD20-1334-4372-9BD5-7C430B1133FD}"/>
    <cellStyle name="Note 8 5 3" xfId="37537" xr:uid="{365E40AB-E3CB-4624-8B16-316A16493010}"/>
    <cellStyle name="Note 8 5 3 2" xfId="37538" xr:uid="{5DA09AF7-871C-4275-B6E7-9C72C75BBB1F}"/>
    <cellStyle name="Note 8 5 4" xfId="37539" xr:uid="{5F97D4EF-7B0F-4F7F-A0D2-49457D03912C}"/>
    <cellStyle name="Note 8 6" xfId="37540" xr:uid="{CAFA0217-6214-4A92-AA5E-E5320718D566}"/>
    <cellStyle name="Note 8 6 2" xfId="37541" xr:uid="{D7CA32F4-DF2B-417F-8174-DEC6A5E4EF8A}"/>
    <cellStyle name="Note 8 7" xfId="37542" xr:uid="{A6BB5062-EFEE-4573-9378-DAAA1B6F93C1}"/>
    <cellStyle name="Note 8 8" xfId="37543" xr:uid="{9694FE39-E557-48B3-B42F-CF485F8DC00C}"/>
    <cellStyle name="Note 9" xfId="37544" xr:uid="{8DB39F2F-B03D-4999-B20C-077E3BB4CB79}"/>
    <cellStyle name="Note 9 2" xfId="37545" xr:uid="{6D968847-86D9-4BA6-B92A-CF9E31350424}"/>
    <cellStyle name="Note 9 2 2" xfId="37546" xr:uid="{74DC3B07-0940-4434-B7FB-C40458183980}"/>
    <cellStyle name="Note 9 2 2 2" xfId="37547" xr:uid="{658C2120-DB07-473E-B695-94E46F9F1151}"/>
    <cellStyle name="Note 9 2 2 2 2" xfId="37548" xr:uid="{51DEBDE7-F3BE-4CE6-9586-B6C08B05E6E5}"/>
    <cellStyle name="Note 9 2 2 2 2 2" xfId="37549" xr:uid="{ECE42220-9BB0-4C9E-B893-EEB1CF87C7FA}"/>
    <cellStyle name="Note 9 2 2 2 3" xfId="37550" xr:uid="{E2C8853F-C928-4693-AB39-FCC733D2D2EB}"/>
    <cellStyle name="Note 9 2 2 3" xfId="37551" xr:uid="{82AC5296-1DF7-4DE4-BD00-3E9C9AE1CB7C}"/>
    <cellStyle name="Note 9 2 2 3 2" xfId="37552" xr:uid="{F98FB8F8-8B87-4652-85BD-A538D7A91B82}"/>
    <cellStyle name="Note 9 2 2 4" xfId="37553" xr:uid="{EBD2288B-1579-4C86-B0D9-E1D3D0727F8D}"/>
    <cellStyle name="Note 9 2 2 4 2" xfId="37554" xr:uid="{0FBB199C-52B5-4D79-B639-3E7EAE7BBF00}"/>
    <cellStyle name="Note 9 2 2 5" xfId="37555" xr:uid="{FEB7A032-00B3-43FC-964C-9D89C1E7887B}"/>
    <cellStyle name="Note 9 2 3" xfId="37556" xr:uid="{069488FF-F419-46E4-A166-88C933031ECC}"/>
    <cellStyle name="Note 9 2 3 2" xfId="37557" xr:uid="{1E4C2614-2975-466D-BDCD-B7820AAB7D6E}"/>
    <cellStyle name="Note 9 2 4" xfId="37558" xr:uid="{CC4DEF33-2C76-4E36-94FE-4D26DC87A665}"/>
    <cellStyle name="Note 9 2 4 2" xfId="37559" xr:uid="{4B49B450-6115-4F3C-9485-AD91980FB799}"/>
    <cellStyle name="Note 9 2 5" xfId="37560" xr:uid="{3AFF4126-134D-4226-B326-1B35799CF6DD}"/>
    <cellStyle name="Note 9 3" xfId="37561" xr:uid="{7A294F25-16DD-4EA6-AD73-7E1AC69258A1}"/>
    <cellStyle name="Note 9 3 2" xfId="37562" xr:uid="{C11572ED-8E0E-4CC1-8BCF-714F76979CA2}"/>
    <cellStyle name="Note 9 3 2 2" xfId="37563" xr:uid="{774AF5AC-AF93-4874-808C-675968838334}"/>
    <cellStyle name="Note 9 3 3" xfId="37564" xr:uid="{5B4E04D1-10E9-4932-BC72-C383310541D8}"/>
    <cellStyle name="Note 9 3 3 2" xfId="37565" xr:uid="{F711FA2B-9D61-410D-92ED-FF072ADFCFFF}"/>
    <cellStyle name="Note 9 3 4" xfId="37566" xr:uid="{6789A7D6-BCFB-4C54-8B78-3924E8E76071}"/>
    <cellStyle name="Note 9 4" xfId="37567" xr:uid="{1BD25A31-860F-4FE9-88D5-77BBA4255B93}"/>
    <cellStyle name="Note 9 4 2" xfId="37568" xr:uid="{BC2E6AEA-F9C1-45C7-96A4-F40BA6D47735}"/>
    <cellStyle name="Note 9 4 2 2" xfId="37569" xr:uid="{CFBC3AA2-2D61-4D80-8FD1-AB22CBA36FDB}"/>
    <cellStyle name="Note 9 4 2 2 2" xfId="37570" xr:uid="{ABB8515B-81F6-4E81-A490-50DCE5BF0FCC}"/>
    <cellStyle name="Note 9 4 2 3" xfId="37571" xr:uid="{15D3EA0B-A13C-4306-BF29-3656C62B7F92}"/>
    <cellStyle name="Note 9 4 3" xfId="37572" xr:uid="{62442EDB-E910-4F58-8762-0F70B26466F4}"/>
    <cellStyle name="Note 9 4 3 2" xfId="37573" xr:uid="{8B6E7086-F036-49B6-B4C0-F4A567758928}"/>
    <cellStyle name="Note 9 4 4" xfId="37574" xr:uid="{1CCF758D-D9FD-4771-9F46-33D24F33DE4A}"/>
    <cellStyle name="Note 9 4 4 2" xfId="37575" xr:uid="{EC82170B-9A6B-402B-B5AF-284EFD8D90C0}"/>
    <cellStyle name="Note 9 4 5" xfId="37576" xr:uid="{3913E1AA-C92E-485A-80CE-DFAB56AB89B3}"/>
    <cellStyle name="Note 9 5" xfId="37577" xr:uid="{02F4F41A-7150-4F0D-8849-0312CDC6D9D2}"/>
    <cellStyle name="Note 9 5 2" xfId="37578" xr:uid="{36FE772B-7AD0-428B-83BF-688353A68C61}"/>
    <cellStyle name="Note 9 5 2 2" xfId="37579" xr:uid="{82A78A8C-5E55-43E0-B48F-98DE219DF233}"/>
    <cellStyle name="Note 9 5 3" xfId="37580" xr:uid="{022F2920-A690-4C40-9234-1538C30BC23C}"/>
    <cellStyle name="Note 9 5 3 2" xfId="37581" xr:uid="{5424292A-FE6D-43C7-84A7-B911343DF57D}"/>
    <cellStyle name="Note 9 5 4" xfId="37582" xr:uid="{49250757-E324-4D94-B41F-FC3A5627DFA4}"/>
    <cellStyle name="Note 9 6" xfId="37583" xr:uid="{2A60C2B2-BCD9-4816-BDD1-B97DE0118292}"/>
    <cellStyle name="Note 9 6 2" xfId="37584" xr:uid="{EFDCC5DA-AE80-4511-BD8E-782DAB67F400}"/>
    <cellStyle name="Note 9 7" xfId="37585" xr:uid="{540AEFF1-7F57-4B89-BBAD-5348793B423C}"/>
    <cellStyle name="Note 9 8" xfId="37586" xr:uid="{19D39F05-CB40-43EB-AC4C-3F969288FD1D}"/>
    <cellStyle name="NPPESalesPct" xfId="37587" xr:uid="{521C9216-CF49-4741-9836-C1269D73EFF8}"/>
    <cellStyle name="NPPESalesPct 2" xfId="37588" xr:uid="{DCB8F38B-9965-416A-A81F-864DAF987696}"/>
    <cellStyle name="NPPESalesPct 2 2" xfId="37589" xr:uid="{6E8ED5A4-0B8E-46A3-A339-E965E276B7D3}"/>
    <cellStyle name="NPPESalesPct 3" xfId="37590" xr:uid="{4D647DBF-F506-482F-9BA3-482631CCB162}"/>
    <cellStyle name="NPPESalesPct 3 2" xfId="37591" xr:uid="{2BFC4E67-5014-4CCD-8A20-BF8D8B5C7085}"/>
    <cellStyle name="NPPESalesPct 4" xfId="37592" xr:uid="{128B037B-2DF6-4ADC-BCD1-D25BD484743F}"/>
    <cellStyle name="NPPESalesPct 5" xfId="37593" xr:uid="{20C81819-CD7F-426E-83A6-F5B9362BEA6D}"/>
    <cellStyle name="Number" xfId="37594" xr:uid="{3AF57AC0-CD64-4485-B7BC-7B16171E43DD}"/>
    <cellStyle name="Number 2" xfId="37595" xr:uid="{216CDA84-AE8A-4C0C-8A14-22229A051AF7}"/>
    <cellStyle name="Number 2 2" xfId="37596" xr:uid="{8F848510-08C9-47F6-8914-99E5D4224903}"/>
    <cellStyle name="Number 3" xfId="37597" xr:uid="{AF3A71AD-D68F-4C8E-8CA3-C28267DBA6C0}"/>
    <cellStyle name="Number 3 2" xfId="37598" xr:uid="{2630720F-B2CE-4110-B38D-77CB57AF3F5D}"/>
    <cellStyle name="Number 4" xfId="37599" xr:uid="{D991E772-0F3A-4B04-A7D8-534F8A80A4D6}"/>
    <cellStyle name="Number 5" xfId="37600" xr:uid="{0843F998-DDA1-41D9-94C0-A029F8434C5C}"/>
    <cellStyle name="NWI%S" xfId="37601" xr:uid="{66210A03-6F8E-43EF-A8DC-1DA85C43FC77}"/>
    <cellStyle name="NWI%S 2" xfId="37602" xr:uid="{27EF0F11-539F-4E3D-AEC2-99A0A8CF28B5}"/>
    <cellStyle name="NWI%S 2 2" xfId="37603" xr:uid="{F6D98BB7-EA81-4B7A-BCC1-7870453B487E}"/>
    <cellStyle name="NWI%S 3" xfId="37604" xr:uid="{98FCAB02-AB4C-4E27-9658-08AA416AB837}"/>
    <cellStyle name="NWI%S 3 2" xfId="37605" xr:uid="{C5701E58-B1B4-4FAA-8F63-EFF31AD9A2C6}"/>
    <cellStyle name="NWI%S 4" xfId="37606" xr:uid="{A7B65C8F-6853-41FD-92D1-B017614E6BC8}"/>
    <cellStyle name="NWI%S 5" xfId="37607" xr:uid="{954B5600-A3D8-4B62-B6A4-B782F6210509}"/>
    <cellStyle name="N嗯rmal_Workbook1 Chart 2" xfId="37608" xr:uid="{171CCF5B-6DC8-48A1-9401-E666CB0E7899}"/>
    <cellStyle name="OT" xfId="37609" xr:uid="{A2E93E3D-3CCA-472C-A5FC-77B61D548380}"/>
    <cellStyle name="OT 2" xfId="37610" xr:uid="{0A631664-F959-4556-8412-21F9C5F2EEC4}"/>
    <cellStyle name="OT 2 2" xfId="37611" xr:uid="{0367E870-7436-416C-9DBF-3E0800B0360C}"/>
    <cellStyle name="OT 3" xfId="37612" xr:uid="{30AA3FA9-1013-4F11-8FB6-A0B66BE82362}"/>
    <cellStyle name="OT 3 2" xfId="37613" xr:uid="{0A6E8C13-A733-49EB-8CBB-D22816D377F4}"/>
    <cellStyle name="OT 4" xfId="37614" xr:uid="{76B382D0-E18E-4590-B58F-290249D6BE37}"/>
    <cellStyle name="OT 5" xfId="37615" xr:uid="{C720F98A-4F57-44B5-8653-47DD5342176B}"/>
    <cellStyle name="Output" xfId="14" builtinId="21" customBuiltin="1"/>
    <cellStyle name="Output 10" xfId="37616" xr:uid="{66CFC067-F628-49AC-BC0C-311E98FE417B}"/>
    <cellStyle name="Output 11" xfId="37617" xr:uid="{7EF1B222-3C5D-4E09-B51B-22F1A225CAF1}"/>
    <cellStyle name="Output 2" xfId="37618" xr:uid="{F4149B66-1876-42DF-9349-74FB0260094A}"/>
    <cellStyle name="Output 2 2" xfId="37619" xr:uid="{EFF8994B-75C8-4656-8F20-DB5DAF7D57A9}"/>
    <cellStyle name="Output 2 2 2" xfId="37620" xr:uid="{470522B2-9A69-4A90-8E48-CD56D1626672}"/>
    <cellStyle name="Output 2 2 2 2" xfId="37621" xr:uid="{263FB64C-B3EE-40B8-928B-3FC94DE689BC}"/>
    <cellStyle name="Output 2 2 3" xfId="37622" xr:uid="{710C2F11-7A63-4F19-8B79-94B6EF26BE41}"/>
    <cellStyle name="Output 2 2 3 2" xfId="37623" xr:uid="{CBC4733E-8FD1-456B-A5B8-C3621AE755BD}"/>
    <cellStyle name="Output 2 2 4" xfId="37624" xr:uid="{D2DC680E-6909-4D99-8F94-E0C37EC9EA1B}"/>
    <cellStyle name="Output 2 2 5" xfId="37625" xr:uid="{450664D5-5E6E-4BBC-993C-3053E7095506}"/>
    <cellStyle name="Output 2 3" xfId="37626" xr:uid="{D5D13E7F-F507-4C24-989B-5E11AFDDBEA3}"/>
    <cellStyle name="Output 2 3 2" xfId="37627" xr:uid="{17717531-504E-417E-B9BA-614965F4AAC8}"/>
    <cellStyle name="Output 2 4" xfId="37628" xr:uid="{3830DC0D-4FD7-4247-A4B5-1186E30D5EDF}"/>
    <cellStyle name="Output 2 4 2" xfId="37629" xr:uid="{41FA0DEA-B804-4825-8DDE-B83BB9816B54}"/>
    <cellStyle name="Output 2 5" xfId="37630" xr:uid="{2DCDD2CB-FBDE-4D38-9E7E-2C900D6523A3}"/>
    <cellStyle name="Output 2 6" xfId="37631" xr:uid="{7EFA2898-72AC-46D8-911D-33AAD2F9E36F}"/>
    <cellStyle name="Output 3" xfId="37632" xr:uid="{BF8B48C2-4851-4E5D-81E6-44230F54DBC8}"/>
    <cellStyle name="Output 3 2" xfId="37633" xr:uid="{9ECBFD50-CC6D-46FE-8B31-F40D7558DDB1}"/>
    <cellStyle name="Output 3 3" xfId="37634" xr:uid="{40B3AC31-2438-4921-A42B-2E01E97BBD72}"/>
    <cellStyle name="Output 3 3 2" xfId="37635" xr:uid="{4A184996-26ED-43CD-B3BA-939F985BA2E3}"/>
    <cellStyle name="Output 3 4" xfId="53422" xr:uid="{89482B60-6945-448A-9FF5-99304D7857FD}"/>
    <cellStyle name="Output 3 5" xfId="53423" xr:uid="{D9DDD4E0-D882-44BE-9CD2-14FFAFE30B51}"/>
    <cellStyle name="Output 4" xfId="37636" xr:uid="{A44C2292-EFB8-49AE-B764-CE42BC8EEB80}"/>
    <cellStyle name="Output 4 2" xfId="37637" xr:uid="{A0552FEA-B3B8-4F33-8FF3-79F12CE0718C}"/>
    <cellStyle name="Output 4 3" xfId="37638" xr:uid="{280CEF42-0511-4CB6-8B9E-B70B222A53B0}"/>
    <cellStyle name="Output 4 3 2" xfId="37639" xr:uid="{D9CE7589-B281-454B-92D7-F52B513DC346}"/>
    <cellStyle name="Output 5" xfId="37640" xr:uid="{EA2EA6D3-3355-48E0-92C4-0B2682B29122}"/>
    <cellStyle name="Output 5 2" xfId="37641" xr:uid="{D57ACB4A-DEF6-460B-9E51-88C235FFAAE1}"/>
    <cellStyle name="Output 5 3" xfId="37642" xr:uid="{5FEE5629-6E8D-4352-989D-D532A5CE4E58}"/>
    <cellStyle name="Output 5 3 2" xfId="37643" xr:uid="{90F6BA52-5B4B-4A79-9D5C-16FAB964EBAE}"/>
    <cellStyle name="Output 6" xfId="37644" xr:uid="{60CBFFC8-7F3D-4E16-904E-DD043CE7C5F0}"/>
    <cellStyle name="Output 6 2" xfId="37645" xr:uid="{DE395294-07A7-4AF9-BD02-64F9FFB6FA5B}"/>
    <cellStyle name="Output 7" xfId="37646" xr:uid="{0CBBC73D-D53A-4A27-8CCF-305942F7DD01}"/>
    <cellStyle name="Output 8" xfId="37647" xr:uid="{1DDC68DE-C439-4489-9739-EF0A1E074416}"/>
    <cellStyle name="Output 8 2" xfId="37648" xr:uid="{4D5FAD95-15FB-43CE-801E-755640BCA42D}"/>
    <cellStyle name="Output 9" xfId="37649" xr:uid="{1936527D-907E-4906-A486-77D33D62D11A}"/>
    <cellStyle name="Output Amounts" xfId="37650" xr:uid="{5B1FBE66-AD81-4D76-82DA-7C038B888286}"/>
    <cellStyle name="Output Amounts 2" xfId="37651" xr:uid="{9C0A980F-EE80-489E-B13B-97D0671E422B}"/>
    <cellStyle name="Output Amounts 2 2" xfId="37652" xr:uid="{9A5C7F4B-1A08-465B-8A1C-6B3B6C0A5D12}"/>
    <cellStyle name="Output Amounts 3" xfId="37653" xr:uid="{32EFBEAA-F1E6-410B-963A-3524231EF47E}"/>
    <cellStyle name="Output Amounts 3 2" xfId="37654" xr:uid="{A5F38D7F-F9D2-4AEC-9571-D7E539B71E6B}"/>
    <cellStyle name="Output Amounts 4" xfId="37655" xr:uid="{4C25A1CE-DBC1-45EC-B4A0-18B379F6B6A1}"/>
    <cellStyle name="Output Amounts 5" xfId="37656" xr:uid="{43DFACF3-DC28-485E-949D-8BF70AA30C64}"/>
    <cellStyle name="Output Column Headings" xfId="37657" xr:uid="{963A413A-CB12-49BC-95F8-755AEB73E4DB}"/>
    <cellStyle name="Output Column Headings 2" xfId="37658" xr:uid="{4BC2CC3E-A5FA-4379-B825-850EC51DAC4C}"/>
    <cellStyle name="Output Column Headings 2 2" xfId="37659" xr:uid="{B0B35EDF-B6C6-40CB-B0E7-70649D6E379F}"/>
    <cellStyle name="Output Column Headings 3" xfId="37660" xr:uid="{8E57FD24-9BEA-42AC-96BE-8FAF770B1EE7}"/>
    <cellStyle name="Output Column Headings 3 2" xfId="37661" xr:uid="{FE2C72EB-6C1B-46B2-B582-F3501636A3FA}"/>
    <cellStyle name="Output Column Headings 4" xfId="37662" xr:uid="{117A2BC9-BB5F-4C55-8BFA-29DCE75F8248}"/>
    <cellStyle name="Output Column Headings 5" xfId="37663" xr:uid="{B8B09041-1AB6-4955-96AF-B2B955B7147C}"/>
    <cellStyle name="Output Line Items" xfId="37664" xr:uid="{0C17773F-C28C-40C9-8E59-7D83898EDF77}"/>
    <cellStyle name="Output Line Items 2" xfId="37665" xr:uid="{5D240A1B-1B13-4C55-B383-E80ED21A7B56}"/>
    <cellStyle name="Output Line Items 2 2" xfId="37666" xr:uid="{1A772DE1-8B16-4DCB-A4C2-0067F2EE6290}"/>
    <cellStyle name="Output Line Items 3" xfId="37667" xr:uid="{6C1B4447-4947-474D-A781-6C8012935CCB}"/>
    <cellStyle name="Output Line Items 3 2" xfId="37668" xr:uid="{4E526E4D-8EBB-45D9-BCBD-DE0FDA953791}"/>
    <cellStyle name="Output Line Items 4" xfId="37669" xr:uid="{759AD9EA-AAE3-45E9-9655-1EECECF038A7}"/>
    <cellStyle name="Output Line Items 5" xfId="37670" xr:uid="{178F6303-2080-4358-B573-065194E34026}"/>
    <cellStyle name="Output Report Heading" xfId="37671" xr:uid="{EB6859E0-4D2C-480B-839E-0D673DF114D0}"/>
    <cellStyle name="Output Report Heading 2" xfId="37672" xr:uid="{BAF108CF-EAD7-465D-89C7-B3E8D6D92F9B}"/>
    <cellStyle name="Output Report Heading 2 2" xfId="37673" xr:uid="{5A1B0D4A-3002-452D-A654-16A0E79647FD}"/>
    <cellStyle name="Output Report Heading 3" xfId="37674" xr:uid="{660F5317-98AF-44B2-AA01-2DD09410B19D}"/>
    <cellStyle name="Output Report Heading 3 2" xfId="37675" xr:uid="{D79D87DA-4C56-420C-BBE5-15D8B5819EF7}"/>
    <cellStyle name="Output Report Heading 4" xfId="37676" xr:uid="{1A18F776-49AA-409F-B105-D9A8ADFF3F27}"/>
    <cellStyle name="Output Report Heading 5" xfId="37677" xr:uid="{948F025C-4CBD-4C12-BA00-47154848A8E7}"/>
    <cellStyle name="Output Report Title" xfId="37678" xr:uid="{EEDF94D0-7CDA-4E53-86D8-4E3E5347BCD2}"/>
    <cellStyle name="Output Report Title 2" xfId="37679" xr:uid="{837E37CE-0D11-41F4-B58F-7A4F3260E763}"/>
    <cellStyle name="Output Report Title 2 2" xfId="37680" xr:uid="{61BFFCD4-23BC-405B-9643-3DE42F0D473E}"/>
    <cellStyle name="Output Report Title 3" xfId="37681" xr:uid="{8E0331A7-B65E-4D21-A1D1-A2C40E1A5378}"/>
    <cellStyle name="Output Report Title 3 2" xfId="37682" xr:uid="{0D91FD71-9A26-4D6F-986A-9C92A3AA4D3F}"/>
    <cellStyle name="Output Report Title 4" xfId="37683" xr:uid="{26F9AD4A-AFCC-4A20-807B-A0AC010F54A8}"/>
    <cellStyle name="Output Report Title 5" xfId="37684" xr:uid="{2DBC2467-B603-4871-A38C-41A9E8E8F26B}"/>
    <cellStyle name="Page Heading Large" xfId="37685" xr:uid="{B1167B86-F0B7-4918-A191-8E7557F49CF9}"/>
    <cellStyle name="Page Heading Large 2" xfId="37686" xr:uid="{F271D764-7DE8-456D-B7F0-F37A6D225516}"/>
    <cellStyle name="Page Heading Large 2 2" xfId="37687" xr:uid="{735BA100-60E6-4F02-BEF7-0055AE33E2F0}"/>
    <cellStyle name="Page Heading Large 3" xfId="37688" xr:uid="{4A7FDB96-1876-4CBB-87BA-AA34F194BF17}"/>
    <cellStyle name="Page Heading Large 3 2" xfId="37689" xr:uid="{75B33F4B-A694-4DA2-9A0A-E833ED6FF23A}"/>
    <cellStyle name="Page Heading Large 4" xfId="37690" xr:uid="{A700AA1E-A485-47FF-9222-0C2DE7A94098}"/>
    <cellStyle name="Page Heading Large 5" xfId="37691" xr:uid="{C3541FBC-B79D-4EBB-843D-B26FFE12A378}"/>
    <cellStyle name="Page Heading Small" xfId="37692" xr:uid="{AE04CF23-A2A8-481C-B6B8-3DD43F863868}"/>
    <cellStyle name="Page Heading Small 2" xfId="37693" xr:uid="{E0CE802D-DD76-40A6-98FB-056A57A07B38}"/>
    <cellStyle name="Page Heading Small 2 2" xfId="37694" xr:uid="{254E4B7B-BD82-4B63-9496-30D38B5A6C50}"/>
    <cellStyle name="Page Heading Small 3" xfId="37695" xr:uid="{10CBFB1C-B3F8-4B02-852B-04DFBD4D8233}"/>
    <cellStyle name="Page Heading Small 3 2" xfId="37696" xr:uid="{0DFB5974-9C49-4F48-B427-36267B39263B}"/>
    <cellStyle name="Page Heading Small 4" xfId="37697" xr:uid="{2D7C39CC-B342-4D53-BD85-BC2854DFB4D1}"/>
    <cellStyle name="Page Heading Small 5" xfId="37698" xr:uid="{996431FB-6EA2-4EAE-8F77-5D77A93A022A}"/>
    <cellStyle name="Page Number" xfId="37699" xr:uid="{96D3F918-3C3F-4283-8ED3-7A528FF756BF}"/>
    <cellStyle name="Page Number 2" xfId="37700" xr:uid="{52B6795F-113C-4697-9238-DAE61BD38CC5}"/>
    <cellStyle name="Page Number 2 2" xfId="37701" xr:uid="{CDDBF60F-0234-44CB-8A58-C8038BFDC140}"/>
    <cellStyle name="Page Number 3" xfId="37702" xr:uid="{ECF3BB70-F0FE-400D-A158-038299CE74B7}"/>
    <cellStyle name="Page Number 3 2" xfId="37703" xr:uid="{F4489A3A-45B2-4396-8340-F4265D484185}"/>
    <cellStyle name="Page Number 4" xfId="37704" xr:uid="{15CC2D2D-7176-4293-8D40-23442B5F3735}"/>
    <cellStyle name="Page Number 5" xfId="37705" xr:uid="{5E780E1D-FFA3-475C-A425-C873A52D8FDA}"/>
    <cellStyle name="paula" xfId="37706" xr:uid="{1C4DB8FF-71D3-44F6-8E9F-9E27208F13E1}"/>
    <cellStyle name="pc1" xfId="37707" xr:uid="{41267697-676A-41F8-8385-DC3FAA01ADCB}"/>
    <cellStyle name="pc1 2" xfId="37708" xr:uid="{400CBCF5-3D5D-467D-8E11-AE715070A0D3}"/>
    <cellStyle name="pc1 2 2" xfId="37709" xr:uid="{38D46DD7-FDCC-4E49-8DFF-C848335A5A03}"/>
    <cellStyle name="pc1 2 2 2" xfId="37710" xr:uid="{30E7394F-4C79-41F9-9075-69AB43192CBD}"/>
    <cellStyle name="pc1 2 3" xfId="37711" xr:uid="{BCBC783D-9B70-42E3-AA55-B30ECDBDBFBF}"/>
    <cellStyle name="pc1 2 3 2" xfId="37712" xr:uid="{4CBF6E26-6E84-4E61-B112-69347062E1CE}"/>
    <cellStyle name="pc1 2 4" xfId="37713" xr:uid="{F66B5402-94E5-42FE-B25B-2BCE5BE95E0A}"/>
    <cellStyle name="pc1 3" xfId="37714" xr:uid="{D499E03D-08E7-4B59-866A-AD4EFD959AD3}"/>
    <cellStyle name="pc1 3 2" xfId="37715" xr:uid="{061B8E15-ACF7-4619-BF1A-A57B663AEF3A}"/>
    <cellStyle name="pc1 4" xfId="37716" xr:uid="{D92094F0-01AE-494B-BE10-AFF445D73C0F}"/>
    <cellStyle name="pc1 4 2" xfId="37717" xr:uid="{32339187-50F0-4A84-889F-07A4335EB171}"/>
    <cellStyle name="pc1 5" xfId="37718" xr:uid="{A095D580-F325-420D-A394-BB750E550081}"/>
    <cellStyle name="pc1 6" xfId="37719" xr:uid="{17350A20-8E7A-427E-975B-7485BB187C27}"/>
    <cellStyle name="pcent" xfId="37720" xr:uid="{83C4F95F-60AA-42E3-A627-6554E84A239B}"/>
    <cellStyle name="pcent 2" xfId="37721" xr:uid="{C71F14B4-D6B1-4A23-A842-0A7EEF385D8E}"/>
    <cellStyle name="pcent 2 2" xfId="37722" xr:uid="{A6D172C6-B290-4BAF-93D2-3C3CB71DBE21}"/>
    <cellStyle name="pcent 2 2 2" xfId="37723" xr:uid="{182C15DC-F135-488B-8481-D2D3EA2478B3}"/>
    <cellStyle name="pcent 2 3" xfId="37724" xr:uid="{0B43658A-8F0A-4EB0-B662-B1208CF69875}"/>
    <cellStyle name="pcent 2 3 2" xfId="37725" xr:uid="{94C43203-7FED-4548-BCEE-246B7BCA05BA}"/>
    <cellStyle name="pcent 2 4" xfId="37726" xr:uid="{EAEB1608-F242-467A-BDED-1C6F08F29DF4}"/>
    <cellStyle name="pcent 2 5" xfId="37727" xr:uid="{9EBFB90D-D398-4DD9-879F-6AF5B8151033}"/>
    <cellStyle name="pcent 3" xfId="37728" xr:uid="{4F0B8705-6A6E-4BFE-828D-C40FC1806D63}"/>
    <cellStyle name="pcent 3 2" xfId="37729" xr:uid="{32095E29-0765-40CF-A846-F167ABD1B231}"/>
    <cellStyle name="pcent 3 2 2" xfId="37730" xr:uid="{E61DEBA0-17D2-4594-97BF-9D700E1DB361}"/>
    <cellStyle name="pcent 3 3" xfId="37731" xr:uid="{32BD97C2-680B-4BA0-A00C-3F1EDFEE43BE}"/>
    <cellStyle name="pcent 3 3 2" xfId="37732" xr:uid="{3A54B452-7CFC-4A4E-9DD7-DBCEF4FE3BD9}"/>
    <cellStyle name="pcent 3 4" xfId="37733" xr:uid="{E85BD873-4DC7-4013-A315-70FD62C20D09}"/>
    <cellStyle name="pcent 3 5" xfId="37734" xr:uid="{C6F501DE-077D-4FED-8EFC-B016B0DDF361}"/>
    <cellStyle name="pcent 4" xfId="37735" xr:uid="{E5B471AC-48D3-46E5-ADE3-88ACB82D7968}"/>
    <cellStyle name="pcent 4 2" xfId="37736" xr:uid="{E70D4B24-206E-410A-B2F6-9BA02800EBB7}"/>
    <cellStyle name="pcent 5" xfId="37737" xr:uid="{C0560E89-9C85-4218-8340-45D9F2B840FF}"/>
    <cellStyle name="pcent 5 2" xfId="37738" xr:uid="{55EAC9B6-45E3-442E-8562-C82BDC8E442A}"/>
    <cellStyle name="pcent 6" xfId="37739" xr:uid="{AF769AA5-3A5A-4F33-93B0-BEC3F7AFBED5}"/>
    <cellStyle name="pcent 6 2" xfId="37740" xr:uid="{2C14F84E-F7FC-4D0E-B948-0F81BBE6AC35}"/>
    <cellStyle name="pcent 7" xfId="37741" xr:uid="{3E223A85-85F7-41FF-B83E-B9DAB6B612CF}"/>
    <cellStyle name="pcent 8" xfId="37742" xr:uid="{A7802045-3A01-4248-9C76-7EC23A25A8E9}"/>
    <cellStyle name="Percent" xfId="2" builtinId="5"/>
    <cellStyle name="Percent [0]" xfId="37743" xr:uid="{1D7C4E09-B449-41B8-B87C-7783212AF11D}"/>
    <cellStyle name="Percent [0] 2" xfId="37744" xr:uid="{0F3413C5-6056-470D-BE80-13D32630D559}"/>
    <cellStyle name="Percent [0] 2 2" xfId="37745" xr:uid="{6FCB9E14-9512-4823-B76E-7864864D8C75}"/>
    <cellStyle name="Percent [0] 2 2 2" xfId="37746" xr:uid="{E3888AC1-382B-42E3-967E-30B4E32720E5}"/>
    <cellStyle name="Percent [0] 2 3" xfId="37747" xr:uid="{9848D3CD-962D-46C2-B3D5-94D7B23B13F4}"/>
    <cellStyle name="Percent [0] 2 3 2" xfId="37748" xr:uid="{CC91362E-D9FD-4FA5-A304-2D564A1208BF}"/>
    <cellStyle name="Percent [0] 2 4" xfId="37749" xr:uid="{6D03196F-0040-4C67-A635-3828F8DD8B66}"/>
    <cellStyle name="Percent [0] 3" xfId="37750" xr:uid="{92265FC5-3DB7-4B76-86B4-7B4F45ABF5F9}"/>
    <cellStyle name="Percent [0] 3 2" xfId="37751" xr:uid="{3C45A92E-C326-466F-A335-EDDDB4B11E81}"/>
    <cellStyle name="Percent [0] 4" xfId="37752" xr:uid="{9AC33838-7223-4ECF-9185-1A0F4303C132}"/>
    <cellStyle name="Percent [0] 4 2" xfId="37753" xr:uid="{E78D96B9-7792-4EEA-9665-B75F0811ADB1}"/>
    <cellStyle name="Percent [0] 5" xfId="37754" xr:uid="{E5604D50-0CD2-46EB-9BFA-892A508B8377}"/>
    <cellStyle name="Percent [0] 6" xfId="37755" xr:uid="{4C405EBB-0FE9-401A-AF7A-07B80568C415}"/>
    <cellStyle name="Percent [1]" xfId="37756" xr:uid="{D4F8FAEF-E6B8-4B3D-A742-8C047C510530}"/>
    <cellStyle name="Percent [1] 2" xfId="37757" xr:uid="{B107798D-1208-47B0-B608-B4FE888CDCB2}"/>
    <cellStyle name="Percent [1] 2 2" xfId="37758" xr:uid="{1F000647-3A8E-498C-B7E2-90084B9EFD13}"/>
    <cellStyle name="Percent [1] 3" xfId="37759" xr:uid="{B637CD14-6F19-4142-98E6-AD3058650B8A}"/>
    <cellStyle name="Percent [1] 3 2" xfId="37760" xr:uid="{D827D20A-82DE-4D24-B8B5-9B6AFA60BD72}"/>
    <cellStyle name="Percent [1] 4" xfId="37761" xr:uid="{08FBBDF6-9C2C-4E06-A4C7-7BCDCC9EC0DE}"/>
    <cellStyle name="Percent [1] 5" xfId="37762" xr:uid="{6E1AAC90-06E6-4299-A854-0C4D13635213}"/>
    <cellStyle name="Percent [2]" xfId="37763" xr:uid="{B107F1DE-EDB9-4EA4-8F55-673E4403431D}"/>
    <cellStyle name="Percent [2] 2" xfId="37764" xr:uid="{88D3E916-1064-4E00-ABF1-F109E7F1DF10}"/>
    <cellStyle name="Percent [2] 2 2" xfId="37765" xr:uid="{C0217A6F-1C7E-41F5-9E9E-E7AAE0B91F6A}"/>
    <cellStyle name="Percent [2] 2 2 2" xfId="37766" xr:uid="{4FA6CB49-111A-4D4F-A0B7-518FAA231569}"/>
    <cellStyle name="Percent [2] 2 2 2 2" xfId="37767" xr:uid="{74355A94-4E5C-4961-BF38-42830A07F2BE}"/>
    <cellStyle name="Percent [2] 2 2 3" xfId="37768" xr:uid="{27FD2907-A7BC-4A81-8B97-CD6141B88A1E}"/>
    <cellStyle name="Percent [2] 2 2 3 2" xfId="37769" xr:uid="{B08075CD-B187-499D-A3CE-64D3A8A0AED6}"/>
    <cellStyle name="Percent [2] 2 2 4" xfId="37770" xr:uid="{9599E2B6-3DF1-462E-B7B6-6DCC7386C2C9}"/>
    <cellStyle name="Percent [2] 2 2 5" xfId="37771" xr:uid="{147968FC-A4E7-4C7D-8D92-16272663F609}"/>
    <cellStyle name="Percent [2] 2 3" xfId="37772" xr:uid="{D478F028-45D4-4379-B8DA-07F8E2BB836A}"/>
    <cellStyle name="Percent [2] 2 3 2" xfId="37773" xr:uid="{5B44927C-E091-4F63-8ED7-90E63AB9E5EC}"/>
    <cellStyle name="Percent [2] 2 4" xfId="37774" xr:uid="{04CBD57D-9527-4299-A781-3D0C783979B1}"/>
    <cellStyle name="Percent [2] 2 4 2" xfId="37775" xr:uid="{EC73D6D2-9411-4C45-B84D-4BDA5C6A3578}"/>
    <cellStyle name="Percent [2] 2 5" xfId="37776" xr:uid="{F4A1AEEB-0045-4876-A954-471ECFA3B248}"/>
    <cellStyle name="Percent [2] 2 6" xfId="37777" xr:uid="{CAB81FA3-3984-449D-9A5C-5FB4CF9AAF81}"/>
    <cellStyle name="Percent [2] 2 7" xfId="37778" xr:uid="{9A0B4032-6AC4-4B06-A4A4-8ED9F0D54478}"/>
    <cellStyle name="Percent [2] 3" xfId="37779" xr:uid="{A6C2969E-6692-4503-9C0E-470FDB23C9E8}"/>
    <cellStyle name="Percent [2] 3 2" xfId="37780" xr:uid="{5BF5CA89-99E0-404A-B2FD-802850CBC5E0}"/>
    <cellStyle name="Percent [2] 3 2 2" xfId="37781" xr:uid="{3FA732B6-7DF4-400D-B454-A2B302E9BDC2}"/>
    <cellStyle name="Percent [2] 3 2 2 2" xfId="37782" xr:uid="{BE54D489-1668-4A9B-9CD0-7A6F4118B7B9}"/>
    <cellStyle name="Percent [2] 3 2 3" xfId="37783" xr:uid="{705F2433-CA8F-4E1C-8897-39715D9AB0B1}"/>
    <cellStyle name="Percent [2] 3 2 3 2" xfId="37784" xr:uid="{4AB98669-C461-4713-A00D-B3D072D031B3}"/>
    <cellStyle name="Percent [2] 3 2 4" xfId="37785" xr:uid="{1A24FDBB-22E4-46C1-AB6F-A5A5435D3C80}"/>
    <cellStyle name="Percent [2] 3 2 5" xfId="37786" xr:uid="{0879DF45-1BE7-43E6-BE83-B968F15285D8}"/>
    <cellStyle name="Percent [2] 3 3" xfId="37787" xr:uid="{9F2BDD73-7407-492D-931D-6C4FE60F8F51}"/>
    <cellStyle name="Percent [2] 3 3 2" xfId="37788" xr:uid="{879042DF-B908-4A13-8D7E-8BCF6B80EE2C}"/>
    <cellStyle name="Percent [2] 3 4" xfId="37789" xr:uid="{9F2C1C6C-7CD8-420D-81F2-B2E9D5A922FC}"/>
    <cellStyle name="Percent [2] 3 4 2" xfId="37790" xr:uid="{503A8370-3964-44AE-9B0E-353128639536}"/>
    <cellStyle name="Percent [2] 3 5" xfId="37791" xr:uid="{183B7565-D47B-438D-BA2A-65FDB9EE3DE3}"/>
    <cellStyle name="Percent [2] 3 6" xfId="37792" xr:uid="{D1984139-C3EC-4903-A7FC-539AEB8A4E46}"/>
    <cellStyle name="Percent [2] 3 7" xfId="37793" xr:uid="{E275F29C-F68A-44D4-80B7-65B7655258D4}"/>
    <cellStyle name="Percent [2] 4" xfId="37794" xr:uid="{4A37C704-B06C-4409-B54B-4E9415BF8A2C}"/>
    <cellStyle name="Percent [2] 4 2" xfId="37795" xr:uid="{7DCAD5FC-AC51-468C-8B48-01824FCC4BE1}"/>
    <cellStyle name="Percent [2] 4 3" xfId="37796" xr:uid="{F3E99F51-8058-4D33-9C98-9DB23A06FED5}"/>
    <cellStyle name="Percent [2] 4 4" xfId="37797" xr:uid="{76635AA7-B25B-4D4B-9ED1-405BDD4392DC}"/>
    <cellStyle name="Percent [2] 5" xfId="37798" xr:uid="{50AA61E9-9474-42CC-8D88-BECB350A70B9}"/>
    <cellStyle name="Percent [2] 5 2" xfId="37799" xr:uid="{B69A6B39-EE3D-4525-9A64-29036390B1E8}"/>
    <cellStyle name="Percent [2] 5 2 2" xfId="37800" xr:uid="{04BB5C1A-BCE3-4566-8F1B-F1E16E9F7D56}"/>
    <cellStyle name="Percent [2] 5 3" xfId="37801" xr:uid="{29729859-8D35-4974-A173-5E27907E99C4}"/>
    <cellStyle name="Percent [2] 5 3 2" xfId="37802" xr:uid="{D487FF42-41D1-4B46-BA81-327FDE3546F5}"/>
    <cellStyle name="Percent [2] 5 4" xfId="37803" xr:uid="{4C86BC60-7E8E-4D59-BFFE-EBEA1D3ACCD4}"/>
    <cellStyle name="Percent [2] 5 5" xfId="37804" xr:uid="{9E782742-7190-4D29-97DD-43B3AD24CE70}"/>
    <cellStyle name="Percent [2] 6" xfId="37805" xr:uid="{2F0E745F-0D3E-42FC-BAA3-57B94D6BFE38}"/>
    <cellStyle name="Percent [2] 6 2" xfId="37806" xr:uid="{BE316E7F-60B4-4547-94D5-3ACBB56A3A04}"/>
    <cellStyle name="Percent [2] 7" xfId="37807" xr:uid="{E9801034-F4B7-4BD4-AA76-A94E3801A87B}"/>
    <cellStyle name="Percent [2] 8" xfId="37808" xr:uid="{92F5E057-A5ED-48BA-B649-7AA416B8DA99}"/>
    <cellStyle name="Percent [2] 9" xfId="37809" xr:uid="{B939A228-9CE8-40E1-A14B-55D4D746FCA5}"/>
    <cellStyle name="Percent 10" xfId="37810" xr:uid="{1F5EDEFC-166A-4577-A376-ED7247F23C6C}"/>
    <cellStyle name="Percent 10 2" xfId="37811" xr:uid="{742D257B-5207-4FE5-8032-6D7B12A996A5}"/>
    <cellStyle name="Percent 10 2 2" xfId="37812" xr:uid="{713DA882-EFA3-4E72-AAFC-61E70482FB9D}"/>
    <cellStyle name="Percent 10 2 2 2" xfId="37813" xr:uid="{8B53F689-8BEB-4FC4-9497-082B5E499B68}"/>
    <cellStyle name="Percent 10 2 2 3" xfId="37814" xr:uid="{E3A7E458-D221-47AF-B5BF-928C70296283}"/>
    <cellStyle name="Percent 10 2 3" xfId="37815" xr:uid="{BCCFA086-4E6F-43E6-B586-A713B5113743}"/>
    <cellStyle name="Percent 10 2 3 2" xfId="37816" xr:uid="{71DDA828-2316-4639-9514-7FAC11343E0C}"/>
    <cellStyle name="Percent 10 2 3 3" xfId="37817" xr:uid="{A907632C-ECFE-4028-9A03-4AD0D84FD3B0}"/>
    <cellStyle name="Percent 10 2 4" xfId="37818" xr:uid="{B5C82ABB-F526-4167-8DB4-518280B64F98}"/>
    <cellStyle name="Percent 10 2 4 2" xfId="37819" xr:uid="{40F5921B-D1D2-4035-8BEC-784B6384C84B}"/>
    <cellStyle name="Percent 10 2 5" xfId="37820" xr:uid="{F186F11E-A30C-4285-9AE1-EA292E030954}"/>
    <cellStyle name="Percent 10 2 6" xfId="37821" xr:uid="{B86ACFC3-2E56-4906-8137-11587070EF53}"/>
    <cellStyle name="Percent 10 3" xfId="37822" xr:uid="{CEF61AE4-BA13-48A0-A5F2-09A7C9D8D04B}"/>
    <cellStyle name="Percent 10 3 2" xfId="37823" xr:uid="{99C89885-AA56-4C19-A085-EF852BD0CC0D}"/>
    <cellStyle name="Percent 10 3 2 2" xfId="37824" xr:uid="{7314B4E3-70C6-4C2A-A60D-3E872858BF37}"/>
    <cellStyle name="Percent 10 3 2 3" xfId="37825" xr:uid="{5DC27AB8-092D-4499-8E88-FC25BD50AC0A}"/>
    <cellStyle name="Percent 10 3 3" xfId="37826" xr:uid="{6FBC7F4B-9B46-4D45-8C36-01010AF79362}"/>
    <cellStyle name="Percent 10 3 3 2" xfId="37827" xr:uid="{DD6F5098-021A-47FF-9D5A-B2DEFF022D33}"/>
    <cellStyle name="Percent 10 3 3 3" xfId="37828" xr:uid="{D9771930-1191-43D7-AE15-C4F1AAA97B69}"/>
    <cellStyle name="Percent 10 3 4" xfId="37829" xr:uid="{C0683E13-4A00-4F20-8294-A3791EEE4363}"/>
    <cellStyle name="Percent 10 3 4 2" xfId="37830" xr:uid="{A6DDC0B3-94D7-4F2B-AAD2-1E45ECCD865F}"/>
    <cellStyle name="Percent 10 3 5" xfId="37831" xr:uid="{D686F679-B2DE-4C63-A379-D46651970163}"/>
    <cellStyle name="Percent 10 3 6" xfId="37832" xr:uid="{2AB758CD-7ED1-43DA-9637-B84473D33275}"/>
    <cellStyle name="Percent 10 4" xfId="37833" xr:uid="{92CE2BA1-DF93-458C-A433-137AE4A9EA61}"/>
    <cellStyle name="Percent 10 4 2" xfId="37834" xr:uid="{408DCCEE-D728-4133-9452-EA027CD302E7}"/>
    <cellStyle name="Percent 10 4 3" xfId="37835" xr:uid="{350551AB-F25A-4D77-A20E-7C5B41F86FA1}"/>
    <cellStyle name="Percent 10 5" xfId="37836" xr:uid="{DBF1060C-289B-4206-9E80-FBFFD884EF78}"/>
    <cellStyle name="Percent 10 5 2" xfId="37837" xr:uid="{33B1315B-F744-47D8-9BA0-A4C0BFD1CFA4}"/>
    <cellStyle name="Percent 10 5 3" xfId="37838" xr:uid="{415A0055-066F-4C2D-BF2A-30E717219A66}"/>
    <cellStyle name="Percent 10 6" xfId="37839" xr:uid="{0C5D2CA7-8B61-4421-9E9E-EBC18026CE68}"/>
    <cellStyle name="Percent 10 6 2" xfId="37840" xr:uid="{997E545C-97E6-457D-823F-DAB75F877C80}"/>
    <cellStyle name="Percent 10 7" xfId="37841" xr:uid="{4103F25C-5EDA-4CB4-9008-21806A2A3EB6}"/>
    <cellStyle name="Percent 10 7 2" xfId="37842" xr:uid="{C40F8E56-B7A5-4327-8FA2-25A306EC989F}"/>
    <cellStyle name="Percent 10 8" xfId="37843" xr:uid="{A269F1F7-24DC-4A65-9449-C284C87C40E1}"/>
    <cellStyle name="Percent 100" xfId="37844" xr:uid="{987B91A9-DCED-435A-B341-69A5AAA14C9E}"/>
    <cellStyle name="Percent 100 2" xfId="37845" xr:uid="{B55C371D-546A-4DAD-A36F-44FDA599E064}"/>
    <cellStyle name="Percent 100 2 2" xfId="37846" xr:uid="{C63D8942-F371-499B-906F-F630CF029C8B}"/>
    <cellStyle name="Percent 100 3" xfId="37847" xr:uid="{6C2D42FC-A3D3-4CD5-9702-583282CDF56B}"/>
    <cellStyle name="Percent 100 3 2" xfId="37848" xr:uid="{B606BBD3-0AFA-46CC-A830-3A2F6D3B06E8}"/>
    <cellStyle name="Percent 100 4" xfId="37849" xr:uid="{CB2B791B-D02A-461E-97B6-2A525D7B30E6}"/>
    <cellStyle name="Percent 101" xfId="37850" xr:uid="{E4534DE4-0ED8-4EC0-BF9C-F0055B5E903C}"/>
    <cellStyle name="Percent 101 2" xfId="37851" xr:uid="{82837EEF-087A-4A7C-8060-5161B94C7601}"/>
    <cellStyle name="Percent 101 2 2" xfId="37852" xr:uid="{269F0631-BF02-4CED-ACE2-0B5B006BAE13}"/>
    <cellStyle name="Percent 101 3" xfId="37853" xr:uid="{DBD66EC7-7B95-4E56-885A-04A3EF26C82D}"/>
    <cellStyle name="Percent 101 3 2" xfId="37854" xr:uid="{C8A7F2F3-D997-4202-9A44-4CF126F7BF98}"/>
    <cellStyle name="Percent 101 4" xfId="37855" xr:uid="{7FDBF66D-7F18-4840-BAE6-3F78750DA9B6}"/>
    <cellStyle name="Percent 102" xfId="37856" xr:uid="{C902F472-FF74-445F-A23F-1C85AB2C042D}"/>
    <cellStyle name="Percent 102 2" xfId="37857" xr:uid="{1A8919D6-1DC0-458C-AB11-429AA56B2F32}"/>
    <cellStyle name="Percent 102 2 2" xfId="37858" xr:uid="{D812F1D5-45C8-48E3-B4D0-AAA8F0510B13}"/>
    <cellStyle name="Percent 102 3" xfId="37859" xr:uid="{BE883F00-3FAE-4B8B-B4DD-261741D27604}"/>
    <cellStyle name="Percent 102 3 2" xfId="37860" xr:uid="{E7429CB5-0DFD-4697-B2B5-E8AFD149D8E8}"/>
    <cellStyle name="Percent 102 4" xfId="37861" xr:uid="{80F3DDD7-0FE1-4B99-8618-CC42091432DE}"/>
    <cellStyle name="Percent 103" xfId="37862" xr:uid="{DB645887-A4DF-4F88-AC64-0EE69527917D}"/>
    <cellStyle name="Percent 103 2" xfId="37863" xr:uid="{990815DB-85EB-42CD-85AE-32BEF0B9435D}"/>
    <cellStyle name="Percent 103 2 2" xfId="37864" xr:uid="{B0E78E87-D13C-455A-BF77-0F4734BD1B36}"/>
    <cellStyle name="Percent 103 3" xfId="37865" xr:uid="{FBC48C61-E0A2-4FEC-AB38-0EAC7643B345}"/>
    <cellStyle name="Percent 103 3 2" xfId="37866" xr:uid="{DDC2FCC1-71AA-4F34-B32E-4493F9A2B31B}"/>
    <cellStyle name="Percent 103 4" xfId="37867" xr:uid="{4469EB58-38F7-4191-A98C-72AAD791248E}"/>
    <cellStyle name="Percent 104" xfId="37868" xr:uid="{AF796ECA-8B2D-49B3-B2CF-99E7F6D39603}"/>
    <cellStyle name="Percent 104 2" xfId="37869" xr:uid="{25815AB0-7BF9-4F6C-BB3E-863451035B62}"/>
    <cellStyle name="Percent 104 2 2" xfId="37870" xr:uid="{FC15CB4A-F53E-4B1C-8EC9-A5FAF7791777}"/>
    <cellStyle name="Percent 104 3" xfId="37871" xr:uid="{0CD5D980-3F98-4E73-93BF-F6CDCCE4A18B}"/>
    <cellStyle name="Percent 104 3 2" xfId="37872" xr:uid="{3FA59673-103E-416B-802E-AC8C5573018E}"/>
    <cellStyle name="Percent 104 4" xfId="37873" xr:uid="{7EC9137C-E519-48A5-88FE-A961CF266DFC}"/>
    <cellStyle name="Percent 105" xfId="37874" xr:uid="{105006FC-2CF8-4F57-B71B-434CBE54D49D}"/>
    <cellStyle name="Percent 105 2" xfId="37875" xr:uid="{1872BD66-BFE9-4AB0-BE1D-EE3BA06832B8}"/>
    <cellStyle name="Percent 105 2 2" xfId="37876" xr:uid="{841A9019-25BB-4F9D-8BAF-A66A7D04EC59}"/>
    <cellStyle name="Percent 105 3" xfId="37877" xr:uid="{CF7A3C11-0322-476E-814C-4AF7B7A16C8E}"/>
    <cellStyle name="Percent 105 3 2" xfId="37878" xr:uid="{BA8E304E-7143-4F1B-A527-D9921944B72D}"/>
    <cellStyle name="Percent 105 4" xfId="37879" xr:uid="{602D9438-F98B-4462-A355-DA02BA4B2F35}"/>
    <cellStyle name="Percent 106" xfId="37880" xr:uid="{539024E4-2F32-4440-B6C1-37B2E127AE13}"/>
    <cellStyle name="Percent 106 2" xfId="37881" xr:uid="{DAD4B4CA-FBBD-4905-86BE-368CB93EE719}"/>
    <cellStyle name="Percent 106 2 2" xfId="37882" xr:uid="{A6E3F957-B8BA-49FD-BAE1-07B0205EF372}"/>
    <cellStyle name="Percent 106 3" xfId="37883" xr:uid="{F73BBFC5-8108-4B26-A2E9-416B0C14B97C}"/>
    <cellStyle name="Percent 106 3 2" xfId="37884" xr:uid="{9C2075CD-387F-4D45-A3F1-702CF85B03E6}"/>
    <cellStyle name="Percent 106 4" xfId="37885" xr:uid="{8F6B07C9-476A-4501-8E3D-5CA058D06B35}"/>
    <cellStyle name="Percent 107" xfId="37886" xr:uid="{19981F8B-D562-426D-A8D4-3F7C332A62A6}"/>
    <cellStyle name="Percent 107 2" xfId="37887" xr:uid="{1430BC8E-389C-4D6C-8538-B2A719A7F9E4}"/>
    <cellStyle name="Percent 107 2 2" xfId="37888" xr:uid="{5D4EBF75-7778-43E1-B521-115989CE181F}"/>
    <cellStyle name="Percent 107 3" xfId="37889" xr:uid="{D002119F-090B-4C9A-A99E-CEAF562E278F}"/>
    <cellStyle name="Percent 107 3 2" xfId="37890" xr:uid="{D2D147E6-4AE0-4ADF-8E2A-87760DEE9B6A}"/>
    <cellStyle name="Percent 107 4" xfId="37891" xr:uid="{DF289E4D-958A-4BD8-805D-65DB066E205F}"/>
    <cellStyle name="Percent 108" xfId="37892" xr:uid="{680C7176-1F62-4179-B7B7-E2EA278940BF}"/>
    <cellStyle name="Percent 108 2" xfId="37893" xr:uid="{F1F2C6A2-5A73-484F-855D-9DD5B2F5D4A0}"/>
    <cellStyle name="Percent 108 2 2" xfId="37894" xr:uid="{54F17E39-33D7-440E-BAA4-5AC915806596}"/>
    <cellStyle name="Percent 108 3" xfId="37895" xr:uid="{3E95143F-F641-4E10-A2CB-ECA1EBC41553}"/>
    <cellStyle name="Percent 108 3 2" xfId="37896" xr:uid="{E81E6255-5203-4D79-8B1C-9D222E6161C0}"/>
    <cellStyle name="Percent 108 4" xfId="37897" xr:uid="{4598BBBC-25DA-47EC-BDE6-3E79A95E9D45}"/>
    <cellStyle name="Percent 109" xfId="37898" xr:uid="{449F67C3-1060-47BC-B368-7BA0807DE2E4}"/>
    <cellStyle name="Percent 109 2" xfId="37899" xr:uid="{6B4DB9C8-3BBF-43D0-B80D-A6E57A7A2D5E}"/>
    <cellStyle name="Percent 109 2 2" xfId="37900" xr:uid="{8FC492E4-3CE2-44A5-88EF-83032A932E25}"/>
    <cellStyle name="Percent 109 3" xfId="37901" xr:uid="{EEBF8A56-610D-4575-B939-D0068F0615E5}"/>
    <cellStyle name="Percent 109 3 2" xfId="37902" xr:uid="{16C22E1B-1C7A-4BB9-8DDB-1526375BC033}"/>
    <cellStyle name="Percent 109 4" xfId="37903" xr:uid="{D991A4A7-6BFA-4EB5-90E9-8D0146C70E10}"/>
    <cellStyle name="Percent 11" xfId="37904" xr:uid="{04BC77BE-034C-451A-9549-99920765C5DB}"/>
    <cellStyle name="Percent 11 2" xfId="37905" xr:uid="{A5816924-BFE8-4569-A931-31B2756D5A76}"/>
    <cellStyle name="Percent 11 2 2" xfId="37906" xr:uid="{8D703803-6DF8-460A-972B-73855BF1ECF5}"/>
    <cellStyle name="Percent 11 2 2 2" xfId="37907" xr:uid="{201087E1-0A1A-4FBF-9908-D78EC61DE567}"/>
    <cellStyle name="Percent 11 2 2 3" xfId="37908" xr:uid="{C2EB4700-0E09-4150-884C-027E41038CAE}"/>
    <cellStyle name="Percent 11 2 3" xfId="37909" xr:uid="{049041C8-3FC6-4767-83C3-637314B8FD01}"/>
    <cellStyle name="Percent 11 2 3 2" xfId="37910" xr:uid="{A1C9237B-5ACF-4F44-A9F0-838FF1DADFDB}"/>
    <cellStyle name="Percent 11 2 3 3" xfId="37911" xr:uid="{8CF81EBB-C6B3-4E30-B086-CD6013B95C3B}"/>
    <cellStyle name="Percent 11 2 4" xfId="37912" xr:uid="{2EE46502-706E-4B6A-A249-F84E93AD491C}"/>
    <cellStyle name="Percent 11 2 4 2" xfId="37913" xr:uid="{A3FCDDA8-282C-4CE5-8744-65291F2729C9}"/>
    <cellStyle name="Percent 11 2 5" xfId="37914" xr:uid="{C2C88F70-5A3E-4E90-BE95-983ADA04DCEE}"/>
    <cellStyle name="Percent 11 2 6" xfId="37915" xr:uid="{FDF8A9F6-6E46-4B54-A010-85BDA8D10122}"/>
    <cellStyle name="Percent 11 3" xfId="37916" xr:uid="{8227DBB9-0634-4175-BD69-D49042DCD812}"/>
    <cellStyle name="Percent 11 3 2" xfId="37917" xr:uid="{691B245F-DBEE-42C0-871D-5BA51C0D73FD}"/>
    <cellStyle name="Percent 11 3 2 2" xfId="37918" xr:uid="{1B054626-6A32-413F-A49B-D5F1934E373E}"/>
    <cellStyle name="Percent 11 3 2 3" xfId="37919" xr:uid="{2E237E08-A84B-4ADB-B9FA-594CFF1474EB}"/>
    <cellStyle name="Percent 11 3 3" xfId="37920" xr:uid="{359D898F-B33B-403D-AB52-EAA4E4BB86EA}"/>
    <cellStyle name="Percent 11 3 3 2" xfId="37921" xr:uid="{9353E1CF-2AF6-4797-9A65-A973B95A508E}"/>
    <cellStyle name="Percent 11 3 3 3" xfId="37922" xr:uid="{07CE3995-E975-447E-85A4-10EB65B9D9D3}"/>
    <cellStyle name="Percent 11 3 4" xfId="37923" xr:uid="{BB8E52D0-7FAC-43E2-9A6C-35A8CE1E3775}"/>
    <cellStyle name="Percent 11 3 4 2" xfId="37924" xr:uid="{D64C60D6-4510-4099-B7DE-AA0D884758F1}"/>
    <cellStyle name="Percent 11 3 5" xfId="37925" xr:uid="{DEA038B5-020C-4A48-86BF-DB50C56FF41A}"/>
    <cellStyle name="Percent 11 3 6" xfId="37926" xr:uid="{E2766DEA-BB81-4506-8986-00CF27B39A7A}"/>
    <cellStyle name="Percent 11 4" xfId="37927" xr:uid="{CFAC0828-A6B4-42D5-AB3A-DF65DF93543E}"/>
    <cellStyle name="Percent 11 4 2" xfId="37928" xr:uid="{9440626C-1BE0-4A70-8020-09AC9EA42E22}"/>
    <cellStyle name="Percent 11 4 3" xfId="37929" xr:uid="{E35DF26F-3A4F-4861-81BC-DBE72932F9FA}"/>
    <cellStyle name="Percent 11 5" xfId="37930" xr:uid="{5665101C-6642-4DCF-934C-A7402085986E}"/>
    <cellStyle name="Percent 11 5 2" xfId="37931" xr:uid="{84C200BF-5E28-4BE7-86CF-089852900140}"/>
    <cellStyle name="Percent 11 5 3" xfId="37932" xr:uid="{7EF93863-B3B4-4F37-B752-ACAF2EC26D6E}"/>
    <cellStyle name="Percent 11 6" xfId="37933" xr:uid="{E107F830-7C40-488A-B3AA-3C47ACEA797F}"/>
    <cellStyle name="Percent 11 6 2" xfId="37934" xr:uid="{8C1B3D3C-D16B-4942-B362-557794072222}"/>
    <cellStyle name="Percent 11 7" xfId="37935" xr:uid="{FB19A853-44B8-4769-AB5D-0C24943D0F74}"/>
    <cellStyle name="Percent 11 7 2" xfId="37936" xr:uid="{A5BB4ACD-4371-4970-B8F5-46840A620B6A}"/>
    <cellStyle name="Percent 11 8" xfId="37937" xr:uid="{B290271F-2B5B-4DF0-A60A-C7A35A971008}"/>
    <cellStyle name="Percent 110" xfId="37938" xr:uid="{A130453B-1968-4A80-89F3-DD19961D7810}"/>
    <cellStyle name="Percent 110 2" xfId="37939" xr:uid="{9DF356B0-218F-40F2-8A8E-43C4DD905CB5}"/>
    <cellStyle name="Percent 110 2 2" xfId="37940" xr:uid="{56B75F05-32D5-4414-BBB8-F6E24DD4993C}"/>
    <cellStyle name="Percent 110 3" xfId="37941" xr:uid="{6C948111-8C6C-46DC-B472-7CC434D1F677}"/>
    <cellStyle name="Percent 110 3 2" xfId="37942" xr:uid="{1B7BEB3F-7B5C-4CC7-B137-C83784730493}"/>
    <cellStyle name="Percent 110 4" xfId="37943" xr:uid="{A420D45F-013A-4E2B-8A4E-83B08A57F3DB}"/>
    <cellStyle name="Percent 111" xfId="37944" xr:uid="{D23FF9F6-A3C0-4521-A05C-075FE408BA35}"/>
    <cellStyle name="Percent 111 2" xfId="37945" xr:uid="{53E9894A-A30A-4A34-B9E4-AA540E7C8540}"/>
    <cellStyle name="Percent 111 2 2" xfId="37946" xr:uid="{EE8EA5E4-B0F6-4266-8F71-EF2EE21CB440}"/>
    <cellStyle name="Percent 111 3" xfId="37947" xr:uid="{9D283896-1B12-41F2-AEB5-94AEF86729A2}"/>
    <cellStyle name="Percent 111 3 2" xfId="37948" xr:uid="{95651C4A-8DEB-4FFE-AC76-E823231A059E}"/>
    <cellStyle name="Percent 111 4" xfId="37949" xr:uid="{CA3BC41D-2EF8-4044-ACE0-7CDFC5761F65}"/>
    <cellStyle name="Percent 112" xfId="37950" xr:uid="{FCFB75D4-E732-4321-B1EC-CC599BE93BC3}"/>
    <cellStyle name="Percent 112 2" xfId="37951" xr:uid="{9494C956-3640-4664-85E3-371EF86EF877}"/>
    <cellStyle name="Percent 112 2 2" xfId="37952" xr:uid="{0D2C6630-0E58-4512-B9DE-3A80A8E5F5F5}"/>
    <cellStyle name="Percent 112 3" xfId="37953" xr:uid="{C965D591-1FB1-4A2C-96B8-4B8ABDD89C0E}"/>
    <cellStyle name="Percent 112 3 2" xfId="37954" xr:uid="{AF94F7F4-E71E-4FCC-9A10-4B98C07FEAAF}"/>
    <cellStyle name="Percent 112 4" xfId="37955" xr:uid="{B87F6E36-DD22-4EA3-A4B4-D5148C53F101}"/>
    <cellStyle name="Percent 113" xfId="37956" xr:uid="{5B2D4B59-23D6-4F82-93B0-624C733FC5C5}"/>
    <cellStyle name="Percent 113 2" xfId="37957" xr:uid="{764355B7-AD7A-44FB-A120-F2EFE57887C7}"/>
    <cellStyle name="Percent 113 2 2" xfId="37958" xr:uid="{12EB3E67-BEC8-4F66-9B16-10849211AC6A}"/>
    <cellStyle name="Percent 113 3" xfId="37959" xr:uid="{04202817-C89C-4F8C-85A0-E643A092CEB0}"/>
    <cellStyle name="Percent 113 3 2" xfId="37960" xr:uid="{EB87E613-7FAA-41D8-9E0F-EE53CA4A5DA6}"/>
    <cellStyle name="Percent 113 4" xfId="37961" xr:uid="{B41F5071-B53D-402E-9397-B5AFF0FFD77C}"/>
    <cellStyle name="Percent 114" xfId="37962" xr:uid="{3DFD5072-3195-4B41-8794-C2BF8FF191AB}"/>
    <cellStyle name="Percent 114 2" xfId="37963" xr:uid="{E9D10A97-DFD9-4CFD-8ACA-55FC937886B9}"/>
    <cellStyle name="Percent 114 2 2" xfId="37964" xr:uid="{AA32B08F-C84A-4518-9993-313B8D139675}"/>
    <cellStyle name="Percent 114 3" xfId="37965" xr:uid="{77EB4988-9439-49E1-B543-F34DDD3998FD}"/>
    <cellStyle name="Percent 114 3 2" xfId="37966" xr:uid="{AC4D49EA-4C06-41EE-8BB1-B90711BEFA9E}"/>
    <cellStyle name="Percent 114 4" xfId="37967" xr:uid="{71D9FF77-8AE4-490F-B87A-65ED01C00BE0}"/>
    <cellStyle name="Percent 115" xfId="37968" xr:uid="{6FA49988-6319-4D84-A83C-E10C32D1A765}"/>
    <cellStyle name="Percent 115 2" xfId="37969" xr:uid="{2D169608-2505-4068-AEA6-CC23B5700C04}"/>
    <cellStyle name="Percent 115 2 2" xfId="37970" xr:uid="{B71D2804-EB39-4D71-9B87-3C1BBB6AD804}"/>
    <cellStyle name="Percent 115 3" xfId="37971" xr:uid="{ECB6C5F0-AC16-4210-ACF8-6D40B696B256}"/>
    <cellStyle name="Percent 115 3 2" xfId="37972" xr:uid="{61362AF8-5A13-4323-97BD-575AE0918119}"/>
    <cellStyle name="Percent 115 4" xfId="37973" xr:uid="{40B93459-85F2-449D-948E-61507A00257C}"/>
    <cellStyle name="Percent 116" xfId="37974" xr:uid="{45DBF47A-F6C2-4859-AF66-4B88987C17A2}"/>
    <cellStyle name="Percent 116 2" xfId="37975" xr:uid="{C4BC7BE2-9234-4E96-9642-FAE3B8145197}"/>
    <cellStyle name="Percent 116 2 2" xfId="37976" xr:uid="{EF06BD9B-D46A-43E9-A55E-D8B024475060}"/>
    <cellStyle name="Percent 116 3" xfId="37977" xr:uid="{4882BC1F-137C-4C88-997C-E20EF84FB1BC}"/>
    <cellStyle name="Percent 116 3 2" xfId="37978" xr:uid="{DF81F43B-E539-4BEB-85DF-AC8DFA7E7248}"/>
    <cellStyle name="Percent 116 4" xfId="37979" xr:uid="{D62575E7-6046-409B-951B-56D2667BFBFC}"/>
    <cellStyle name="Percent 117" xfId="37980" xr:uid="{A34E724E-40DB-4095-8A62-E8D4BB94BBAE}"/>
    <cellStyle name="Percent 117 2" xfId="37981" xr:uid="{99BCA91C-5FF8-4C61-93E2-C2CC7647D797}"/>
    <cellStyle name="Percent 117 2 2" xfId="37982" xr:uid="{DECCB318-9420-4350-AAAC-327CDC35E746}"/>
    <cellStyle name="Percent 117 3" xfId="37983" xr:uid="{3B5D3B3A-CCBA-4335-BFAC-7D0279673A52}"/>
    <cellStyle name="Percent 117 3 2" xfId="37984" xr:uid="{695CC21D-58E3-42D5-807F-6C738EE403D7}"/>
    <cellStyle name="Percent 117 4" xfId="37985" xr:uid="{BB9A101A-2F18-4713-BB8D-F3707142E985}"/>
    <cellStyle name="Percent 118" xfId="37986" xr:uid="{E7153620-D4A6-4121-882C-3D4C6D0C637F}"/>
    <cellStyle name="Percent 118 2" xfId="37987" xr:uid="{5AA669EE-11D6-4F92-967F-3F2E7A5D5615}"/>
    <cellStyle name="Percent 118 2 2" xfId="37988" xr:uid="{03F55563-E070-498C-9575-E85AD8D2F4EC}"/>
    <cellStyle name="Percent 118 3" xfId="37989" xr:uid="{23518F8B-BD0C-4177-AC5A-9EA98D9A43AB}"/>
    <cellStyle name="Percent 118 3 2" xfId="37990" xr:uid="{CFC76879-31A6-46A2-B167-4B45DC133F0F}"/>
    <cellStyle name="Percent 118 4" xfId="37991" xr:uid="{75AABD4A-7E98-4F80-B694-C519694E2C65}"/>
    <cellStyle name="Percent 119" xfId="37992" xr:uid="{1AB4FDCE-34BC-4E84-9B64-66A6B1D8FE11}"/>
    <cellStyle name="Percent 119 2" xfId="37993" xr:uid="{EE5C6D9F-58BB-4917-8846-D36E6BBE1020}"/>
    <cellStyle name="Percent 119 2 2" xfId="37994" xr:uid="{B472FA1C-1213-4721-B4F9-E9EDC14018FD}"/>
    <cellStyle name="Percent 119 3" xfId="37995" xr:uid="{10EB9686-B6BA-4961-B211-29084C48C849}"/>
    <cellStyle name="Percent 119 3 2" xfId="37996" xr:uid="{040F727F-69F1-41C8-A9C7-0ECCA311BBFB}"/>
    <cellStyle name="Percent 119 4" xfId="37997" xr:uid="{9D0F9C70-7832-44A5-A5F3-08DEC51A47A5}"/>
    <cellStyle name="Percent 12" xfId="37998" xr:uid="{B93B5A58-31DA-4C73-96F5-0907B1FAD6A8}"/>
    <cellStyle name="Percent 12 2" xfId="37999" xr:uid="{830DD4E3-ADA8-4539-8ECD-7463BBEDA73C}"/>
    <cellStyle name="Percent 12 2 2" xfId="38000" xr:uid="{5861E4D8-699A-412A-9F55-4E8BC2C2FBB0}"/>
    <cellStyle name="Percent 12 2 2 2" xfId="38001" xr:uid="{F75F0D34-C8E4-4765-ACA2-C893365B862C}"/>
    <cellStyle name="Percent 12 2 2 3" xfId="38002" xr:uid="{D16DB41B-9280-45B0-85B5-2C01405A8413}"/>
    <cellStyle name="Percent 12 2 3" xfId="38003" xr:uid="{4AC18B29-918B-46C4-8E97-4CB82AE8F523}"/>
    <cellStyle name="Percent 12 2 3 2" xfId="38004" xr:uid="{38FD55E6-F486-4255-ADBF-1524F361CFE7}"/>
    <cellStyle name="Percent 12 2 3 3" xfId="38005" xr:uid="{43FBFC17-02AB-484A-AEA9-DE79A33515A5}"/>
    <cellStyle name="Percent 12 2 4" xfId="38006" xr:uid="{8BF1EF08-F48E-4C69-A486-E8A42FCD980B}"/>
    <cellStyle name="Percent 12 2 4 2" xfId="38007" xr:uid="{B42DAE7B-3EB5-4DCE-9D7F-A0BC94ABA810}"/>
    <cellStyle name="Percent 12 2 5" xfId="38008" xr:uid="{5D61FFB9-03F4-4292-916D-8E206A4DE03A}"/>
    <cellStyle name="Percent 12 2 6" xfId="38009" xr:uid="{03467354-2D38-48DB-B1CE-2C0B2AB50CA6}"/>
    <cellStyle name="Percent 12 3" xfId="38010" xr:uid="{8B835993-E7F8-4D2B-AEE7-21E831618651}"/>
    <cellStyle name="Percent 12 3 2" xfId="38011" xr:uid="{58089028-94F2-4923-9ACF-7615D2011BCB}"/>
    <cellStyle name="Percent 12 3 2 2" xfId="38012" xr:uid="{9B01FC81-48AE-4FD9-B0FA-D2102432F958}"/>
    <cellStyle name="Percent 12 3 2 3" xfId="38013" xr:uid="{68668D0A-553E-4C5A-B64E-C90EEC6FAFCA}"/>
    <cellStyle name="Percent 12 3 3" xfId="38014" xr:uid="{CE63461D-8795-45FF-992D-F39614C03BBF}"/>
    <cellStyle name="Percent 12 3 3 2" xfId="38015" xr:uid="{82A54B80-91E8-4651-80DD-365F2E705A3C}"/>
    <cellStyle name="Percent 12 3 3 3" xfId="38016" xr:uid="{C416B9A3-5A9F-45C0-87A4-029389A4559A}"/>
    <cellStyle name="Percent 12 3 4" xfId="38017" xr:uid="{8B34934F-CF5B-4320-BF81-42D0F31DC425}"/>
    <cellStyle name="Percent 12 3 4 2" xfId="38018" xr:uid="{B27EDF79-52F3-4E17-90ED-825643F1E125}"/>
    <cellStyle name="Percent 12 3 5" xfId="38019" xr:uid="{DE47FBD3-B0A8-471B-9743-327C87AD65B8}"/>
    <cellStyle name="Percent 12 3 6" xfId="38020" xr:uid="{4DBCF8CD-5A89-4C01-A7E9-D6FF6A6E94C0}"/>
    <cellStyle name="Percent 12 4" xfId="38021" xr:uid="{C5E33E79-D5BF-441E-945B-58686C2EAC92}"/>
    <cellStyle name="Percent 12 4 2" xfId="38022" xr:uid="{9B1FF70A-AA02-4011-A99B-85C658EB2A8F}"/>
    <cellStyle name="Percent 12 4 3" xfId="38023" xr:uid="{86FE686E-7609-4E1D-91FD-F69F9857A311}"/>
    <cellStyle name="Percent 12 5" xfId="38024" xr:uid="{36F8D93B-01C0-4A7E-B43A-3E91DFFE7278}"/>
    <cellStyle name="Percent 12 5 2" xfId="38025" xr:uid="{6ECC7E70-D4E6-4915-BD53-95935DDD3A23}"/>
    <cellStyle name="Percent 12 5 3" xfId="38026" xr:uid="{7F74FA56-2CAE-48B2-A111-EA1D2C6E6EBD}"/>
    <cellStyle name="Percent 12 6" xfId="38027" xr:uid="{648167C9-2117-4226-A355-DED66293E6B9}"/>
    <cellStyle name="Percent 12 6 2" xfId="38028" xr:uid="{8184CDCF-D4A7-473E-8308-A5795B433495}"/>
    <cellStyle name="Percent 12 6 3" xfId="38029" xr:uid="{F1466374-2948-46D1-9CCF-23880E86ED91}"/>
    <cellStyle name="Percent 12 7" xfId="38030" xr:uid="{88CB8C2B-CDBE-4C0E-A897-052000ABF5A2}"/>
    <cellStyle name="Percent 12 7 2" xfId="38031" xr:uid="{477F29E1-CC3F-454D-B502-1B2CE4AFBBCA}"/>
    <cellStyle name="Percent 12 8" xfId="38032" xr:uid="{666D7C6E-F22E-42C8-BDC3-B4AB6808A78C}"/>
    <cellStyle name="Percent 12 9" xfId="38033" xr:uid="{44C6B9BA-8AFF-49BF-B83F-863C4528249E}"/>
    <cellStyle name="Percent 120" xfId="38034" xr:uid="{F8E7D8C0-9451-4393-BCDA-27253842FDB2}"/>
    <cellStyle name="Percent 120 2" xfId="38035" xr:uid="{441608E3-93E3-4FF9-9C49-CD5EDE8748F4}"/>
    <cellStyle name="Percent 120 2 2" xfId="38036" xr:uid="{2993D5A5-6F48-499C-A120-476BEE491AA8}"/>
    <cellStyle name="Percent 120 3" xfId="38037" xr:uid="{B02B8242-3E3A-45E2-90F6-D77D0ACEE01A}"/>
    <cellStyle name="Percent 120 3 2" xfId="38038" xr:uid="{EE771F37-547C-45D5-83B1-D1FC87E7E713}"/>
    <cellStyle name="Percent 120 4" xfId="38039" xr:uid="{8B01F100-02E4-4D53-BC8D-55856760F3F0}"/>
    <cellStyle name="Percent 121" xfId="38040" xr:uid="{D998FF8E-A203-42A7-8009-17605FC77955}"/>
    <cellStyle name="Percent 121 2" xfId="38041" xr:uid="{C7B3A3BC-087A-4C54-B747-4CC25AFB7EE2}"/>
    <cellStyle name="Percent 121 2 2" xfId="38042" xr:uid="{3C21681F-FC7A-44AC-AD3B-F91B0595FBA1}"/>
    <cellStyle name="Percent 121 3" xfId="38043" xr:uid="{639053D6-CB9C-4E7A-9ECA-68C71F10648C}"/>
    <cellStyle name="Percent 121 3 2" xfId="38044" xr:uid="{77FCFFEC-830B-44D0-A3A0-9DA9C1EDBD76}"/>
    <cellStyle name="Percent 121 4" xfId="38045" xr:uid="{313ECF20-BD48-4031-A574-ACED67FDED05}"/>
    <cellStyle name="Percent 122" xfId="38046" xr:uid="{D03B20BF-234E-47C8-8777-34E516278F34}"/>
    <cellStyle name="Percent 122 2" xfId="38047" xr:uid="{BE7CFD60-2CA0-4C11-894B-A534203D1CF4}"/>
    <cellStyle name="Percent 122 2 2" xfId="38048" xr:uid="{E1A6E1A0-1A9B-4489-BE3B-1651C60123A1}"/>
    <cellStyle name="Percent 122 3" xfId="38049" xr:uid="{582CC513-A838-41C3-A059-D46CCA01D62E}"/>
    <cellStyle name="Percent 122 3 2" xfId="38050" xr:uid="{81BD37AD-46CC-4ECB-8E7F-975209E3E6EE}"/>
    <cellStyle name="Percent 122 4" xfId="38051" xr:uid="{3CC76E23-C4ED-42A1-89AA-628869BC5374}"/>
    <cellStyle name="Percent 123" xfId="38052" xr:uid="{99AE9FC1-27E9-4920-B0C3-96E92546EBFE}"/>
    <cellStyle name="Percent 123 2" xfId="38053" xr:uid="{4937DD9F-46C1-453B-B7B2-5924ADEC380C}"/>
    <cellStyle name="Percent 123 2 2" xfId="38054" xr:uid="{BB897AD8-1535-4F68-9170-C159787195ED}"/>
    <cellStyle name="Percent 123 3" xfId="38055" xr:uid="{574E3D1D-3E4A-4214-BE6B-6E1FC73C92DF}"/>
    <cellStyle name="Percent 123 3 2" xfId="38056" xr:uid="{8AE231E2-526B-487B-A22B-84250470967C}"/>
    <cellStyle name="Percent 123 4" xfId="38057" xr:uid="{6013088A-FC00-45CE-9027-1C236082E13B}"/>
    <cellStyle name="Percent 124" xfId="38058" xr:uid="{EEF4F125-2884-41C9-8B71-C0628F9BD4BB}"/>
    <cellStyle name="Percent 124 2" xfId="38059" xr:uid="{5FBD31F9-39B8-4FD9-82A1-5E81C6E25F7A}"/>
    <cellStyle name="Percent 124 2 2" xfId="38060" xr:uid="{D7B8F52E-D228-436D-8BA7-664F57C54839}"/>
    <cellStyle name="Percent 124 3" xfId="38061" xr:uid="{97D82F96-6C7D-4215-9FBF-5902D5502CAE}"/>
    <cellStyle name="Percent 124 3 2" xfId="38062" xr:uid="{9FE52399-618E-4D38-B387-C2A3C93AB5CB}"/>
    <cellStyle name="Percent 124 4" xfId="38063" xr:uid="{B36C754A-CC8E-4681-BED5-A99D801ADBA3}"/>
    <cellStyle name="Percent 125" xfId="38064" xr:uid="{7FB3DE4D-898F-4E9A-ADC5-6CFA7EC80AF0}"/>
    <cellStyle name="Percent 125 2" xfId="38065" xr:uid="{B3539063-F175-4F12-ADCE-35767B0633BB}"/>
    <cellStyle name="Percent 125 2 2" xfId="38066" xr:uid="{1C7C4ED7-EFAE-4E7C-8A3D-CCC256F1B201}"/>
    <cellStyle name="Percent 125 3" xfId="38067" xr:uid="{BDA70E18-30CB-46B6-B14D-F0DFDF7FB0C6}"/>
    <cellStyle name="Percent 125 3 2" xfId="38068" xr:uid="{C4A775FB-BC09-43D6-87D2-BFD66B0F73EF}"/>
    <cellStyle name="Percent 125 4" xfId="38069" xr:uid="{B36E27DA-46A9-4FE0-B52A-AA180138AB3A}"/>
    <cellStyle name="Percent 126" xfId="38070" xr:uid="{ED2F1B16-C422-4833-A849-0E80720ED2E5}"/>
    <cellStyle name="Percent 126 2" xfId="38071" xr:uid="{61184EC8-F4F3-4963-BA9B-B87DC3CE79DD}"/>
    <cellStyle name="Percent 126 2 2" xfId="38072" xr:uid="{FEC8E661-3ECA-4C99-8CD5-CB15A2183A89}"/>
    <cellStyle name="Percent 126 3" xfId="38073" xr:uid="{A8F10DEC-78B1-4F84-9230-92F289C6C642}"/>
    <cellStyle name="Percent 126 3 2" xfId="38074" xr:uid="{B637EE4C-9CBD-42A1-975B-85FACDDCD788}"/>
    <cellStyle name="Percent 126 4" xfId="38075" xr:uid="{8EF214B6-BFE3-4B4B-9B06-BED90E4C8EF9}"/>
    <cellStyle name="Percent 127" xfId="38076" xr:uid="{3A355022-2C6D-407B-906E-71960EDCC8ED}"/>
    <cellStyle name="Percent 127 2" xfId="38077" xr:uid="{E72ED946-62E3-4729-8EED-A16CEC061A4F}"/>
    <cellStyle name="Percent 127 2 2" xfId="38078" xr:uid="{67627347-0E4B-4DFB-BC79-A3AB291DD7E5}"/>
    <cellStyle name="Percent 127 3" xfId="38079" xr:uid="{1F0C88B5-E4CA-48DA-A9A7-B01D33C4FA2E}"/>
    <cellStyle name="Percent 127 3 2" xfId="38080" xr:uid="{65ED8D22-DDD7-4B6F-9994-277646C79F89}"/>
    <cellStyle name="Percent 127 4" xfId="38081" xr:uid="{56665656-CD9F-4B8F-8FF5-2DB61F5C906C}"/>
    <cellStyle name="Percent 128" xfId="38082" xr:uid="{B549ECBE-1B16-4F67-B34D-3CF4526DED35}"/>
    <cellStyle name="Percent 128 2" xfId="38083" xr:uid="{DCDD56E2-5396-4798-8372-BCBFFCB2F84C}"/>
    <cellStyle name="Percent 128 2 2" xfId="38084" xr:uid="{0B78E12C-E63C-4CE4-A524-75B90DDF4607}"/>
    <cellStyle name="Percent 128 3" xfId="38085" xr:uid="{5B5B1967-16FD-46AD-8D11-DF1839148448}"/>
    <cellStyle name="Percent 128 3 2" xfId="38086" xr:uid="{D504547B-BC96-4B95-949F-3A1AC2EBEFAB}"/>
    <cellStyle name="Percent 128 4" xfId="38087" xr:uid="{8370A70E-3A5F-43BC-82CD-BC8A36760E00}"/>
    <cellStyle name="Percent 129" xfId="38088" xr:uid="{2470E6A7-5A9C-4F2C-B3EA-8E824BEC1D85}"/>
    <cellStyle name="Percent 129 2" xfId="38089" xr:uid="{43B83F5B-A227-4DD8-B6F9-AA04FE4ED7FF}"/>
    <cellStyle name="Percent 129 2 2" xfId="38090" xr:uid="{79B296DC-7132-43F8-91BD-AF0861E04935}"/>
    <cellStyle name="Percent 129 3" xfId="38091" xr:uid="{10BE7493-3E88-4EF9-921C-0D114DA62D78}"/>
    <cellStyle name="Percent 129 3 2" xfId="38092" xr:uid="{8D147236-937F-4EA5-9CC3-BC00C822E099}"/>
    <cellStyle name="Percent 129 4" xfId="38093" xr:uid="{2E918AE3-19DE-4276-9BCA-ACBF36F3424F}"/>
    <cellStyle name="Percent 13" xfId="38094" xr:uid="{83566275-C3EB-44BA-B662-7CD3CF6425C2}"/>
    <cellStyle name="Percent 13 2" xfId="38095" xr:uid="{14BD3839-C9C8-402B-AA0C-CEAED5D660E9}"/>
    <cellStyle name="Percent 13 2 2" xfId="38096" xr:uid="{FB35AE14-1E32-4FA9-B89A-F091654FBEE5}"/>
    <cellStyle name="Percent 13 2 2 2" xfId="38097" xr:uid="{559EBBEB-4F91-480B-A74B-7142058FC132}"/>
    <cellStyle name="Percent 13 2 2 3" xfId="38098" xr:uid="{7A2F63AB-ECAB-4311-9AED-73232BAA6E0E}"/>
    <cellStyle name="Percent 13 2 3" xfId="38099" xr:uid="{BF408DD9-F385-49F2-9830-D519E84977DD}"/>
    <cellStyle name="Percent 13 2 3 2" xfId="38100" xr:uid="{996DC11E-DD96-4225-BC78-62B820516713}"/>
    <cellStyle name="Percent 13 2 3 3" xfId="38101" xr:uid="{D6B43B92-8889-469D-BC21-70BE89937A65}"/>
    <cellStyle name="Percent 13 2 4" xfId="38102" xr:uid="{4C6B3EDA-39DF-4547-9059-25CE6D6D3005}"/>
    <cellStyle name="Percent 13 2 4 2" xfId="38103" xr:uid="{A4598578-441A-44E9-A5DE-C4BA072F8C38}"/>
    <cellStyle name="Percent 13 2 5" xfId="38104" xr:uid="{9BC78E80-0337-43AC-B61B-78A9A5F22123}"/>
    <cellStyle name="Percent 13 2 6" xfId="38105" xr:uid="{E64BE1E8-6F88-4F70-90B2-F794DF4605A0}"/>
    <cellStyle name="Percent 13 3" xfId="38106" xr:uid="{BAD9EB2F-64F5-4803-AA86-2C9C98604D37}"/>
    <cellStyle name="Percent 13 3 2" xfId="38107" xr:uid="{59E91D06-E2AD-460A-91DD-E23DAC202631}"/>
    <cellStyle name="Percent 13 3 2 2" xfId="38108" xr:uid="{A49C1DA4-92EC-44B9-9C2F-FD9D95984B0C}"/>
    <cellStyle name="Percent 13 3 2 3" xfId="38109" xr:uid="{F6360AEB-C8D5-476E-A141-AD10004F6C08}"/>
    <cellStyle name="Percent 13 3 3" xfId="38110" xr:uid="{0B0D3286-F835-4DD0-A7E6-1FE94B79507B}"/>
    <cellStyle name="Percent 13 3 3 2" xfId="38111" xr:uid="{BF7CF9CC-BF5C-45D5-8F40-737D878C1FB4}"/>
    <cellStyle name="Percent 13 3 3 3" xfId="38112" xr:uid="{5A7FE0C7-3BE1-4E1C-913D-A03182F12234}"/>
    <cellStyle name="Percent 13 3 4" xfId="38113" xr:uid="{D1BD8CB2-F435-4533-84CE-E9F810EF8BFC}"/>
    <cellStyle name="Percent 13 3 4 2" xfId="38114" xr:uid="{FD7F4548-8722-4C3B-8F71-8C1F4559A73B}"/>
    <cellStyle name="Percent 13 3 5" xfId="38115" xr:uid="{422A8242-B723-4CD9-A487-8217FE92254C}"/>
    <cellStyle name="Percent 13 3 6" xfId="38116" xr:uid="{E1CE95D9-2D0F-4811-B98A-07C31A40285B}"/>
    <cellStyle name="Percent 13 4" xfId="38117" xr:uid="{1D957AE7-04DB-47F7-A023-D7675CD9FA19}"/>
    <cellStyle name="Percent 13 4 2" xfId="38118" xr:uid="{25FA6F46-C52E-428A-AE72-49AFC2A07F8B}"/>
    <cellStyle name="Percent 13 4 3" xfId="38119" xr:uid="{6E0B6A92-B72C-4B13-A6A7-2BFEEEB3920B}"/>
    <cellStyle name="Percent 13 5" xfId="38120" xr:uid="{14497898-880E-48F5-9854-D9BBA209EFAD}"/>
    <cellStyle name="Percent 13 5 2" xfId="38121" xr:uid="{5CD6BAC3-2DA2-4AD4-B144-A5DF57115858}"/>
    <cellStyle name="Percent 13 5 3" xfId="38122" xr:uid="{F9EDFF06-E7F9-418A-8BFC-B8E92A6BFF82}"/>
    <cellStyle name="Percent 13 6" xfId="38123" xr:uid="{7111C834-AE99-4019-9E01-5B4E55897E71}"/>
    <cellStyle name="Percent 13 6 2" xfId="38124" xr:uid="{C804EA5F-A9AD-46E7-B737-D0C84C45572F}"/>
    <cellStyle name="Percent 13 7" xfId="38125" xr:uid="{8F702CA6-BA68-4E80-8720-A8A0DB5948C4}"/>
    <cellStyle name="Percent 13 7 2" xfId="38126" xr:uid="{1EA718D8-D93F-44BF-B5B3-CE4481DC6BBE}"/>
    <cellStyle name="Percent 13 8" xfId="38127" xr:uid="{605851C2-F80D-4C45-807F-077CAA6D8BFE}"/>
    <cellStyle name="Percent 130" xfId="38128" xr:uid="{35D1AF99-F229-4E9D-AA1F-6E4FFEBDEE02}"/>
    <cellStyle name="Percent 130 2" xfId="38129" xr:uid="{FADBBC70-7689-4339-8F98-817C26F21684}"/>
    <cellStyle name="Percent 130 2 2" xfId="38130" xr:uid="{63F61A8B-A916-49B3-8966-42AA8BC11063}"/>
    <cellStyle name="Percent 130 3" xfId="38131" xr:uid="{723B87DD-C578-4B56-A404-105215F2FFCC}"/>
    <cellStyle name="Percent 130 3 2" xfId="38132" xr:uid="{55944518-4AF6-4C93-921E-E928FA08E2A8}"/>
    <cellStyle name="Percent 130 4" xfId="38133" xr:uid="{4D0CD23D-98CA-4922-8A63-B23881639A27}"/>
    <cellStyle name="Percent 131" xfId="38134" xr:uid="{715C488E-6747-4FDC-9F1F-B97AC3B29CD5}"/>
    <cellStyle name="Percent 131 2" xfId="38135" xr:uid="{1FA5A17E-ADD4-4CA0-8489-0DA4BA2BDCE2}"/>
    <cellStyle name="Percent 131 2 2" xfId="38136" xr:uid="{A38E17F0-8344-435D-AD34-5E73EE1349BA}"/>
    <cellStyle name="Percent 131 3" xfId="38137" xr:uid="{0CC325F7-A561-4FB3-8447-BF02BBCCAD41}"/>
    <cellStyle name="Percent 131 3 2" xfId="38138" xr:uid="{C3E27575-025C-4343-B11C-9D441261E6E2}"/>
    <cellStyle name="Percent 131 4" xfId="38139" xr:uid="{C944638E-D168-4800-B1D2-E62BEDAA4ACE}"/>
    <cellStyle name="Percent 132" xfId="38140" xr:uid="{5EA131E8-B78E-46EF-AA09-76E880CD19AF}"/>
    <cellStyle name="Percent 132 2" xfId="38141" xr:uid="{B241C3CA-AA20-4F3C-815C-06A5103D1A49}"/>
    <cellStyle name="Percent 132 2 2" xfId="38142" xr:uid="{DA6310D5-11F4-4840-81BE-84053A0F2A31}"/>
    <cellStyle name="Percent 132 3" xfId="38143" xr:uid="{5DD1574C-9148-428A-B7BB-61C69327F3A2}"/>
    <cellStyle name="Percent 132 3 2" xfId="38144" xr:uid="{FCD3E5CA-E40D-4E94-A460-2D3E27DC7E17}"/>
    <cellStyle name="Percent 132 4" xfId="38145" xr:uid="{16E7FC7A-6127-4E82-BC76-AA8AB79934CA}"/>
    <cellStyle name="Percent 133" xfId="38146" xr:uid="{73A96640-802F-484A-A09D-B2E5B797F767}"/>
    <cellStyle name="Percent 133 2" xfId="38147" xr:uid="{148FCE8F-E463-482A-9F5F-9DDA7FEFF8FA}"/>
    <cellStyle name="Percent 133 2 2" xfId="38148" xr:uid="{AED6496D-EA20-49FE-B622-D5FD952C460A}"/>
    <cellStyle name="Percent 133 3" xfId="38149" xr:uid="{A57F0465-2035-4D96-ACF7-77E23184D39A}"/>
    <cellStyle name="Percent 133 3 2" xfId="38150" xr:uid="{A705AE50-D3A4-4976-8BB1-7D94D08DE95A}"/>
    <cellStyle name="Percent 133 4" xfId="38151" xr:uid="{1FBFF019-8E44-4B60-B7F5-6481130C893D}"/>
    <cellStyle name="Percent 134" xfId="38152" xr:uid="{AC07AF2D-A3FD-4C96-907F-8154C8D3A82C}"/>
    <cellStyle name="Percent 134 2" xfId="38153" xr:uid="{7DA7B29E-5BAB-4CF1-B535-0FCD85BE6434}"/>
    <cellStyle name="Percent 134 2 2" xfId="38154" xr:uid="{850DF89B-AC55-4B61-A10E-06E18E273FD9}"/>
    <cellStyle name="Percent 134 3" xfId="38155" xr:uid="{A761192D-2808-464D-A49C-C1A7C32F3300}"/>
    <cellStyle name="Percent 134 3 2" xfId="38156" xr:uid="{89294DA4-598B-40C0-B4EF-C81B5F5489FA}"/>
    <cellStyle name="Percent 134 4" xfId="38157" xr:uid="{3AFAA4BB-2FE3-4A60-82F5-BD9827C581B7}"/>
    <cellStyle name="Percent 135" xfId="38158" xr:uid="{029C012D-8F95-4C6C-9DE2-955B2D12CF90}"/>
    <cellStyle name="Percent 135 2" xfId="38159" xr:uid="{41BBA609-09EC-4375-99CD-162C1BA24BC7}"/>
    <cellStyle name="Percent 135 2 2" xfId="38160" xr:uid="{EE1E688F-3BE8-4D8D-ACF1-12CA093ABB64}"/>
    <cellStyle name="Percent 135 3" xfId="38161" xr:uid="{BD50B95D-6EE9-4D81-97D5-5C412BA5E609}"/>
    <cellStyle name="Percent 135 3 2" xfId="38162" xr:uid="{6C1314B4-9EB6-45E6-9243-1E652A2D0A5A}"/>
    <cellStyle name="Percent 135 4" xfId="38163" xr:uid="{FA76FDE3-8EB9-4DB1-9D32-B5D71F0935F0}"/>
    <cellStyle name="Percent 136" xfId="38164" xr:uid="{92A6CF14-F506-486D-B27C-A7ABD0F4EA73}"/>
    <cellStyle name="Percent 136 2" xfId="38165" xr:uid="{BDB6DE1C-F975-43A4-8BF4-76E286E38D21}"/>
    <cellStyle name="Percent 136 2 2" xfId="38166" xr:uid="{624FFA2D-313A-4979-938C-A99D170182CC}"/>
    <cellStyle name="Percent 136 3" xfId="38167" xr:uid="{F377920B-7F8A-4F52-A4D5-06D7938FD6A0}"/>
    <cellStyle name="Percent 136 3 2" xfId="38168" xr:uid="{20DE3AB1-D365-4296-8A72-BE2EA143E1E1}"/>
    <cellStyle name="Percent 136 4" xfId="38169" xr:uid="{A1783BA7-995C-4C57-8ED4-8BB2657AC77B}"/>
    <cellStyle name="Percent 137" xfId="38170" xr:uid="{91145BF7-A59C-471A-B6F1-D369F890FF92}"/>
    <cellStyle name="Percent 137 2" xfId="38171" xr:uid="{9FB0B603-1646-4D1F-9E42-784250A9E6F2}"/>
    <cellStyle name="Percent 137 2 2" xfId="38172" xr:uid="{1C5DED6C-3E57-495F-AA5E-2959FEF67BBD}"/>
    <cellStyle name="Percent 137 3" xfId="38173" xr:uid="{BB630944-FA78-4EC0-AB85-99321FE2362C}"/>
    <cellStyle name="Percent 137 3 2" xfId="38174" xr:uid="{CA49537E-14D5-4DD2-A62A-8E6E40F2B60F}"/>
    <cellStyle name="Percent 137 4" xfId="38175" xr:uid="{DD7BF55A-F85E-4085-A2AD-B96C60DF1C15}"/>
    <cellStyle name="Percent 138" xfId="38176" xr:uid="{7D18F908-BA3D-491A-B0E5-961C3428DF8B}"/>
    <cellStyle name="Percent 138 2" xfId="38177" xr:uid="{DA3A5782-0976-42FD-A633-3CB038C905D6}"/>
    <cellStyle name="Percent 138 2 2" xfId="38178" xr:uid="{E9C158A3-C4E6-4BE7-81F2-00DC2278486C}"/>
    <cellStyle name="Percent 138 3" xfId="38179" xr:uid="{D4AD76B3-0CCA-4238-862D-20C603DB362A}"/>
    <cellStyle name="Percent 138 3 2" xfId="38180" xr:uid="{1805536C-361A-45B8-8949-3422E04E34AE}"/>
    <cellStyle name="Percent 138 4" xfId="38181" xr:uid="{44638A52-0F99-4625-A637-5E8E5127D50B}"/>
    <cellStyle name="Percent 139" xfId="38182" xr:uid="{F0D0BE89-22E7-40EE-AA3B-EA56F63BABEB}"/>
    <cellStyle name="Percent 139 2" xfId="38183" xr:uid="{BDD224BD-1FC6-4CC0-B26D-AF8B20AC3F44}"/>
    <cellStyle name="Percent 139 2 2" xfId="38184" xr:uid="{08BEE14A-D142-47BC-BA42-D8B97877C225}"/>
    <cellStyle name="Percent 139 3" xfId="38185" xr:uid="{9CE5C271-0642-40C9-83B1-42EE84AE6B16}"/>
    <cellStyle name="Percent 139 3 2" xfId="38186" xr:uid="{06970164-2157-4F6A-9CCC-AC02AC186F32}"/>
    <cellStyle name="Percent 139 4" xfId="38187" xr:uid="{04F92026-C23F-4092-957B-110A50A375F8}"/>
    <cellStyle name="Percent 14" xfId="38188" xr:uid="{17B6FE6D-329E-47C1-9867-7163017C8A0F}"/>
    <cellStyle name="Percent 14 2" xfId="38189" xr:uid="{D2A4534C-9C9A-4A3C-A62C-7FA275235B38}"/>
    <cellStyle name="Percent 14 2 2" xfId="38190" xr:uid="{8AC92FC3-CBD6-4637-AB47-38399FE5F42D}"/>
    <cellStyle name="Percent 14 2 2 2" xfId="38191" xr:uid="{0C812659-7404-4EDB-BD44-AB51FF34D438}"/>
    <cellStyle name="Percent 14 2 2 3" xfId="38192" xr:uid="{8B6F97EC-EE79-403F-A2F3-A4E1FB468307}"/>
    <cellStyle name="Percent 14 2 3" xfId="38193" xr:uid="{C356EEB7-D20C-4BB6-B48C-9DC570072934}"/>
    <cellStyle name="Percent 14 2 3 2" xfId="38194" xr:uid="{9AFB8BEA-16F7-4F72-9318-C5F83DAF4851}"/>
    <cellStyle name="Percent 14 2 3 3" xfId="38195" xr:uid="{FCFE1F22-7EFC-4F24-9CED-AFEEAD73B26D}"/>
    <cellStyle name="Percent 14 2 4" xfId="38196" xr:uid="{79646540-E772-4B0E-A835-C33D5E83CE38}"/>
    <cellStyle name="Percent 14 2 4 2" xfId="38197" xr:uid="{2F8FFD28-374C-4650-B5E4-EE7882DDB92A}"/>
    <cellStyle name="Percent 14 2 5" xfId="38198" xr:uid="{C5869AA6-11D4-4A3D-BB95-0DFF9149BDBB}"/>
    <cellStyle name="Percent 14 2 6" xfId="38199" xr:uid="{CD40E517-A2C0-4A6A-868E-4E3998509A9B}"/>
    <cellStyle name="Percent 14 3" xfId="38200" xr:uid="{3BAC10A8-378C-45FF-BA7F-0CA75C151AFE}"/>
    <cellStyle name="Percent 14 3 2" xfId="38201" xr:uid="{9965A0C4-2121-45AA-BFCE-591B9FD88F89}"/>
    <cellStyle name="Percent 14 3 2 2" xfId="38202" xr:uid="{C78A4428-34D0-445F-934E-2019364B76AF}"/>
    <cellStyle name="Percent 14 3 2 3" xfId="38203" xr:uid="{C59CB320-23B6-48E6-8977-7D27DD34041D}"/>
    <cellStyle name="Percent 14 3 3" xfId="38204" xr:uid="{D7C721A9-95D9-4AA4-AE55-24CDBCA82DC6}"/>
    <cellStyle name="Percent 14 3 3 2" xfId="38205" xr:uid="{DAEB004F-A592-4202-9DBC-98546BF64893}"/>
    <cellStyle name="Percent 14 3 3 3" xfId="38206" xr:uid="{A1DF1C03-7A95-4341-9375-B632AF87FFBD}"/>
    <cellStyle name="Percent 14 3 4" xfId="38207" xr:uid="{46E6ACD2-5C41-42A7-B397-F32F9BDE252F}"/>
    <cellStyle name="Percent 14 3 4 2" xfId="38208" xr:uid="{BB3496D2-7E0D-4CA9-AFA3-AFC15E420804}"/>
    <cellStyle name="Percent 14 3 5" xfId="38209" xr:uid="{083CC28B-3060-4205-8D3A-5885CF08D6ED}"/>
    <cellStyle name="Percent 14 3 6" xfId="38210" xr:uid="{13ED37E6-159C-4180-AE33-7C6354367C09}"/>
    <cellStyle name="Percent 14 4" xfId="38211" xr:uid="{2855DA38-92E7-4752-9574-AF8441EF8EC1}"/>
    <cellStyle name="Percent 14 4 2" xfId="38212" xr:uid="{14826CFB-3D3C-4694-95C7-97930365B52C}"/>
    <cellStyle name="Percent 14 4 3" xfId="38213" xr:uid="{C35DB102-E058-4499-9516-5EE6DA412251}"/>
    <cellStyle name="Percent 14 5" xfId="38214" xr:uid="{2D9FDD2A-F063-4F10-A031-9A89D3225A15}"/>
    <cellStyle name="Percent 14 5 2" xfId="38215" xr:uid="{B05C7CE9-806B-4269-9E89-7E228F03F17E}"/>
    <cellStyle name="Percent 14 5 3" xfId="38216" xr:uid="{BB39F44B-F09A-49CA-912E-584F13C087EA}"/>
    <cellStyle name="Percent 14 6" xfId="38217" xr:uid="{4A7D43AB-BF5A-4828-A3AB-8B20860D71EE}"/>
    <cellStyle name="Percent 14 6 2" xfId="38218" xr:uid="{3D5A2E8B-22C2-4797-9A71-41E03D5090A3}"/>
    <cellStyle name="Percent 14 7" xfId="38219" xr:uid="{33FC24BA-DD86-4700-B4F0-899008138118}"/>
    <cellStyle name="Percent 14 8" xfId="38220" xr:uid="{CD799246-1FF3-4D8E-9B2F-9C90B82579AE}"/>
    <cellStyle name="Percent 140" xfId="38221" xr:uid="{4EC47163-BE98-44EB-9417-7AE409A05491}"/>
    <cellStyle name="Percent 140 2" xfId="38222" xr:uid="{16699885-64A4-4ED7-BD98-9491578A6C96}"/>
    <cellStyle name="Percent 140 2 2" xfId="38223" xr:uid="{A544884F-4347-4F12-B38C-C1FD868E8820}"/>
    <cellStyle name="Percent 140 3" xfId="38224" xr:uid="{BD074C5F-E8DC-4C7A-AD5C-1AF9D576C389}"/>
    <cellStyle name="Percent 140 3 2" xfId="38225" xr:uid="{0684ABC3-0473-4D69-80FE-DC75A831538B}"/>
    <cellStyle name="Percent 140 4" xfId="38226" xr:uid="{4027350B-459D-4EB4-99BC-02AD5E3BE18C}"/>
    <cellStyle name="Percent 141" xfId="38227" xr:uid="{1E5EDCE1-9FC3-4BF0-89E7-676A97BA3CBD}"/>
    <cellStyle name="Percent 141 2" xfId="38228" xr:uid="{71E453F1-1CC3-43A2-A6E6-AEEB53540E96}"/>
    <cellStyle name="Percent 141 2 2" xfId="38229" xr:uid="{A75B96BE-69C0-4A1D-A4E0-F20CFC3D2704}"/>
    <cellStyle name="Percent 141 3" xfId="38230" xr:uid="{D9D88053-3080-417A-AFAA-0F4BAE4E1033}"/>
    <cellStyle name="Percent 141 3 2" xfId="38231" xr:uid="{E4388DF6-F243-4732-8E70-F9D9B389A4AC}"/>
    <cellStyle name="Percent 141 4" xfId="38232" xr:uid="{DDAD937D-B83B-481C-9240-99C407971D5F}"/>
    <cellStyle name="Percent 142" xfId="38233" xr:uid="{0B2767CC-8DBF-4CD5-B073-5A178880B7F7}"/>
    <cellStyle name="Percent 142 2" xfId="38234" xr:uid="{2B04D59F-BD12-438C-8896-661AFA891452}"/>
    <cellStyle name="Percent 142 2 2" xfId="38235" xr:uid="{CBE83102-3483-41BC-B8D2-BD8D3B998F55}"/>
    <cellStyle name="Percent 142 3" xfId="38236" xr:uid="{47F195F7-D06E-489C-8220-6ACEA39DBC03}"/>
    <cellStyle name="Percent 142 3 2" xfId="38237" xr:uid="{3B2132C1-5390-4FCB-BA01-087DC300532F}"/>
    <cellStyle name="Percent 142 4" xfId="38238" xr:uid="{12AFC5C1-7F08-446E-8191-1C5627B1A4AA}"/>
    <cellStyle name="Percent 143" xfId="38239" xr:uid="{DDB4FECC-611F-494F-A919-8CDD808AB20D}"/>
    <cellStyle name="Percent 143 2" xfId="38240" xr:uid="{F0D7205B-D152-4FA2-8512-DAD6C14E9113}"/>
    <cellStyle name="Percent 143 2 2" xfId="38241" xr:uid="{502F4488-6024-4218-A3C3-C52DA13B2832}"/>
    <cellStyle name="Percent 143 3" xfId="38242" xr:uid="{3DA43936-E5DD-46B0-B5A6-E62FF93D38C4}"/>
    <cellStyle name="Percent 143 3 2" xfId="38243" xr:uid="{F00C0FA0-6645-47E9-BAC0-E673AA58A2D0}"/>
    <cellStyle name="Percent 143 4" xfId="38244" xr:uid="{E862AFA1-F9AE-4E87-9AE0-743E2D54348A}"/>
    <cellStyle name="Percent 144" xfId="38245" xr:uid="{BA9AF58F-0F29-4D2B-9BF6-A1D92FB0225C}"/>
    <cellStyle name="Percent 144 2" xfId="38246" xr:uid="{AC92C2B2-2E8E-4E21-ABE7-A1E6B3891DFC}"/>
    <cellStyle name="Percent 144 2 2" xfId="38247" xr:uid="{0BA5F0DA-C1C8-4EF3-A371-6EC5A396A510}"/>
    <cellStyle name="Percent 144 3" xfId="38248" xr:uid="{77615507-D4A8-4D76-91CA-17C2CF2C1969}"/>
    <cellStyle name="Percent 144 3 2" xfId="38249" xr:uid="{2267D500-0B51-42A8-93E4-7C2810CDD540}"/>
    <cellStyle name="Percent 144 4" xfId="38250" xr:uid="{94949321-25C6-4DD8-8BAA-514D61862317}"/>
    <cellStyle name="Percent 145" xfId="38251" xr:uid="{20308B4F-D715-47F8-91B7-2EE4004D1967}"/>
    <cellStyle name="Percent 145 2" xfId="38252" xr:uid="{A589BBE5-6724-4BCC-A47E-05EE7FB78324}"/>
    <cellStyle name="Percent 145 2 2" xfId="38253" xr:uid="{437AF320-5B61-4A21-B4B1-9180AFF886F4}"/>
    <cellStyle name="Percent 145 3" xfId="38254" xr:uid="{4810DD48-1F98-4ECA-BA60-B85D72EAD894}"/>
    <cellStyle name="Percent 145 3 2" xfId="38255" xr:uid="{ACBA271B-B34B-49CF-9ABE-B39822452B53}"/>
    <cellStyle name="Percent 145 4" xfId="38256" xr:uid="{4737788E-2E2F-44DE-B72A-7D07DCB3385B}"/>
    <cellStyle name="Percent 146" xfId="38257" xr:uid="{50F1BBCA-6BBD-43D9-8BCB-06908A251DD3}"/>
    <cellStyle name="Percent 146 2" xfId="38258" xr:uid="{071EB592-4A3D-444C-AB27-8A56C4C1EB4A}"/>
    <cellStyle name="Percent 147" xfId="38259" xr:uid="{8EF3118C-D51D-4C83-9021-F63BF3C6C776}"/>
    <cellStyle name="Percent 147 2" xfId="38260" xr:uid="{6412C29A-86E6-40C9-BFC2-2F5EAE674DFA}"/>
    <cellStyle name="Percent 148" xfId="38261" xr:uid="{25580935-828D-452A-86A5-0CFEA1801D54}"/>
    <cellStyle name="Percent 148 2" xfId="38262" xr:uid="{EC0E2B66-B332-4AF2-93BE-15BD1788836D}"/>
    <cellStyle name="Percent 149" xfId="38263" xr:uid="{DF272626-1389-452B-95BE-059D9677B73E}"/>
    <cellStyle name="Percent 149 2" xfId="38264" xr:uid="{69FCCA00-384D-4CE5-B246-2D3781156986}"/>
    <cellStyle name="Percent 15" xfId="38265" xr:uid="{94132E81-1F24-46A0-9AE8-E1699819FDB7}"/>
    <cellStyle name="Percent 15 2" xfId="38266" xr:uid="{599682A5-A31A-4FA3-8B86-F4810EC2813C}"/>
    <cellStyle name="Percent 15 2 2" xfId="38267" xr:uid="{4B320823-8AD9-43C0-A943-E5642C5FD38D}"/>
    <cellStyle name="Percent 15 2 2 2" xfId="38268" xr:uid="{FD1BBFD6-A72B-4F46-B74B-09B3B5D94EC4}"/>
    <cellStyle name="Percent 15 2 2 3" xfId="38269" xr:uid="{6B3AADB0-C319-4E8C-9E42-666052E03BCA}"/>
    <cellStyle name="Percent 15 2 3" xfId="38270" xr:uid="{1E6171EA-0900-4D01-8618-33A9F2047C1D}"/>
    <cellStyle name="Percent 15 2 3 2" xfId="38271" xr:uid="{51CFD2D8-54D5-4D1B-9901-724753E31250}"/>
    <cellStyle name="Percent 15 2 3 3" xfId="38272" xr:uid="{B495E234-0849-422F-8E27-3574608DCBD0}"/>
    <cellStyle name="Percent 15 2 4" xfId="38273" xr:uid="{3A1C09BA-ADA7-4092-A04A-16FF96178ED3}"/>
    <cellStyle name="Percent 15 2 4 2" xfId="38274" xr:uid="{0120DB73-89F2-4B78-B7C9-3D2EEA52971C}"/>
    <cellStyle name="Percent 15 2 5" xfId="38275" xr:uid="{1FE368EC-59E3-4916-9AA4-82FF8E8E083F}"/>
    <cellStyle name="Percent 15 2 6" xfId="38276" xr:uid="{C6CF9847-32E0-4129-80F1-FE196B649AF6}"/>
    <cellStyle name="Percent 15 3" xfId="38277" xr:uid="{B5D23534-56B9-4DB5-8684-F1F7A4FFB67C}"/>
    <cellStyle name="Percent 15 3 2" xfId="38278" xr:uid="{35A7D401-6C76-4735-97FB-C3B6AEB38BB5}"/>
    <cellStyle name="Percent 15 3 2 2" xfId="38279" xr:uid="{743E0001-B5DC-48BD-97EE-D1A23F9A5C49}"/>
    <cellStyle name="Percent 15 3 2 3" xfId="38280" xr:uid="{B3050920-5EAB-4146-BFA4-1BBE5D349AE2}"/>
    <cellStyle name="Percent 15 3 3" xfId="38281" xr:uid="{395A8254-8FB8-4889-9456-346F0E159852}"/>
    <cellStyle name="Percent 15 3 3 2" xfId="38282" xr:uid="{E9C57A98-F057-43F1-9A56-D7E7E3B16EBE}"/>
    <cellStyle name="Percent 15 3 3 3" xfId="38283" xr:uid="{5C889727-06EA-457E-AC22-40E0AF6AAF15}"/>
    <cellStyle name="Percent 15 3 4" xfId="38284" xr:uid="{A15F82B1-DD79-4D49-8CA8-8552DDFA9D39}"/>
    <cellStyle name="Percent 15 3 4 2" xfId="38285" xr:uid="{43F1B5CE-92EE-4BD4-8612-F518D1994032}"/>
    <cellStyle name="Percent 15 3 5" xfId="38286" xr:uid="{308D8104-7CEF-4487-9DB4-23D5DBB157CA}"/>
    <cellStyle name="Percent 15 3 6" xfId="38287" xr:uid="{B0CE45A4-2D0C-4C06-86A8-0AB7484C70E5}"/>
    <cellStyle name="Percent 15 4" xfId="38288" xr:uid="{BC90AA50-A2B3-4B49-8D2A-E6DD5A4EBD95}"/>
    <cellStyle name="Percent 15 4 2" xfId="38289" xr:uid="{7683CAE4-3C7E-47D1-B1B7-9B5B96615136}"/>
    <cellStyle name="Percent 15 4 3" xfId="38290" xr:uid="{890BFF4B-4CAB-4C95-9CCD-CD75FD92A2A7}"/>
    <cellStyle name="Percent 15 5" xfId="38291" xr:uid="{04B04739-9B00-4D7D-A7A0-8F2590029219}"/>
    <cellStyle name="Percent 15 5 2" xfId="38292" xr:uid="{F7BA2C36-8013-400A-8BAB-A38B8725B17E}"/>
    <cellStyle name="Percent 15 5 3" xfId="38293" xr:uid="{1B2DF3C4-EA55-48C5-A7B8-345F692CC717}"/>
    <cellStyle name="Percent 15 6" xfId="38294" xr:uid="{F96133DE-E585-4594-9083-D04E2B0C36EE}"/>
    <cellStyle name="Percent 15 6 2" xfId="38295" xr:uid="{52D11307-D574-45B0-84CC-F34D0257936A}"/>
    <cellStyle name="Percent 15 7" xfId="38296" xr:uid="{B464B2D2-40EE-4666-9EDD-7CF192E278E4}"/>
    <cellStyle name="Percent 15 8" xfId="38297" xr:uid="{C2003F6B-A8B2-4B33-BF24-BE4A58A53814}"/>
    <cellStyle name="Percent 150" xfId="38298" xr:uid="{642EA307-8C2A-4172-84C7-CD32C8E70540}"/>
    <cellStyle name="Percent 150 2" xfId="38299" xr:uid="{6D34BDA0-FBC2-48DB-96D6-66B695B3E2DB}"/>
    <cellStyle name="Percent 151" xfId="38300" xr:uid="{8F20747D-449A-426A-844D-95A414456151}"/>
    <cellStyle name="Percent 151 2" xfId="38301" xr:uid="{F1BD2587-63AC-4C72-98C1-A6337061454E}"/>
    <cellStyle name="Percent 152" xfId="38302" xr:uid="{35FE1C39-0C44-4B2D-964E-4CD35E066A65}"/>
    <cellStyle name="Percent 152 2" xfId="38303" xr:uid="{790D0A5D-D147-4E38-A89F-BFE534DE9176}"/>
    <cellStyle name="Percent 153" xfId="38304" xr:uid="{CC8E8A52-4090-4434-9EB5-2618233BD7EA}"/>
    <cellStyle name="Percent 153 2" xfId="38305" xr:uid="{8484762D-8D27-4506-9C39-0D9CC561F667}"/>
    <cellStyle name="Percent 154" xfId="38306" xr:uid="{943D1094-7ED2-438D-A97A-39690B322B33}"/>
    <cellStyle name="Percent 154 2" xfId="38307" xr:uid="{1842A41A-9FDD-4F97-B209-BFC2FD604F4A}"/>
    <cellStyle name="Percent 155" xfId="38308" xr:uid="{D9129A00-FFA1-4D98-AA68-6394D7D2F9A9}"/>
    <cellStyle name="Percent 155 2" xfId="38309" xr:uid="{B1A317FA-B077-41C4-8B00-03AED517BBCA}"/>
    <cellStyle name="Percent 156" xfId="38310" xr:uid="{AF932B2A-11E8-4381-AF17-97C0A9F65950}"/>
    <cellStyle name="Percent 156 2" xfId="38311" xr:uid="{1D09BE43-9A5F-4897-AC86-333145CAB088}"/>
    <cellStyle name="Percent 157" xfId="38312" xr:uid="{0BE0F455-1BBB-4198-B053-9F60ABC34253}"/>
    <cellStyle name="Percent 157 2" xfId="38313" xr:uid="{2AB57B55-71F8-4466-897F-B7DDFDF1D3CE}"/>
    <cellStyle name="Percent 158" xfId="38314" xr:uid="{9CF22587-5BEA-45BD-B8F2-F41EE5342D44}"/>
    <cellStyle name="Percent 158 2" xfId="38315" xr:uid="{A6A14A55-B61A-4A48-B7D8-AECD753BE803}"/>
    <cellStyle name="Percent 159" xfId="38316" xr:uid="{EE17ABE7-DBC0-48E2-B022-D5AECF073C7E}"/>
    <cellStyle name="Percent 159 2" xfId="38317" xr:uid="{289946E2-3517-4874-A38F-262DF6ED4EF4}"/>
    <cellStyle name="Percent 16" xfId="38318" xr:uid="{E0619EF0-3DB4-4F1D-8C45-1DFDEF3462F2}"/>
    <cellStyle name="Percent 16 2" xfId="38319" xr:uid="{CE9BD823-2F7B-47B0-A931-BEFEE6A47A77}"/>
    <cellStyle name="Percent 16 2 2" xfId="38320" xr:uid="{0D6B89EA-858E-406F-A198-19E95D410B62}"/>
    <cellStyle name="Percent 16 2 2 2" xfId="38321" xr:uid="{CEA16533-6AA6-474D-9E0A-8D7F812DE594}"/>
    <cellStyle name="Percent 16 2 3" xfId="38322" xr:uid="{4A71A53D-1CEF-4B99-9877-F1460FF470F8}"/>
    <cellStyle name="Percent 16 2 3 2" xfId="38323" xr:uid="{DACA559A-6971-4D06-909E-420297E6C351}"/>
    <cellStyle name="Percent 16 2 4" xfId="38324" xr:uid="{2E994303-E4A5-4C6C-8AEF-0C24850F63CA}"/>
    <cellStyle name="Percent 16 2 5" xfId="38325" xr:uid="{2DD6AD96-19CF-4EBF-9179-2E683C82D902}"/>
    <cellStyle name="Percent 16 3" xfId="38326" xr:uid="{8671EC11-F9F7-49A1-B377-7244DA9FBF1D}"/>
    <cellStyle name="Percent 16 3 2" xfId="38327" xr:uid="{563E750F-61D5-4979-B0A0-E3D4DA8733C5}"/>
    <cellStyle name="Percent 16 3 2 2" xfId="38328" xr:uid="{EDC16FE7-E4DA-48E9-AB7C-433AFC2DD018}"/>
    <cellStyle name="Percent 16 3 3" xfId="38329" xr:uid="{3139C35E-ACA5-48D9-969E-61820970C3D2}"/>
    <cellStyle name="Percent 16 3 3 2" xfId="38330" xr:uid="{21DD0E93-6E49-4342-B4F8-A1D2A7AC77D1}"/>
    <cellStyle name="Percent 16 3 4" xfId="38331" xr:uid="{9D405CF7-201E-42B4-8F25-D8D7C169D5D7}"/>
    <cellStyle name="Percent 16 4" xfId="38332" xr:uid="{9B8EB1FE-3046-420B-BEBC-1289BFA12C68}"/>
    <cellStyle name="Percent 16 4 2" xfId="38333" xr:uid="{52C9D1D3-BBAA-4DB9-AC83-CBC095B6892F}"/>
    <cellStyle name="Percent 16 5" xfId="38334" xr:uid="{E9AF14D4-20B3-49CF-98D9-4B862CA62381}"/>
    <cellStyle name="Percent 16 5 2" xfId="38335" xr:uid="{789E5A98-F507-4E44-B883-DC6D95E16F19}"/>
    <cellStyle name="Percent 16 6" xfId="38336" xr:uid="{A3DC5869-4A10-4821-BEBB-F6F43B156324}"/>
    <cellStyle name="Percent 16 7" xfId="38337" xr:uid="{AFB4870D-82AE-432B-B829-30D78B785FE6}"/>
    <cellStyle name="Percent 160" xfId="38338" xr:uid="{45656B09-8764-45C6-A334-E64E28E55993}"/>
    <cellStyle name="Percent 160 2" xfId="38339" xr:uid="{FCB4CDF0-7DCA-4B79-A277-B95B23EFC38A}"/>
    <cellStyle name="Percent 161" xfId="38340" xr:uid="{7B7ACCA4-4074-45C2-BFE3-DC8A05EF93D6}"/>
    <cellStyle name="Percent 161 2" xfId="38341" xr:uid="{CC674668-F737-4923-A36E-285D8C301E7A}"/>
    <cellStyle name="Percent 162" xfId="38342" xr:uid="{A2E3A097-2370-4125-BF52-C8E38A40D9B1}"/>
    <cellStyle name="Percent 162 2" xfId="38343" xr:uid="{88BFA0AB-04A5-47EE-9503-4886EBE246B0}"/>
    <cellStyle name="Percent 163" xfId="38344" xr:uid="{5B21C7A4-9074-413B-B7E3-F132D921DDFA}"/>
    <cellStyle name="Percent 163 2" xfId="38345" xr:uid="{5BC8F5C1-79FB-4911-ACCA-2ADB07FFD90E}"/>
    <cellStyle name="Percent 164" xfId="38346" xr:uid="{1F30DF37-AA10-4FB5-8CB0-ED404BFCCDE6}"/>
    <cellStyle name="Percent 164 2" xfId="38347" xr:uid="{37B6F54A-6369-4401-B491-03662F16D8C3}"/>
    <cellStyle name="Percent 165" xfId="38348" xr:uid="{6BF1029D-BA6E-4C23-B5B4-9646FCEABDA7}"/>
    <cellStyle name="Percent 165 2" xfId="38349" xr:uid="{89F2C0CA-109E-4250-81CE-BF92E6C91E59}"/>
    <cellStyle name="Percent 166" xfId="38350" xr:uid="{D28616FF-1415-455D-9CF7-348A3F851FB6}"/>
    <cellStyle name="Percent 166 2" xfId="38351" xr:uid="{FC6D7187-45EB-44C2-9305-773497F56AF9}"/>
    <cellStyle name="Percent 167" xfId="38352" xr:uid="{6549B948-BE8F-41F6-841C-EB99D67B7A0A}"/>
    <cellStyle name="Percent 167 2" xfId="38353" xr:uid="{EB2F686F-4A90-4852-9792-3D730443D3C8}"/>
    <cellStyle name="Percent 168" xfId="38354" xr:uid="{CE29EF3F-24A4-4DD0-AA90-261FA4EE3762}"/>
    <cellStyle name="Percent 168 2" xfId="38355" xr:uid="{9A25A56C-CBBD-4090-8C68-AD23BBD2D0C6}"/>
    <cellStyle name="Percent 169" xfId="38356" xr:uid="{35032D6B-6EEA-4205-838F-3183F95DEEDA}"/>
    <cellStyle name="Percent 169 2" xfId="38357" xr:uid="{EB495400-D86C-414A-BB75-137A23FB1400}"/>
    <cellStyle name="Percent 17" xfId="38358" xr:uid="{AECA5D0F-0E1F-4E10-8739-13A89E61C1B6}"/>
    <cellStyle name="Percent 17 2" xfId="38359" xr:uid="{9884B740-E5C7-4AB5-9C9B-E481DADB113B}"/>
    <cellStyle name="Percent 17 2 2" xfId="38360" xr:uid="{76A427DF-A3EB-4E26-A803-AB2EE216324A}"/>
    <cellStyle name="Percent 17 2 2 2" xfId="38361" xr:uid="{95BCE2BD-42FB-4596-99FE-45E13432247C}"/>
    <cellStyle name="Percent 17 2 3" xfId="38362" xr:uid="{99BFD2D0-AFF0-44A4-B0B3-97945B148230}"/>
    <cellStyle name="Percent 17 2 3 2" xfId="38363" xr:uid="{606E26F0-C8E6-401B-A104-FADB009A57CD}"/>
    <cellStyle name="Percent 17 2 4" xfId="38364" xr:uid="{5D32CFFE-FD45-4FC8-B086-76736F6CF904}"/>
    <cellStyle name="Percent 17 2 5" xfId="38365" xr:uid="{4C84B8A3-F0A9-4120-8163-1513670B25B6}"/>
    <cellStyle name="Percent 17 3" xfId="38366" xr:uid="{B62BFC2A-09FC-4AD1-9592-AEF0D3BB7355}"/>
    <cellStyle name="Percent 17 3 2" xfId="38367" xr:uid="{5376299A-D0FE-4F79-A6C5-3BE5CE14F5BD}"/>
    <cellStyle name="Percent 17 3 2 2" xfId="38368" xr:uid="{C8338F90-31DF-4EC5-B0B9-83CB5D5DB802}"/>
    <cellStyle name="Percent 17 3 3" xfId="38369" xr:uid="{92548A46-305D-4EBD-A359-D0B53910712B}"/>
    <cellStyle name="Percent 17 3 3 2" xfId="38370" xr:uid="{635C1FD1-E29D-4D13-987D-9FD91E9FFA27}"/>
    <cellStyle name="Percent 17 3 4" xfId="38371" xr:uid="{4539AC7D-84CB-40F8-9271-A677921CBDE4}"/>
    <cellStyle name="Percent 17 4" xfId="38372" xr:uid="{1690B371-8EC3-47EC-8039-86C8749B2188}"/>
    <cellStyle name="Percent 17 4 2" xfId="38373" xr:uid="{FB29335A-FAE4-4144-8EA5-C642028D5587}"/>
    <cellStyle name="Percent 17 5" xfId="38374" xr:uid="{7E4CA8BE-ABCF-4EBB-A4A7-239270EEBA38}"/>
    <cellStyle name="Percent 17 5 2" xfId="38375" xr:uid="{4B49EBB3-E435-44A6-AE5D-C7E1B82D449B}"/>
    <cellStyle name="Percent 17 6" xfId="38376" xr:uid="{D453B73E-A337-458B-A4B0-0F301709A8BA}"/>
    <cellStyle name="Percent 17 7" xfId="38377" xr:uid="{FB9AAC37-AD74-46D4-80DF-23817013B1B0}"/>
    <cellStyle name="Percent 170" xfId="38378" xr:uid="{7A4C6973-D57E-4DE2-8A51-625B309F8CBC}"/>
    <cellStyle name="Percent 171" xfId="38379" xr:uid="{E7CD8777-13E8-485E-8588-EAA82606820F}"/>
    <cellStyle name="Percent 172" xfId="38380" xr:uid="{EE60694D-8C83-4E87-8555-2F1B4A53BCDD}"/>
    <cellStyle name="Percent 173" xfId="38381" xr:uid="{92AB60A1-23A6-4ECA-81E8-A8934E799A6B}"/>
    <cellStyle name="Percent 174" xfId="38382" xr:uid="{06105ECA-8F1C-41AE-80BC-A6237EDDB4CA}"/>
    <cellStyle name="Percent 175" xfId="38383" xr:uid="{03C85881-B294-42B7-BA20-A1C2C9B94887}"/>
    <cellStyle name="Percent 176" xfId="38384" xr:uid="{A6DF55E0-F3A6-4C5E-820E-CF2B35713C2B}"/>
    <cellStyle name="Percent 177" xfId="38385" xr:uid="{DF2C65AE-2215-4863-8412-A74DBD7F9345}"/>
    <cellStyle name="Percent 178" xfId="38386" xr:uid="{AA6D693F-24F8-4549-BA5B-400942558932}"/>
    <cellStyle name="Percent 179" xfId="38387" xr:uid="{379B4F65-A365-479C-8698-43536EBF0FAA}"/>
    <cellStyle name="Percent 18" xfId="38388" xr:uid="{ED12CCA4-0B78-4C85-8BB5-1BBA4EC00D2A}"/>
    <cellStyle name="Percent 18 2" xfId="38389" xr:uid="{F48BB866-C655-4909-A272-9F243068FE72}"/>
    <cellStyle name="Percent 18 2 2" xfId="38390" xr:uid="{CB88DD3C-E629-442F-958B-0079C69F9B47}"/>
    <cellStyle name="Percent 18 2 2 2" xfId="38391" xr:uid="{E1D35325-2451-4087-8A53-A145133F83E5}"/>
    <cellStyle name="Percent 18 2 3" xfId="38392" xr:uid="{9F54D16F-DA12-4342-82EA-5880D2A6CCC4}"/>
    <cellStyle name="Percent 18 2 3 2" xfId="38393" xr:uid="{E0050493-FE4B-4FCB-B09A-19704D5D48C1}"/>
    <cellStyle name="Percent 18 2 4" xfId="38394" xr:uid="{308AD935-0A83-4242-8CF1-1C1C7580C3BD}"/>
    <cellStyle name="Percent 18 2 5" xfId="38395" xr:uid="{4F668CA9-D5AF-4877-9C39-4311CD1B5F88}"/>
    <cellStyle name="Percent 18 3" xfId="38396" xr:uid="{6454ADA1-2D98-4E8F-A1C1-50F47DDFD590}"/>
    <cellStyle name="Percent 18 3 2" xfId="38397" xr:uid="{EF11B4D5-E8CE-41CC-AB2F-E816C819E952}"/>
    <cellStyle name="Percent 18 3 2 2" xfId="38398" xr:uid="{19C8D839-8944-47CE-A92E-B36F936D1F25}"/>
    <cellStyle name="Percent 18 3 3" xfId="38399" xr:uid="{E1BAB135-C338-4661-8008-E4D581362F21}"/>
    <cellStyle name="Percent 18 3 3 2" xfId="38400" xr:uid="{44521E6A-54D9-4C39-A738-A083517E3BF2}"/>
    <cellStyle name="Percent 18 3 4" xfId="38401" xr:uid="{9423FD6B-FD51-4FA5-8E5B-018EF3C7A591}"/>
    <cellStyle name="Percent 18 4" xfId="38402" xr:uid="{9B2D5F28-718C-44F5-9A20-B5766A6DEC9F}"/>
    <cellStyle name="Percent 18 4 2" xfId="38403" xr:uid="{D0C6D339-3142-4DCD-8371-88253BDD6E3D}"/>
    <cellStyle name="Percent 18 5" xfId="38404" xr:uid="{275CFBC1-9C7F-440E-98D1-90E52B47B75C}"/>
    <cellStyle name="Percent 18 5 2" xfId="38405" xr:uid="{79A82A6A-3A2A-405A-AFB5-61A40ABB7FA9}"/>
    <cellStyle name="Percent 18 6" xfId="38406" xr:uid="{41B28FFD-26AB-45C4-8D26-E23F0E6293EE}"/>
    <cellStyle name="Percent 18 7" xfId="38407" xr:uid="{89FA19F7-9341-4D20-906C-96C2A70BB434}"/>
    <cellStyle name="Percent 180" xfId="38408" xr:uid="{026619FD-F7DF-4FA2-8FD6-3B208ECB333C}"/>
    <cellStyle name="Percent 181" xfId="38409" xr:uid="{8AF43CD9-318D-4B3A-979B-FADA4DADB680}"/>
    <cellStyle name="Percent 182" xfId="38410" xr:uid="{363A7682-8F7C-4EDB-AD28-4EACE0FBEA5C}"/>
    <cellStyle name="Percent 19" xfId="38411" xr:uid="{4504D6B5-0282-46DA-B890-58F7D0BB6D50}"/>
    <cellStyle name="Percent 19 2" xfId="38412" xr:uid="{3D62A2A7-9ABA-4F85-BC7A-285CAC1A632F}"/>
    <cellStyle name="Percent 19 2 2" xfId="38413" xr:uid="{24D20A37-A20C-4FCA-A2C0-47292F225095}"/>
    <cellStyle name="Percent 19 2 2 2" xfId="38414" xr:uid="{BFAAB6E2-B775-4C05-9ECF-3214E50D64E9}"/>
    <cellStyle name="Percent 19 2 3" xfId="38415" xr:uid="{C50302D4-D817-4CD8-82FE-D21EECE11FC5}"/>
    <cellStyle name="Percent 19 2 3 2" xfId="38416" xr:uid="{829F52A9-175A-4356-85D9-4AF7C1C429C7}"/>
    <cellStyle name="Percent 19 2 4" xfId="38417" xr:uid="{308BD7F1-49D0-4407-9BF6-DD6BFB34C62B}"/>
    <cellStyle name="Percent 19 2 5" xfId="38418" xr:uid="{04A24699-5C9B-485C-BF19-4E36F6F8EE04}"/>
    <cellStyle name="Percent 19 3" xfId="38419" xr:uid="{B38C7746-EDB4-4385-9528-F71AC3827659}"/>
    <cellStyle name="Percent 19 3 2" xfId="38420" xr:uid="{BC752864-BD6F-41F8-A4C7-3840F6A1B8B4}"/>
    <cellStyle name="Percent 19 3 2 2" xfId="38421" xr:uid="{8C5CC937-2761-487B-B00B-1E18698365B8}"/>
    <cellStyle name="Percent 19 3 3" xfId="38422" xr:uid="{C5E0D31B-DF47-423F-BD5F-10053B277E35}"/>
    <cellStyle name="Percent 19 3 3 2" xfId="38423" xr:uid="{AF22D7B9-5E12-4DFE-AB1E-819A6E6CDFCE}"/>
    <cellStyle name="Percent 19 3 4" xfId="38424" xr:uid="{D3E0AC0F-FECC-4FAE-9BC3-6294B6A3C081}"/>
    <cellStyle name="Percent 19 4" xfId="38425" xr:uid="{79204C16-9AE6-4D3F-B48C-1019607E89B7}"/>
    <cellStyle name="Percent 19 4 2" xfId="38426" xr:uid="{842E8C17-DAAF-4DB2-B020-A434EA2F73B4}"/>
    <cellStyle name="Percent 19 5" xfId="38427" xr:uid="{76DA5A9A-1984-4355-8E8C-74E585925C2C}"/>
    <cellStyle name="Percent 19 5 2" xfId="38428" xr:uid="{1FDFB78A-1035-4F26-8718-F6DCF4EDA97E}"/>
    <cellStyle name="Percent 19 6" xfId="38429" xr:uid="{9302CE9D-725E-4F76-892F-F488178A0539}"/>
    <cellStyle name="Percent 19 7" xfId="38430" xr:uid="{2D5E4AAF-4CD6-4385-8988-19E5C994B334}"/>
    <cellStyle name="Percent 2" xfId="38431" xr:uid="{55A611D4-FE27-4AE3-9CF2-33EBC211402A}"/>
    <cellStyle name="Percent 2 2" xfId="38432" xr:uid="{B90F33BB-6A3E-4A6F-B90E-C2A1AC0305CD}"/>
    <cellStyle name="Percent 2 2 2" xfId="38433" xr:uid="{0E8C3276-D36E-4425-AE15-7C62A0090806}"/>
    <cellStyle name="Percent 2 2 2 2" xfId="38434" xr:uid="{0F214475-034C-4A96-ACFE-C0DE0F51A640}"/>
    <cellStyle name="Percent 2 2 2 2 2" xfId="38435" xr:uid="{C9970319-EF4E-4C92-B550-3CB883875ED2}"/>
    <cellStyle name="Percent 2 2 2 3" xfId="38436" xr:uid="{F8FE3644-9B4A-49A8-AF1D-840544F7E1EB}"/>
    <cellStyle name="Percent 2 2 2 4" xfId="38437" xr:uid="{41710299-B8D3-44D7-8368-32ABCE3B6502}"/>
    <cellStyle name="Percent 2 2 2 5" xfId="38438" xr:uid="{B7DDDC83-44F1-4512-A4CE-4D48E8DBE444}"/>
    <cellStyle name="Percent 2 2 2 6" xfId="38439" xr:uid="{3DD43044-1FFC-44F3-890A-BFBA7F1553F3}"/>
    <cellStyle name="Percent 2 2 3" xfId="38440" xr:uid="{BBDAD386-A1ED-46F4-A309-B30066AEB5D3}"/>
    <cellStyle name="Percent 2 2 3 2" xfId="38441" xr:uid="{0A34A98D-D4F2-4EC8-8B44-E325283E576C}"/>
    <cellStyle name="Percent 2 2 3 2 2" xfId="38442" xr:uid="{745AB5B5-A505-4452-AF7D-CE2C3BF09849}"/>
    <cellStyle name="Percent 2 2 3 3" xfId="38443" xr:uid="{280C4CCC-7F5B-4FAB-A6E9-8D2C9E3FA803}"/>
    <cellStyle name="Percent 2 2 3 4" xfId="38444" xr:uid="{C63F9522-C86C-4617-861D-11721B2F24FC}"/>
    <cellStyle name="Percent 2 2 3 5" xfId="38445" xr:uid="{019462B2-E37A-45DC-A761-8EFBF902535B}"/>
    <cellStyle name="Percent 2 2 3 6" xfId="38446" xr:uid="{CEC36996-17DF-414E-83B9-592EA07655B4}"/>
    <cellStyle name="Percent 2 2 4" xfId="38447" xr:uid="{BB804F30-6337-4ACA-B986-817DECAEF22F}"/>
    <cellStyle name="Percent 2 2 4 2" xfId="38448" xr:uid="{1489E160-78F6-417D-A501-F334C85D9877}"/>
    <cellStyle name="Percent 2 2 5" xfId="38449" xr:uid="{895419EC-42DD-4A1B-8918-5677B6027E9A}"/>
    <cellStyle name="Percent 2 2 6" xfId="38450" xr:uid="{AF22E32D-AD1F-41CA-B23B-AF8DFFAB1D24}"/>
    <cellStyle name="Percent 2 2 7" xfId="38451" xr:uid="{9C36DDC4-D55A-4E9F-9902-D363C8DF2A35}"/>
    <cellStyle name="Percent 2 2 8" xfId="38452" xr:uid="{CA21B50F-7844-4339-9345-6462EF9DDD12}"/>
    <cellStyle name="Percent 2 3" xfId="38453" xr:uid="{D0BE584E-272E-4959-BC84-A607FCCFE29D}"/>
    <cellStyle name="Percent 2 3 2" xfId="38454" xr:uid="{089F3632-B047-4AD8-A066-CA6CAC900965}"/>
    <cellStyle name="Percent 2 3 2 2" xfId="38455" xr:uid="{66C2583B-3587-46F2-B3BD-0D4194096197}"/>
    <cellStyle name="Percent 2 3 3" xfId="38456" xr:uid="{3699BE3B-D970-4BA6-B880-9367ECF8F2E5}"/>
    <cellStyle name="Percent 2 3 3 2" xfId="38457" xr:uid="{B02C8006-7FE3-493D-838A-1BCC3EE30850}"/>
    <cellStyle name="Percent 2 3 4" xfId="38458" xr:uid="{53D403E8-61AC-4436-89A5-27CB92F9AB61}"/>
    <cellStyle name="Percent 2 4" xfId="38459" xr:uid="{38A73B9C-3733-4BA6-9DFF-7C65E1F89AEC}"/>
    <cellStyle name="Percent 2 4 2" xfId="38460" xr:uid="{0AC1EC12-9CF2-4334-94A8-9C0B303AC433}"/>
    <cellStyle name="Percent 2 5" xfId="38461" xr:uid="{5CEB5A1E-CCFF-4AA0-A9AE-898DA0577A9C}"/>
    <cellStyle name="Percent 2 5 2" xfId="38462" xr:uid="{93F3B416-3EFA-4C78-9D7A-5EC02A44FBA5}"/>
    <cellStyle name="Percent 2 6" xfId="38463" xr:uid="{D58E544D-8B4C-436F-94A7-751646304985}"/>
    <cellStyle name="Percent 2 7" xfId="38464" xr:uid="{C369E798-F0E0-4153-A66A-E47E6B1C8A27}"/>
    <cellStyle name="Percent 2 8" xfId="38465" xr:uid="{C62FECD7-EF5C-4B96-AEF1-923837E3B1F8}"/>
    <cellStyle name="Percent 20" xfId="38466" xr:uid="{B3C83A30-F53A-41FF-A80E-6CD818DD3870}"/>
    <cellStyle name="Percent 20 2" xfId="38467" xr:uid="{18DF43F1-C8DC-4C4F-AE1F-04A3BD8D09B6}"/>
    <cellStyle name="Percent 20 2 2" xfId="38468" xr:uid="{8F6786E4-37FE-4118-AFE1-501D7B66E9DD}"/>
    <cellStyle name="Percent 20 2 2 2" xfId="38469" xr:uid="{3647EA30-B8F9-434A-92D4-9498912CDFCD}"/>
    <cellStyle name="Percent 20 2 3" xfId="38470" xr:uid="{F5B602A6-2A47-4706-9DBB-786C59A3740B}"/>
    <cellStyle name="Percent 20 2 3 2" xfId="38471" xr:uid="{D1D13609-2368-47CF-AB92-D8382D19CB7E}"/>
    <cellStyle name="Percent 20 2 4" xfId="38472" xr:uid="{6D17EC79-8629-4F59-9BCA-C5FA899F151F}"/>
    <cellStyle name="Percent 20 2 5" xfId="38473" xr:uid="{07E61D48-215A-43F8-B341-DB01D24CDFFD}"/>
    <cellStyle name="Percent 20 3" xfId="38474" xr:uid="{0B9CB31C-36B7-401C-BCB3-9FDB5221E0E3}"/>
    <cellStyle name="Percent 20 3 2" xfId="38475" xr:uid="{EB2CE528-1B8C-4E5D-9E12-95567D35EA31}"/>
    <cellStyle name="Percent 20 3 2 2" xfId="38476" xr:uid="{1C6B08EF-FD04-44D2-9E8C-80E782676F5C}"/>
    <cellStyle name="Percent 20 3 3" xfId="38477" xr:uid="{19DEF0B6-B2D5-4925-AF76-133295AE59AE}"/>
    <cellStyle name="Percent 20 3 3 2" xfId="38478" xr:uid="{71E4F16C-60ED-4F1B-BE70-520E7777C335}"/>
    <cellStyle name="Percent 20 3 4" xfId="38479" xr:uid="{49B2B9A9-83F1-4086-85E8-EA6B65DF5B22}"/>
    <cellStyle name="Percent 20 4" xfId="38480" xr:uid="{5CC34613-6844-4B27-A2B7-0D7BCD766B82}"/>
    <cellStyle name="Percent 20 4 2" xfId="38481" xr:uid="{FAFC11AC-4B29-41C9-B5AC-D84C9F36BA5C}"/>
    <cellStyle name="Percent 20 5" xfId="38482" xr:uid="{121160D6-57F8-441B-A670-8D69F7B2E843}"/>
    <cellStyle name="Percent 20 5 2" xfId="38483" xr:uid="{4B1D1F4D-2D6D-4CCA-9E89-1412E10EF2DF}"/>
    <cellStyle name="Percent 20 6" xfId="38484" xr:uid="{BAD2920D-B50A-4A11-BA8E-C25E275B9B2C}"/>
    <cellStyle name="Percent 20 7" xfId="38485" xr:uid="{757E181D-6F82-4028-8250-4CF9D2FB924B}"/>
    <cellStyle name="Percent 21" xfId="38486" xr:uid="{5893D460-1470-4816-A13A-D9CF1DCCEA3A}"/>
    <cellStyle name="Percent 21 2" xfId="38487" xr:uid="{03F4B9FD-B2B7-4F94-A44B-73D526EA0869}"/>
    <cellStyle name="Percent 21 2 2" xfId="38488" xr:uid="{EAFFF10F-CFF1-4625-BE91-E101FC7C6DC6}"/>
    <cellStyle name="Percent 21 2 2 2" xfId="38489" xr:uid="{AEE1E91E-A273-459D-965F-B252C1F41A8E}"/>
    <cellStyle name="Percent 21 2 3" xfId="38490" xr:uid="{D75CC657-B48E-4D0F-91AD-0B399587347C}"/>
    <cellStyle name="Percent 21 2 3 2" xfId="38491" xr:uid="{9891F699-883A-4918-8084-354C93F14C65}"/>
    <cellStyle name="Percent 21 2 4" xfId="38492" xr:uid="{AD3B05A4-6CE4-4D1A-BBC6-6018ACE159A0}"/>
    <cellStyle name="Percent 21 2 5" xfId="38493" xr:uid="{8CCE56D1-0428-4CCE-93F4-F717F35128A4}"/>
    <cellStyle name="Percent 21 3" xfId="38494" xr:uid="{CDD0D326-E74E-49D1-BA36-54D96380108C}"/>
    <cellStyle name="Percent 21 3 2" xfId="38495" xr:uid="{5C5DDCC4-120F-42D4-A707-16AE148A01B3}"/>
    <cellStyle name="Percent 21 3 2 2" xfId="38496" xr:uid="{0382EAFD-0D66-45B0-A519-5D8966726ECE}"/>
    <cellStyle name="Percent 21 3 3" xfId="38497" xr:uid="{34C9FAF7-46AF-4B9F-9F39-D0B494D9D077}"/>
    <cellStyle name="Percent 21 3 3 2" xfId="38498" xr:uid="{8A5593AD-E938-4856-8BB5-380CC35D17A2}"/>
    <cellStyle name="Percent 21 3 4" xfId="38499" xr:uid="{9E09D776-73E3-4992-87C7-B28F7011D6E1}"/>
    <cellStyle name="Percent 21 4" xfId="38500" xr:uid="{3C026ECD-9949-4743-A90C-E7777CB0D843}"/>
    <cellStyle name="Percent 21 4 2" xfId="38501" xr:uid="{6604DFB4-2648-4794-A0B2-9DC5ED3E9373}"/>
    <cellStyle name="Percent 21 5" xfId="38502" xr:uid="{D89BF28B-A151-4117-B6E3-5FF0B7C82179}"/>
    <cellStyle name="Percent 21 5 2" xfId="38503" xr:uid="{B0CA4E35-E330-46F0-897E-75B2ADBE340B}"/>
    <cellStyle name="Percent 21 6" xfId="38504" xr:uid="{02B75482-8A2A-45E1-808D-5378E0532BFC}"/>
    <cellStyle name="Percent 21 7" xfId="38505" xr:uid="{BD93B2AD-48A0-48AF-9617-B535199A4FA0}"/>
    <cellStyle name="Percent 22" xfId="38506" xr:uid="{2ED47041-7690-49B1-9E39-C81B8CC62810}"/>
    <cellStyle name="Percent 22 2" xfId="38507" xr:uid="{71DC5B65-0FB2-40B8-BC03-579156054DCB}"/>
    <cellStyle name="Percent 22 2 2" xfId="38508" xr:uid="{279933BC-34AC-499D-9937-A4E5785D7A8D}"/>
    <cellStyle name="Percent 22 2 2 2" xfId="38509" xr:uid="{4140EFA0-8F95-4ECA-A611-3A3C51C98962}"/>
    <cellStyle name="Percent 22 2 3" xfId="38510" xr:uid="{3FE49B47-E7DE-4528-B46A-5211DF67DBD0}"/>
    <cellStyle name="Percent 22 2 3 2" xfId="38511" xr:uid="{0D3F4A52-984A-4BFD-BF7A-D398D6CF0B8E}"/>
    <cellStyle name="Percent 22 2 4" xfId="38512" xr:uid="{183371A1-BDFA-4DE5-A8BC-B14BF8D0C8F8}"/>
    <cellStyle name="Percent 22 2 5" xfId="38513" xr:uid="{6AC41D95-3DE9-4E17-8EB7-5AC9AADC8C21}"/>
    <cellStyle name="Percent 22 3" xfId="38514" xr:uid="{1F99AFED-F5D8-44BC-BB77-2ACB1269FBFF}"/>
    <cellStyle name="Percent 22 3 2" xfId="38515" xr:uid="{882AADB9-AC07-456A-A794-2A505DE6AE72}"/>
    <cellStyle name="Percent 22 3 2 2" xfId="38516" xr:uid="{7A320663-D988-4C29-90D1-58572781AA3C}"/>
    <cellStyle name="Percent 22 3 3" xfId="38517" xr:uid="{A2F37005-8F2A-4D1F-9DF5-F731962EF23A}"/>
    <cellStyle name="Percent 22 3 3 2" xfId="38518" xr:uid="{98E54540-5DFC-4211-8C6D-EF9A9A206C89}"/>
    <cellStyle name="Percent 22 3 4" xfId="38519" xr:uid="{05110FD0-66E2-45CF-B658-C405D5161C3A}"/>
    <cellStyle name="Percent 22 4" xfId="38520" xr:uid="{FD44B622-F085-406D-88AB-2FBB681DC510}"/>
    <cellStyle name="Percent 22 4 2" xfId="38521" xr:uid="{4DD0F361-9686-452B-B33A-61379235FA09}"/>
    <cellStyle name="Percent 22 5" xfId="38522" xr:uid="{A1FC76CB-5C2C-440D-9259-8D823C84993D}"/>
    <cellStyle name="Percent 22 5 2" xfId="38523" xr:uid="{1EB6977F-E8AC-45EF-AFB9-564658787A87}"/>
    <cellStyle name="Percent 22 6" xfId="38524" xr:uid="{441ABB3F-507D-45F4-B5B2-D3F114321133}"/>
    <cellStyle name="Percent 22 7" xfId="38525" xr:uid="{804B0363-CCA0-4E90-843B-657BEE412A29}"/>
    <cellStyle name="Percent 23" xfId="38526" xr:uid="{5587613C-5B5B-46C6-A501-3F1EBE245012}"/>
    <cellStyle name="Percent 23 2" xfId="38527" xr:uid="{D0C2DC84-0951-4D8C-9834-E4944BA33E4C}"/>
    <cellStyle name="Percent 23 2 2" xfId="38528" xr:uid="{3A9BB65D-C8DB-4AFE-AF86-477C1D493B38}"/>
    <cellStyle name="Percent 23 2 2 2" xfId="38529" xr:uid="{7696E6F4-C066-4770-A751-8850F9744E67}"/>
    <cellStyle name="Percent 23 2 3" xfId="38530" xr:uid="{06A20B79-A599-4BAF-B4EE-70AF1BE66691}"/>
    <cellStyle name="Percent 23 2 3 2" xfId="38531" xr:uid="{753C0496-3A1B-421C-802B-AA1386B11BFF}"/>
    <cellStyle name="Percent 23 2 4" xfId="38532" xr:uid="{109C58EC-ACF6-4F8C-BB68-C35F54D15360}"/>
    <cellStyle name="Percent 23 2 5" xfId="38533" xr:uid="{7A02D67F-0DE5-447E-9060-6BEF01F9D141}"/>
    <cellStyle name="Percent 23 3" xfId="38534" xr:uid="{036E36BF-D30E-4668-941E-51C076D0ED53}"/>
    <cellStyle name="Percent 23 3 2" xfId="38535" xr:uid="{64E511FD-08EB-43F9-B0B4-A96D5C63B4C1}"/>
    <cellStyle name="Percent 23 3 2 2" xfId="38536" xr:uid="{6DA3BDA5-91BB-42EF-A865-3A0C2BCA1D8C}"/>
    <cellStyle name="Percent 23 3 3" xfId="38537" xr:uid="{78EEA701-E80C-4121-A25D-F37534CD75A8}"/>
    <cellStyle name="Percent 23 3 3 2" xfId="38538" xr:uid="{662AA59A-DBE9-4FE1-9FF7-B70A7D6A5263}"/>
    <cellStyle name="Percent 23 3 4" xfId="38539" xr:uid="{F2F52D43-7C83-498E-93CC-0239226424D0}"/>
    <cellStyle name="Percent 23 4" xfId="38540" xr:uid="{CC73D608-08DC-486E-A94C-2642E47C7B9C}"/>
    <cellStyle name="Percent 23 4 2" xfId="38541" xr:uid="{9495C894-0C31-47CC-B521-AAF07EED92F8}"/>
    <cellStyle name="Percent 23 5" xfId="38542" xr:uid="{62A7F4E0-4677-4D76-9335-916334760D5D}"/>
    <cellStyle name="Percent 23 5 2" xfId="38543" xr:uid="{4CAF6F14-D7D3-4771-8624-6102075DA067}"/>
    <cellStyle name="Percent 23 6" xfId="38544" xr:uid="{4DEFDDC3-79BC-43BE-A1A0-D8696BACCA30}"/>
    <cellStyle name="Percent 23 7" xfId="38545" xr:uid="{38F49DE1-5991-486F-BEED-A93DFA75B2AB}"/>
    <cellStyle name="Percent 24" xfId="38546" xr:uid="{AF145C8A-CD73-4590-820B-956C245E6134}"/>
    <cellStyle name="Percent 24 2" xfId="38547" xr:uid="{FAE113C4-FC59-4EC4-AED3-A4CD5585ABF0}"/>
    <cellStyle name="Percent 24 2 2" xfId="38548" xr:uid="{55DE62A3-FBBA-4F0E-A173-D2D04534B41F}"/>
    <cellStyle name="Percent 24 2 2 2" xfId="38549" xr:uid="{584E4849-ADCF-43BD-B316-1777325DB9DE}"/>
    <cellStyle name="Percent 24 2 3" xfId="38550" xr:uid="{8A561A0F-7C33-41B7-8266-27074388EC7E}"/>
    <cellStyle name="Percent 24 2 3 2" xfId="38551" xr:uid="{E943A455-B00C-44DA-BCA5-B5EAFD42C49D}"/>
    <cellStyle name="Percent 24 2 4" xfId="38552" xr:uid="{8A2831F8-10D8-4FCD-BEED-A4B12F416C04}"/>
    <cellStyle name="Percent 24 2 5" xfId="38553" xr:uid="{345E16ED-3365-4D78-8534-37E225279AE5}"/>
    <cellStyle name="Percent 24 3" xfId="38554" xr:uid="{373D86E0-7D91-4B63-AC08-82A06D219F85}"/>
    <cellStyle name="Percent 24 3 2" xfId="38555" xr:uid="{2D5BEB3E-0202-4490-9CA3-244D09FC5D47}"/>
    <cellStyle name="Percent 24 3 2 2" xfId="38556" xr:uid="{42489C90-B471-421D-9FD7-939CF758F164}"/>
    <cellStyle name="Percent 24 3 3" xfId="38557" xr:uid="{449B373A-0DF7-4102-A8FD-707CE6842EAE}"/>
    <cellStyle name="Percent 24 3 3 2" xfId="38558" xr:uid="{A2B04920-A7F5-480D-A962-090ABE1A52BE}"/>
    <cellStyle name="Percent 24 3 4" xfId="38559" xr:uid="{2BC1B5F6-911D-4B53-86A3-1E621C6A4F51}"/>
    <cellStyle name="Percent 24 4" xfId="38560" xr:uid="{513D6B54-3532-467D-9194-92A08CD3CA01}"/>
    <cellStyle name="Percent 24 4 2" xfId="38561" xr:uid="{3023723A-27B3-420F-A262-1B9B26941D19}"/>
    <cellStyle name="Percent 24 5" xfId="38562" xr:uid="{997CD7D8-3C29-4E65-BB77-3D12737222E1}"/>
    <cellStyle name="Percent 24 5 2" xfId="38563" xr:uid="{A7366867-9436-4047-A78D-AD2DCAA5ADDD}"/>
    <cellStyle name="Percent 24 6" xfId="38564" xr:uid="{0CFD7C06-84BE-452E-9D5F-E4C0ED61DB35}"/>
    <cellStyle name="Percent 24 7" xfId="38565" xr:uid="{54801939-3638-40F0-A050-B925DA521DBF}"/>
    <cellStyle name="Percent 25" xfId="38566" xr:uid="{5D10920C-76D3-4551-9C1B-1422CDC7CF28}"/>
    <cellStyle name="Percent 25 2" xfId="38567" xr:uid="{BC80BE40-E026-45E6-A220-3CF14588C454}"/>
    <cellStyle name="Percent 25 2 2" xfId="38568" xr:uid="{EF002B5D-526A-41B2-AD9C-CBE1A7DE5BD5}"/>
    <cellStyle name="Percent 25 2 2 2" xfId="38569" xr:uid="{51CD684E-644F-4551-9CCE-EB59F70E56D9}"/>
    <cellStyle name="Percent 25 2 3" xfId="38570" xr:uid="{8DA2B882-7DA2-4598-BFB7-464E43FB3442}"/>
    <cellStyle name="Percent 25 2 3 2" xfId="38571" xr:uid="{9F6E906A-157C-4970-BDF3-C63B92FC78E3}"/>
    <cellStyle name="Percent 25 2 4" xfId="38572" xr:uid="{2D5755A6-1910-4109-9F84-67DF2CF30D1A}"/>
    <cellStyle name="Percent 25 2 5" xfId="38573" xr:uid="{0A70254C-C040-409D-97C0-B3859667187E}"/>
    <cellStyle name="Percent 25 3" xfId="38574" xr:uid="{FC7D13DC-9007-4E4E-9CA5-263BAF906160}"/>
    <cellStyle name="Percent 25 3 2" xfId="38575" xr:uid="{1F3CDDDE-145B-4A8B-B35F-14D4E1B04D67}"/>
    <cellStyle name="Percent 25 3 2 2" xfId="38576" xr:uid="{EB269554-E9DA-4C37-8D28-BAFA95075F8B}"/>
    <cellStyle name="Percent 25 3 3" xfId="38577" xr:uid="{AD65FD83-BDB9-40F5-BB13-207A4BCD9967}"/>
    <cellStyle name="Percent 25 3 3 2" xfId="38578" xr:uid="{76D1E098-4C25-453F-83C9-DB7A304ADCF0}"/>
    <cellStyle name="Percent 25 3 4" xfId="38579" xr:uid="{97B4D14E-3A13-4FE7-9F4E-8691615D7D44}"/>
    <cellStyle name="Percent 25 4" xfId="38580" xr:uid="{DD65F7ED-2EC8-478D-8238-75882E193CA4}"/>
    <cellStyle name="Percent 25 4 2" xfId="38581" xr:uid="{E2472489-CD7B-4DBA-A8AA-68BEC248B9DA}"/>
    <cellStyle name="Percent 25 5" xfId="38582" xr:uid="{387C6094-7B50-412B-9124-BF0FD2668A27}"/>
    <cellStyle name="Percent 25 5 2" xfId="38583" xr:uid="{0586A844-F619-4B72-B158-151A12FBC0D8}"/>
    <cellStyle name="Percent 25 6" xfId="38584" xr:uid="{E9D2BCC3-5F7B-4739-8392-81AF54959268}"/>
    <cellStyle name="Percent 25 7" xfId="38585" xr:uid="{7C68D294-7F83-4520-99E8-41DA79C1BBFD}"/>
    <cellStyle name="Percent 26" xfId="38586" xr:uid="{237A2283-5018-40FF-9B37-68B8880128A3}"/>
    <cellStyle name="Percent 26 2" xfId="38587" xr:uid="{697CE6E8-4347-4B62-8D0F-69ABCB1DB0E9}"/>
    <cellStyle name="Percent 26 2 2" xfId="38588" xr:uid="{751CB3E3-45F4-45B9-9F09-28D33D7F7B14}"/>
    <cellStyle name="Percent 26 2 2 2" xfId="38589" xr:uid="{340381C0-1A88-433E-B357-000A4E10E0E4}"/>
    <cellStyle name="Percent 26 2 3" xfId="38590" xr:uid="{49DF4FA3-4D46-4D99-8159-6D4A1222FECB}"/>
    <cellStyle name="Percent 26 2 3 2" xfId="38591" xr:uid="{32B971CF-7C64-4BF0-9EAB-8CC2AFFFA114}"/>
    <cellStyle name="Percent 26 2 4" xfId="38592" xr:uid="{EABA8B57-2E26-40B1-B1BE-1664D1524D98}"/>
    <cellStyle name="Percent 26 2 5" xfId="38593" xr:uid="{D30F5674-CBC2-4B2E-A85B-C949D41DF5C7}"/>
    <cellStyle name="Percent 26 3" xfId="38594" xr:uid="{BEDC0405-3152-4299-BF13-5E6D74B0294D}"/>
    <cellStyle name="Percent 26 3 2" xfId="38595" xr:uid="{023E9962-3292-427B-98DC-3F771F9954D4}"/>
    <cellStyle name="Percent 26 3 2 2" xfId="38596" xr:uid="{65360CE1-FB47-4B20-9935-4DDA252D63AA}"/>
    <cellStyle name="Percent 26 3 3" xfId="38597" xr:uid="{70ED4DD9-7286-4ACB-B9F2-AFAE5B6290AB}"/>
    <cellStyle name="Percent 26 3 3 2" xfId="38598" xr:uid="{D8F58333-3D07-4E42-B0CE-90627B65900D}"/>
    <cellStyle name="Percent 26 3 4" xfId="38599" xr:uid="{4CEC4599-0E98-4333-B6B1-F0BACA825527}"/>
    <cellStyle name="Percent 26 4" xfId="38600" xr:uid="{AC353A2B-B13A-4B19-9A32-FC8B8F8B0114}"/>
    <cellStyle name="Percent 26 4 2" xfId="38601" xr:uid="{AA93CC54-B710-4E09-A9E1-6C504A6821AE}"/>
    <cellStyle name="Percent 26 5" xfId="38602" xr:uid="{E66021A6-B854-42DC-90DD-7E179AA8C0A4}"/>
    <cellStyle name="Percent 26 5 2" xfId="38603" xr:uid="{CAB3826E-231B-4D2D-AD41-BAAED4A6A747}"/>
    <cellStyle name="Percent 26 6" xfId="38604" xr:uid="{912B8E5B-41C8-4367-9F9E-9E356FDF1960}"/>
    <cellStyle name="Percent 26 7" xfId="38605" xr:uid="{B4EB7446-0B24-4DC2-9F3B-775D49785307}"/>
    <cellStyle name="Percent 27" xfId="38606" xr:uid="{737DBDE2-FEE4-433B-A21B-441AB14E24AF}"/>
    <cellStyle name="Percent 27 2" xfId="38607" xr:uid="{6A7A062E-36AD-457A-9AC0-89CA4C2F61A8}"/>
    <cellStyle name="Percent 27 2 2" xfId="38608" xr:uid="{74848273-5217-4E7E-9258-03F2FB850C1D}"/>
    <cellStyle name="Percent 27 2 2 2" xfId="38609" xr:uid="{B32B4916-27E7-4A42-9F1D-B8B59800659A}"/>
    <cellStyle name="Percent 27 2 3" xfId="38610" xr:uid="{99C0B6BC-5964-4F09-A1CE-2F966BB32D29}"/>
    <cellStyle name="Percent 27 2 3 2" xfId="38611" xr:uid="{EEA58F7A-4857-41CA-9FD8-72C1F805BCCC}"/>
    <cellStyle name="Percent 27 2 4" xfId="38612" xr:uid="{A6226E4A-D412-45D0-9037-53A693C1FEC4}"/>
    <cellStyle name="Percent 27 2 5" xfId="38613" xr:uid="{9D1010B0-13C2-4659-B110-759B3AFD47FE}"/>
    <cellStyle name="Percent 27 3" xfId="38614" xr:uid="{47F5D97D-7E5D-48FF-B5C1-BE46BB5513DF}"/>
    <cellStyle name="Percent 27 3 2" xfId="38615" xr:uid="{B5E30E38-177E-4170-A9F1-87D59D92DCE4}"/>
    <cellStyle name="Percent 27 3 2 2" xfId="38616" xr:uid="{9773DAF0-8403-48CC-8923-1183B09444B9}"/>
    <cellStyle name="Percent 27 3 3" xfId="38617" xr:uid="{178C1A55-C1C1-464C-9E9D-2EDD75EA0C1A}"/>
    <cellStyle name="Percent 27 3 3 2" xfId="38618" xr:uid="{6D1B6466-BAF5-44AC-9981-012786CFDF81}"/>
    <cellStyle name="Percent 27 3 4" xfId="38619" xr:uid="{9A1052EB-55F3-4601-8054-7574EE125AD4}"/>
    <cellStyle name="Percent 27 4" xfId="38620" xr:uid="{1380F44E-DB85-43B5-9410-93302FF73B19}"/>
    <cellStyle name="Percent 27 4 2" xfId="38621" xr:uid="{30B56517-12C2-4ECC-BF4F-ED4437480EF0}"/>
    <cellStyle name="Percent 27 5" xfId="38622" xr:uid="{C4B15D73-F98E-4A0F-ACDC-23F13F7CA160}"/>
    <cellStyle name="Percent 27 5 2" xfId="38623" xr:uid="{4C7BEB54-42BE-48E2-88C5-FB691E7D88A0}"/>
    <cellStyle name="Percent 27 6" xfId="38624" xr:uid="{8613CCF9-FECF-4EB7-BE59-B107B5AAA94B}"/>
    <cellStyle name="Percent 27 7" xfId="38625" xr:uid="{E3560770-642D-4564-9398-4618F5E36DD1}"/>
    <cellStyle name="Percent 28" xfId="38626" xr:uid="{09DE2BA6-90A9-475F-9215-CA58667A7E46}"/>
    <cellStyle name="Percent 28 2" xfId="38627" xr:uid="{6F0C1CB5-C714-4C79-A622-518D5363809E}"/>
    <cellStyle name="Percent 28 2 2" xfId="38628" xr:uid="{E30D56DD-2A84-49FA-BBA2-006488838032}"/>
    <cellStyle name="Percent 28 2 2 2" xfId="38629" xr:uid="{F40DC267-11C2-43D5-8933-D083E8740AEC}"/>
    <cellStyle name="Percent 28 2 3" xfId="38630" xr:uid="{25EF805F-802A-4F5E-AF1E-32044F2E958A}"/>
    <cellStyle name="Percent 28 2 3 2" xfId="38631" xr:uid="{E12F77E1-737E-4A09-A7CF-641AC49AF74D}"/>
    <cellStyle name="Percent 28 2 4" xfId="38632" xr:uid="{76C16D6A-DA42-4623-BC5E-691A2C2A23CC}"/>
    <cellStyle name="Percent 28 2 5" xfId="38633" xr:uid="{46C03AE4-A522-4968-8E02-B3E11546F2BC}"/>
    <cellStyle name="Percent 28 3" xfId="38634" xr:uid="{8D40FC79-245C-435A-A15A-120431CB670B}"/>
    <cellStyle name="Percent 28 3 2" xfId="38635" xr:uid="{E2403539-8497-480E-9FC5-36AA42C411D2}"/>
    <cellStyle name="Percent 28 3 2 2" xfId="38636" xr:uid="{62EEBD38-6A78-4C34-B953-BE7FDD49464F}"/>
    <cellStyle name="Percent 28 3 3" xfId="38637" xr:uid="{47026BE0-63A9-4158-9B6D-959F709B1058}"/>
    <cellStyle name="Percent 28 3 3 2" xfId="38638" xr:uid="{53D1CFF9-BDBB-496C-89CE-4EF156819920}"/>
    <cellStyle name="Percent 28 3 4" xfId="38639" xr:uid="{B6336729-B6B5-46F7-927F-28D056437E33}"/>
    <cellStyle name="Percent 28 4" xfId="38640" xr:uid="{B4B20CDA-23F1-405C-997A-DE4B7A0A1968}"/>
    <cellStyle name="Percent 28 4 2" xfId="38641" xr:uid="{C95EAC27-C064-4412-B44F-8DF3B10627DC}"/>
    <cellStyle name="Percent 28 5" xfId="38642" xr:uid="{0B1A0645-7B8F-4C22-A31D-6118BEAC4BEB}"/>
    <cellStyle name="Percent 28 5 2" xfId="38643" xr:uid="{742A6B0F-E432-41FB-B33A-EC20FA59FBB7}"/>
    <cellStyle name="Percent 28 6" xfId="38644" xr:uid="{DF1EA918-6C65-469E-B373-E6737B59AC4F}"/>
    <cellStyle name="Percent 28 7" xfId="38645" xr:uid="{A2F79D68-2D81-45CB-AD52-42E083C1B833}"/>
    <cellStyle name="Percent 29" xfId="38646" xr:uid="{755B91AA-417D-4D98-BFE7-E31802B2C008}"/>
    <cellStyle name="Percent 29 2" xfId="38647" xr:uid="{6990F79F-66FC-4944-AED8-999E6FF78BC1}"/>
    <cellStyle name="Percent 29 2 2" xfId="38648" xr:uid="{0618CD58-C8C7-4BAE-A143-A7099B474722}"/>
    <cellStyle name="Percent 29 2 2 2" xfId="38649" xr:uid="{1DD1FC76-26E9-4BC5-83C9-733198077F3C}"/>
    <cellStyle name="Percent 29 2 3" xfId="38650" xr:uid="{F24FDC13-4E21-4D84-8522-D3DE0C077067}"/>
    <cellStyle name="Percent 29 2 3 2" xfId="38651" xr:uid="{4D4859D9-0F8B-4717-AC67-E020BED519C7}"/>
    <cellStyle name="Percent 29 2 4" xfId="38652" xr:uid="{EDC46AC3-6BD2-458A-9EE9-BF4B8709B691}"/>
    <cellStyle name="Percent 29 2 5" xfId="38653" xr:uid="{4EDC8D74-38C7-42FE-B1D8-77190F1CA379}"/>
    <cellStyle name="Percent 29 3" xfId="38654" xr:uid="{D2519194-8C87-45CB-9C76-6B4EBF02B0D6}"/>
    <cellStyle name="Percent 29 3 2" xfId="38655" xr:uid="{5CFA9E7E-2D95-43A7-82A7-8BDC5457702E}"/>
    <cellStyle name="Percent 29 3 2 2" xfId="38656" xr:uid="{16D95CC3-E64D-4516-A5B2-D5EBAF9D1F1D}"/>
    <cellStyle name="Percent 29 3 3" xfId="38657" xr:uid="{1207B4EB-B7C7-48CD-B58C-E513C5890EC1}"/>
    <cellStyle name="Percent 29 3 3 2" xfId="38658" xr:uid="{8C4ADD30-676F-4CE3-84C9-3F496F87B7AB}"/>
    <cellStyle name="Percent 29 3 4" xfId="38659" xr:uid="{2D0F5D7A-B787-499A-A32F-8FCF675CF73F}"/>
    <cellStyle name="Percent 29 4" xfId="38660" xr:uid="{5EEC65A7-D9A2-476A-A8BD-B5425F05AB3D}"/>
    <cellStyle name="Percent 29 4 2" xfId="38661" xr:uid="{AAED8715-E7E7-4173-9202-9DD425815ACE}"/>
    <cellStyle name="Percent 29 5" xfId="38662" xr:uid="{0E138ED5-7F5A-46DA-AE1C-5DDD423FEFDC}"/>
    <cellStyle name="Percent 29 5 2" xfId="38663" xr:uid="{6BC12004-7278-42F2-ACAE-A3F05F72F368}"/>
    <cellStyle name="Percent 29 6" xfId="38664" xr:uid="{EE5746EE-2CE3-44A6-ACCC-8BB5D002A707}"/>
    <cellStyle name="Percent 29 7" xfId="38665" xr:uid="{3486E2E8-F433-4558-90F1-5590A9B6FBED}"/>
    <cellStyle name="Percent 3" xfId="38666" xr:uid="{8F13B7E3-DAF6-42BE-AF52-942A7CE44D1A}"/>
    <cellStyle name="Percent 3 2" xfId="38667" xr:uid="{DAB7B838-BF7B-4AC9-9C17-7612754555FB}"/>
    <cellStyle name="Percent 3 2 2" xfId="38668" xr:uid="{B9032E60-0B84-45BA-8AD0-401401C49FBB}"/>
    <cellStyle name="Percent 3 2 2 2" xfId="38669" xr:uid="{D64C8290-91AD-49CF-83DB-A6483AD5BE04}"/>
    <cellStyle name="Percent 3 2 2 3" xfId="38670" xr:uid="{BDB774B4-9467-46A3-8B6C-DAF0B66CC375}"/>
    <cellStyle name="Percent 3 2 3" xfId="38671" xr:uid="{0976B6C0-3D74-49D1-B6B8-27C13E4E80FC}"/>
    <cellStyle name="Percent 3 2 3 2" xfId="38672" xr:uid="{29C0858B-8C7B-4733-A9E1-B58DC76A5CA8}"/>
    <cellStyle name="Percent 3 2 3 3" xfId="38673" xr:uid="{ED120A86-9559-4ED5-9E75-351252773753}"/>
    <cellStyle name="Percent 3 2 4" xfId="38674" xr:uid="{03DC8B3E-2500-47C0-AFFE-14ECA53EDB2C}"/>
    <cellStyle name="Percent 3 2 4 2" xfId="38675" xr:uid="{CC9C0E19-94DC-4201-911A-7CDE75B87240}"/>
    <cellStyle name="Percent 3 2 5" xfId="38676" xr:uid="{338DBE61-07F6-4749-8CE0-D6AED102EC9A}"/>
    <cellStyle name="Percent 3 2 6" xfId="38677" xr:uid="{7CB13459-B39A-4ABA-BC31-B837EF217F21}"/>
    <cellStyle name="Percent 3 3" xfId="38678" xr:uid="{2806ECA3-F8A3-4012-8564-6A01999DC3FD}"/>
    <cellStyle name="Percent 3 3 2" xfId="38679" xr:uid="{0368C829-0D3B-486C-9508-283FF623DA28}"/>
    <cellStyle name="Percent 3 3 2 2" xfId="38680" xr:uid="{7EDAA041-23A5-4931-82ED-724939BB4E54}"/>
    <cellStyle name="Percent 3 3 2 3" xfId="38681" xr:uid="{1A17233D-989A-43EC-9C43-2A21A18C6575}"/>
    <cellStyle name="Percent 3 3 3" xfId="38682" xr:uid="{171DEA3C-20F5-4DFA-86EE-208B10E48BE1}"/>
    <cellStyle name="Percent 3 3 3 2" xfId="38683" xr:uid="{2925A823-09B1-4C00-B6BD-712F6821D7BB}"/>
    <cellStyle name="Percent 3 3 3 3" xfId="38684" xr:uid="{6528DF00-5EF5-4E19-A2FC-11D428FAEA8A}"/>
    <cellStyle name="Percent 3 3 4" xfId="38685" xr:uid="{F8E5752D-5AA4-4522-A537-BC9DA6E06761}"/>
    <cellStyle name="Percent 3 3 4 2" xfId="38686" xr:uid="{81832A04-00F1-4776-9E59-7A2019DB6ABC}"/>
    <cellStyle name="Percent 3 3 5" xfId="38687" xr:uid="{56566FE4-2603-4729-9B66-2B8A15C0E30B}"/>
    <cellStyle name="Percent 3 3 6" xfId="38688" xr:uid="{ADD20910-D0B1-46B3-A503-AEF9B747D466}"/>
    <cellStyle name="Percent 3 4" xfId="38689" xr:uid="{8D6A3F34-AFB1-4498-9D86-0FBE2D8C614F}"/>
    <cellStyle name="Percent 3 4 2" xfId="38690" xr:uid="{95A69D89-5280-4555-81E5-7A6BB9E48D6C}"/>
    <cellStyle name="Percent 3 4 3" xfId="38691" xr:uid="{529E6AC9-3426-40A8-9D44-2A1FCC741338}"/>
    <cellStyle name="Percent 3 5" xfId="38692" xr:uid="{FE98CB02-0C77-42F2-B10A-09A1DBCE201C}"/>
    <cellStyle name="Percent 3 5 2" xfId="38693" xr:uid="{5613AC78-9128-4217-94DA-A4E98ADD1C80}"/>
    <cellStyle name="Percent 3 5 3" xfId="38694" xr:uid="{D7DA9343-8E96-490E-B00A-41DE36D65343}"/>
    <cellStyle name="Percent 3 6" xfId="38695" xr:uid="{4B62809F-A228-4F4C-A3EB-18961B064183}"/>
    <cellStyle name="Percent 3 6 2" xfId="38696" xr:uid="{2383F47B-2170-4347-9FF6-ECA8DDE84FC9}"/>
    <cellStyle name="Percent 3 7" xfId="38697" xr:uid="{8B361313-0CE9-4042-A678-9DFDBA742751}"/>
    <cellStyle name="Percent 3 7 2" xfId="38698" xr:uid="{906DF020-5C9F-4C44-B39C-77839BF510C5}"/>
    <cellStyle name="Percent 3 8" xfId="38699" xr:uid="{D1CE2B3F-9752-459D-8AAF-318881CCCCAF}"/>
    <cellStyle name="Percent 30" xfId="38700" xr:uid="{9E287185-ACCF-418B-8366-1BCBB9369C6C}"/>
    <cellStyle name="Percent 30 2" xfId="38701" xr:uid="{BB106784-D479-4175-929D-2833EDB798B6}"/>
    <cellStyle name="Percent 30 2 2" xfId="38702" xr:uid="{F0D57D28-5F77-4A65-80EC-C1E34B5F1558}"/>
    <cellStyle name="Percent 30 2 2 2" xfId="38703" xr:uid="{27C7CBED-2DF1-4AC6-91A1-FAB79708C984}"/>
    <cellStyle name="Percent 30 2 3" xfId="38704" xr:uid="{9526D08D-493D-4FD2-8D67-FB283CC7E006}"/>
    <cellStyle name="Percent 30 2 3 2" xfId="38705" xr:uid="{85DE59F0-A592-4982-9809-E738670172D3}"/>
    <cellStyle name="Percent 30 2 4" xfId="38706" xr:uid="{D50840D7-1FF1-4B18-8AAE-CA2FF7A298BC}"/>
    <cellStyle name="Percent 30 2 5" xfId="38707" xr:uid="{0FEFC3A6-071A-4227-ADF4-3C4992237B8C}"/>
    <cellStyle name="Percent 30 3" xfId="38708" xr:uid="{04CE11D4-17DE-40D1-B6F5-C2F7D9C866E9}"/>
    <cellStyle name="Percent 30 3 2" xfId="38709" xr:uid="{0F01FAC1-31F5-4A16-82B2-B31C95326E20}"/>
    <cellStyle name="Percent 30 4" xfId="38710" xr:uid="{48F88615-23CC-4291-8E3F-811BBCE4E14E}"/>
    <cellStyle name="Percent 30 4 2" xfId="38711" xr:uid="{E71CFD90-BD8D-4393-B261-86BAA674CC74}"/>
    <cellStyle name="Percent 30 5" xfId="38712" xr:uid="{95834802-0C36-4984-A6CA-0C95738F58DB}"/>
    <cellStyle name="Percent 30 6" xfId="38713" xr:uid="{68813084-29AC-475F-BAA1-78C792B0AAED}"/>
    <cellStyle name="Percent 31" xfId="38714" xr:uid="{2478C04B-626B-41A0-977D-8FEC945ECB58}"/>
    <cellStyle name="Percent 31 2" xfId="38715" xr:uid="{8D194DB9-88A1-483C-8ACF-2F7FB51021B7}"/>
    <cellStyle name="Percent 31 2 2" xfId="38716" xr:uid="{9CA320DD-58EA-4A46-BDCA-03667B973109}"/>
    <cellStyle name="Percent 31 2 2 2" xfId="38717" xr:uid="{86198862-38B6-4D66-BFB8-9AC687A86FDE}"/>
    <cellStyle name="Percent 31 2 3" xfId="38718" xr:uid="{23A85558-E2D9-4EE4-A608-24819037FFB3}"/>
    <cellStyle name="Percent 31 2 3 2" xfId="38719" xr:uid="{2F1F2494-B533-40A3-B43E-838DB232939E}"/>
    <cellStyle name="Percent 31 2 4" xfId="38720" xr:uid="{BD9ACD4D-40CD-4F6E-9B87-ADB9B00C0265}"/>
    <cellStyle name="Percent 31 3" xfId="38721" xr:uid="{A6CF60AE-32DC-407F-9E93-1BA6A1CAD4BE}"/>
    <cellStyle name="Percent 31 3 2" xfId="38722" xr:uid="{8D2806E3-8E9D-496C-97C7-3B86CBBE2068}"/>
    <cellStyle name="Percent 31 4" xfId="38723" xr:uid="{86707EB0-3837-4E4D-AACF-71747487188D}"/>
    <cellStyle name="Percent 31 4 2" xfId="38724" xr:uid="{C6157E52-F404-4BFA-8016-D6361AB0522D}"/>
    <cellStyle name="Percent 31 5" xfId="38725" xr:uid="{983B9595-21DD-4CF6-ACB8-6B1D97EFA273}"/>
    <cellStyle name="Percent 31 6" xfId="38726" xr:uid="{B16FF71B-3725-41C8-ADC2-691373E40F79}"/>
    <cellStyle name="Percent 32" xfId="38727" xr:uid="{70D9E216-5DEC-40DA-A747-27DCE2B77D71}"/>
    <cellStyle name="Percent 32 2" xfId="38728" xr:uid="{8D552717-F90D-41DA-8952-3F6FD856EEE6}"/>
    <cellStyle name="Percent 32 2 2" xfId="38729" xr:uid="{7F1A8E72-00E7-44F0-852D-A14333F0C99C}"/>
    <cellStyle name="Percent 32 2 2 2" xfId="38730" xr:uid="{E9C42982-E7AB-457F-B38B-6A8484989C30}"/>
    <cellStyle name="Percent 32 2 3" xfId="38731" xr:uid="{F093C80D-3610-48C1-99F2-6D9BF86BC3EC}"/>
    <cellStyle name="Percent 32 2 3 2" xfId="38732" xr:uid="{96322602-5B6A-4B18-8B16-24A3E5940B56}"/>
    <cellStyle name="Percent 32 2 4" xfId="38733" xr:uid="{4D29BF62-988A-4878-BF32-487A1776E68D}"/>
    <cellStyle name="Percent 32 3" xfId="38734" xr:uid="{61854EBA-1606-41CC-9C3D-A849C8FF8C8D}"/>
    <cellStyle name="Percent 32 3 2" xfId="38735" xr:uid="{B623685A-8547-4637-B6C5-B616708BA3A9}"/>
    <cellStyle name="Percent 32 4" xfId="38736" xr:uid="{DD2E69F3-E9CE-4240-9969-13114AAAC7BB}"/>
    <cellStyle name="Percent 32 4 2" xfId="38737" xr:uid="{A1026AF3-71E1-47E8-81DF-3BFFB56EFE38}"/>
    <cellStyle name="Percent 32 5" xfId="38738" xr:uid="{A5D9EA0F-783A-41C7-9FE8-EBE41BC78D3D}"/>
    <cellStyle name="Percent 32 6" xfId="38739" xr:uid="{793D85B4-DF58-4933-BDA1-7BA60D0414A0}"/>
    <cellStyle name="Percent 33" xfId="38740" xr:uid="{40CE2FD9-F34C-44D5-8B1D-1F2CB7815B46}"/>
    <cellStyle name="Percent 33 2" xfId="38741" xr:uid="{89B778EF-B6B5-423F-894F-12300B314CF8}"/>
    <cellStyle name="Percent 33 2 2" xfId="38742" xr:uid="{8B244E5A-7237-4616-95FE-36F8646DFE98}"/>
    <cellStyle name="Percent 33 2 2 2" xfId="38743" xr:uid="{20C5BA76-3250-4722-A111-0641E2B93A08}"/>
    <cellStyle name="Percent 33 2 3" xfId="38744" xr:uid="{6328F922-EA38-4292-8B65-F44D5D5FBD63}"/>
    <cellStyle name="Percent 33 2 3 2" xfId="38745" xr:uid="{F3E6B574-2373-48F3-98B1-A05487085A27}"/>
    <cellStyle name="Percent 33 2 4" xfId="38746" xr:uid="{8302C795-D160-4282-B062-3E1A0A8FE3D1}"/>
    <cellStyle name="Percent 33 3" xfId="38747" xr:uid="{DC60CF7F-08F2-4D07-96C1-DBA6812A16CE}"/>
    <cellStyle name="Percent 33 3 2" xfId="38748" xr:uid="{C88DD0D3-F884-4B78-B11C-2807EFE501B1}"/>
    <cellStyle name="Percent 33 4" xfId="38749" xr:uid="{88C09053-9BFE-47F7-AD80-A3BCB15105C2}"/>
    <cellStyle name="Percent 33 4 2" xfId="38750" xr:uid="{58B0A757-B8F7-4681-9665-6BB18EAF8755}"/>
    <cellStyle name="Percent 33 5" xfId="38751" xr:uid="{5B095D7E-C010-471A-82D0-C0C9570D969D}"/>
    <cellStyle name="Percent 33 6" xfId="38752" xr:uid="{9D69139D-C0BB-4C8D-ACD5-14C2F1073DA0}"/>
    <cellStyle name="Percent 34" xfId="38753" xr:uid="{E28B2FA6-0E5F-4BB6-A814-72CE365C2B4F}"/>
    <cellStyle name="Percent 34 2" xfId="38754" xr:uid="{43929F10-6A87-4608-9939-C05604983086}"/>
    <cellStyle name="Percent 34 2 2" xfId="38755" xr:uid="{BC777192-940C-4156-BBD3-D344404ADC8B}"/>
    <cellStyle name="Percent 34 2 2 2" xfId="38756" xr:uid="{792C2C57-C48D-4277-9083-39D34C7AD264}"/>
    <cellStyle name="Percent 34 2 3" xfId="38757" xr:uid="{C6993D2F-DF0A-44E6-B7D3-40724E519D57}"/>
    <cellStyle name="Percent 34 2 3 2" xfId="38758" xr:uid="{B304AEB9-6DF1-4881-9446-58C05A35A1BB}"/>
    <cellStyle name="Percent 34 2 4" xfId="38759" xr:uid="{DFAB99D2-B7BE-41EB-A79A-126D4F497A6E}"/>
    <cellStyle name="Percent 34 3" xfId="38760" xr:uid="{BA8A5199-3F0E-4CBC-9413-82125BE453FF}"/>
    <cellStyle name="Percent 34 3 2" xfId="38761" xr:uid="{DD0C8863-5EB2-4BB9-9ACE-A898398E8BC4}"/>
    <cellStyle name="Percent 34 4" xfId="38762" xr:uid="{BD5EF8CF-A787-45E8-8178-BB004CFE29DC}"/>
    <cellStyle name="Percent 34 4 2" xfId="38763" xr:uid="{F68F9FFE-0257-4731-8E47-9C4CEBFBBB12}"/>
    <cellStyle name="Percent 34 5" xfId="38764" xr:uid="{4385C4C3-4777-4A42-902C-17DB6BEEE7C5}"/>
    <cellStyle name="Percent 34 6" xfId="38765" xr:uid="{CBE8F5ED-67B5-4C7B-B9E9-79868D70CB74}"/>
    <cellStyle name="Percent 35" xfId="38766" xr:uid="{AFE5CEF3-7FA5-4E9F-9DCE-86DF4E0F439D}"/>
    <cellStyle name="Percent 35 2" xfId="38767" xr:uid="{D2B709FF-F046-44FA-8802-A275C7C74EED}"/>
    <cellStyle name="Percent 35 2 2" xfId="38768" xr:uid="{90AD6DEA-7CBD-4F02-AD34-C03ED9BE8508}"/>
    <cellStyle name="Percent 35 2 2 2" xfId="38769" xr:uid="{094A1920-436D-43CC-86FF-2A8C90060CFD}"/>
    <cellStyle name="Percent 35 2 3" xfId="38770" xr:uid="{E633D68D-1E3F-48AC-BF13-3E8C3C036DD0}"/>
    <cellStyle name="Percent 35 2 3 2" xfId="38771" xr:uid="{4814D811-7E4B-49AD-8DDF-1B82C327DD30}"/>
    <cellStyle name="Percent 35 2 4" xfId="38772" xr:uid="{932ED5BA-787D-4865-A4DA-D137D874982F}"/>
    <cellStyle name="Percent 35 3" xfId="38773" xr:uid="{8D806785-2795-477B-B6B2-750B33329D1A}"/>
    <cellStyle name="Percent 35 3 2" xfId="38774" xr:uid="{F25A089F-81D6-4C82-A29D-AD7A0598710D}"/>
    <cellStyle name="Percent 35 4" xfId="38775" xr:uid="{13540566-3D82-4E23-984D-BFE117A299D3}"/>
    <cellStyle name="Percent 35 4 2" xfId="38776" xr:uid="{640F0DF7-588A-4316-A803-710E69519985}"/>
    <cellStyle name="Percent 35 5" xfId="38777" xr:uid="{E2185786-BD89-4CA8-881B-01B689C4CF9F}"/>
    <cellStyle name="Percent 35 6" xfId="38778" xr:uid="{51D78F6C-FB6F-4D3B-A846-85E4052B5E8F}"/>
    <cellStyle name="Percent 36" xfId="38779" xr:uid="{56FC1008-FDC2-455D-BAEF-9DE3FD36F4A4}"/>
    <cellStyle name="Percent 36 2" xfId="38780" xr:uid="{98DB16DA-EDF5-4A0E-82B8-8956132863FE}"/>
    <cellStyle name="Percent 36 2 2" xfId="38781" xr:uid="{CC54D7CC-F58A-4421-A29F-62AE9F6C1863}"/>
    <cellStyle name="Percent 36 2 2 2" xfId="38782" xr:uid="{8123E3F7-0C5E-4872-958B-40DC34AC6B70}"/>
    <cellStyle name="Percent 36 2 3" xfId="38783" xr:uid="{F71F41EC-BC38-4076-8855-256A06EC5A77}"/>
    <cellStyle name="Percent 36 2 3 2" xfId="38784" xr:uid="{36A3034D-8D28-41BB-B123-B2CF70E11C5F}"/>
    <cellStyle name="Percent 36 2 4" xfId="38785" xr:uid="{367E08B2-0B27-4CDA-AA39-40021A39509D}"/>
    <cellStyle name="Percent 36 3" xfId="38786" xr:uid="{D3CACD32-4240-49DE-8FD7-741CD6CFAAED}"/>
    <cellStyle name="Percent 36 3 2" xfId="38787" xr:uid="{B47F7A32-1484-47D0-8513-EF5EB413AAE9}"/>
    <cellStyle name="Percent 36 4" xfId="38788" xr:uid="{93A584BE-7EF1-40F5-8C35-C4838F76CD6D}"/>
    <cellStyle name="Percent 36 4 2" xfId="38789" xr:uid="{40A5767E-6BC3-46C3-8CAB-BE8D3095EE9A}"/>
    <cellStyle name="Percent 36 5" xfId="38790" xr:uid="{05D36D14-DB68-4493-9770-C77596DC8654}"/>
    <cellStyle name="Percent 36 6" xfId="38791" xr:uid="{D76D3485-C228-499B-9E36-527933CC6E5B}"/>
    <cellStyle name="Percent 37" xfId="38792" xr:uid="{2AC78FC6-8D39-4264-A820-9F6B7F393891}"/>
    <cellStyle name="Percent 37 2" xfId="38793" xr:uid="{957F5205-381A-4A09-9C53-489D07110A38}"/>
    <cellStyle name="Percent 37 2 2" xfId="38794" xr:uid="{11433B0F-9458-4775-9882-A24647CEFB12}"/>
    <cellStyle name="Percent 37 2 2 2" xfId="38795" xr:uid="{AEA6D101-6011-4FF3-83FB-9F6AEB0BB106}"/>
    <cellStyle name="Percent 37 2 3" xfId="38796" xr:uid="{FDC92CCD-4AEB-43D2-A22D-4DC8EAF977B0}"/>
    <cellStyle name="Percent 37 2 3 2" xfId="38797" xr:uid="{D85CF39B-1ECE-4380-A9D8-E76929C2780C}"/>
    <cellStyle name="Percent 37 2 4" xfId="38798" xr:uid="{4639C398-E75E-4F1F-AE3B-8E3350428159}"/>
    <cellStyle name="Percent 37 3" xfId="38799" xr:uid="{CE3F156B-60EA-49F5-BD6D-E9F173075433}"/>
    <cellStyle name="Percent 37 3 2" xfId="38800" xr:uid="{89A52EB4-C3A2-454B-961F-C162C78061C3}"/>
    <cellStyle name="Percent 37 4" xfId="38801" xr:uid="{60958850-75A5-465B-9A95-D3DB5E08AAC8}"/>
    <cellStyle name="Percent 37 4 2" xfId="38802" xr:uid="{36F49710-8EA5-4875-B5F9-344741217E47}"/>
    <cellStyle name="Percent 37 5" xfId="38803" xr:uid="{D734D8AF-985B-464A-A5A2-E1A0A06823DD}"/>
    <cellStyle name="Percent 37 6" xfId="38804" xr:uid="{230A8D76-A8AB-4BD9-BB5A-14DD150386D7}"/>
    <cellStyle name="Percent 38" xfId="38805" xr:uid="{CA0295F4-E5BA-4238-9032-98FA2F2D5574}"/>
    <cellStyle name="Percent 38 2" xfId="38806" xr:uid="{376CE8C8-9FBB-43EF-B661-43E6C52FEE80}"/>
    <cellStyle name="Percent 38 2 2" xfId="38807" xr:uid="{0C5C342B-852B-4A26-B5DE-A415E92D72C3}"/>
    <cellStyle name="Percent 38 2 2 2" xfId="38808" xr:uid="{7969417D-CA00-4138-B5F7-B92149C59B14}"/>
    <cellStyle name="Percent 38 2 3" xfId="38809" xr:uid="{D866D3B8-6CC7-4FEB-8EA1-4579800DD6CB}"/>
    <cellStyle name="Percent 38 2 3 2" xfId="38810" xr:uid="{678F8183-2E71-4070-855D-ADA0E07399D3}"/>
    <cellStyle name="Percent 38 2 4" xfId="38811" xr:uid="{9C21E81F-BF08-4B77-A308-F975038ED493}"/>
    <cellStyle name="Percent 38 3" xfId="38812" xr:uid="{58A405FD-9191-4047-8A53-19AC2D176FC3}"/>
    <cellStyle name="Percent 38 3 2" xfId="38813" xr:uid="{13644C61-FDBA-4449-B77E-8866D7DD7FB0}"/>
    <cellStyle name="Percent 38 4" xfId="38814" xr:uid="{2CED5BC8-7D47-4E45-A133-AAB6E3AFE3E5}"/>
    <cellStyle name="Percent 38 4 2" xfId="38815" xr:uid="{830375D7-6A8F-4474-B54F-7EA561954CC1}"/>
    <cellStyle name="Percent 38 5" xfId="38816" xr:uid="{575FCEDD-2CB8-4EA6-8DF8-74E97894ABD1}"/>
    <cellStyle name="Percent 38 6" xfId="38817" xr:uid="{07807FDA-1BD1-4D5B-925C-5E92E118BE41}"/>
    <cellStyle name="Percent 39" xfId="38818" xr:uid="{963A3081-9A97-40E0-A7EF-32970B53460D}"/>
    <cellStyle name="Percent 39 2" xfId="38819" xr:uid="{DBF67679-6881-469C-ABDD-6D0EC56E811F}"/>
    <cellStyle name="Percent 39 2 2" xfId="38820" xr:uid="{7E63C37B-79F3-4A0C-97E9-6BFDD2603CD1}"/>
    <cellStyle name="Percent 39 2 2 2" xfId="38821" xr:uid="{1286CAE2-1BCF-426B-A2D3-8D63B5D5B324}"/>
    <cellStyle name="Percent 39 2 3" xfId="38822" xr:uid="{942E798D-81A2-4CAE-A7A6-E7663B6E92E7}"/>
    <cellStyle name="Percent 39 2 3 2" xfId="38823" xr:uid="{79BED6E0-D2E9-4DB3-85FC-4CEA78B192C6}"/>
    <cellStyle name="Percent 39 2 4" xfId="38824" xr:uid="{B50704DD-333A-43BF-B33A-4E527CB45B90}"/>
    <cellStyle name="Percent 39 3" xfId="38825" xr:uid="{A22DE176-A96D-4512-B609-6AA8E92E0BB3}"/>
    <cellStyle name="Percent 39 3 2" xfId="38826" xr:uid="{C4D25660-3D5A-4700-A7C3-F2CCE42EDEDA}"/>
    <cellStyle name="Percent 39 4" xfId="38827" xr:uid="{DE9F5758-670D-4B07-ADA8-D0A50965E7E8}"/>
    <cellStyle name="Percent 39 4 2" xfId="38828" xr:uid="{1F60BEDE-BE59-4F00-AEED-E65AC30A83C9}"/>
    <cellStyle name="Percent 39 5" xfId="38829" xr:uid="{5AF7C84B-29E7-4ECE-8874-7B8C47D8E076}"/>
    <cellStyle name="Percent 39 6" xfId="38830" xr:uid="{093FAEE0-2E08-4FB6-B298-B073BB710ED6}"/>
    <cellStyle name="Percent 4" xfId="38831" xr:uid="{AF8290F5-45F3-4EE1-8155-A4AD4B99AA12}"/>
    <cellStyle name="Percent 4 2" xfId="38832" xr:uid="{49CDD8B7-A712-4FB0-B10F-A8711CD98D9E}"/>
    <cellStyle name="Percent 4 2 2" xfId="38833" xr:uid="{410043DA-253B-489D-A1A3-C17D79CD598E}"/>
    <cellStyle name="Percent 4 2 2 2" xfId="38834" xr:uid="{3F0C6DAB-3CE9-478D-A891-4572FE2D21EB}"/>
    <cellStyle name="Percent 4 2 3" xfId="38835" xr:uid="{35A876BA-F2F7-4389-800E-E279901847DE}"/>
    <cellStyle name="Percent 4 2 3 2" xfId="38836" xr:uid="{CE26C5E3-6DA2-4BD4-B7F5-560AD9322250}"/>
    <cellStyle name="Percent 4 2 4" xfId="38837" xr:uid="{A459E2CE-C0A9-4339-B5DA-26036A06C80D}"/>
    <cellStyle name="Percent 4 2 5" xfId="38838" xr:uid="{CE6553E7-F840-4A3B-87DB-7F6609FB0A7B}"/>
    <cellStyle name="Percent 4 2 6" xfId="38839" xr:uid="{A995B4DF-42F1-49EF-84E9-8A20F49E7559}"/>
    <cellStyle name="Percent 4 3" xfId="38840" xr:uid="{31A081B5-365E-4B5A-80E6-3419FE4BD1F5}"/>
    <cellStyle name="Percent 4 3 2" xfId="38841" xr:uid="{C437E912-AF92-462A-B19A-F43A1C16DAF1}"/>
    <cellStyle name="Percent 4 3 2 2" xfId="38842" xr:uid="{527089C7-0055-4F94-93D9-0CBE9AF9B313}"/>
    <cellStyle name="Percent 4 3 3" xfId="38843" xr:uid="{96CE1015-4347-4F0E-9F2B-8B5BD124DD3B}"/>
    <cellStyle name="Percent 4 3 3 2" xfId="38844" xr:uid="{3A5D341F-3151-4EA8-978C-A7782C98EF44}"/>
    <cellStyle name="Percent 4 3 4" xfId="38845" xr:uid="{15F2766F-FDFD-43CF-BF98-E627BAA82DC6}"/>
    <cellStyle name="Percent 4 3 5" xfId="38846" xr:uid="{58DF5040-92AC-41FD-83A2-7C873BBFB01A}"/>
    <cellStyle name="Percent 4 4" xfId="38847" xr:uid="{3C069F86-07C0-4799-8977-C2340159AB54}"/>
    <cellStyle name="Percent 4 4 2" xfId="38848" xr:uid="{7BBDAFEA-623B-49E6-A3A6-AFCD14B18B40}"/>
    <cellStyle name="Percent 4 5" xfId="38849" xr:uid="{17F32A42-34B3-4C2E-8A8B-AEB3EEB2B0E7}"/>
    <cellStyle name="Percent 4 5 2" xfId="38850" xr:uid="{C7B52F77-DD13-414A-8375-DF6D4E4111DF}"/>
    <cellStyle name="Percent 4 6" xfId="38851" xr:uid="{677EB9C4-8B4A-4931-AA56-64B7E59FA1F4}"/>
    <cellStyle name="Percent 4 7" xfId="38852" xr:uid="{AFE0A7A0-7402-4BB1-A2DE-57B9ADE98C4E}"/>
    <cellStyle name="Percent 4 8" xfId="38853" xr:uid="{8828C2AE-5665-40F2-A79B-1A7F8E85055F}"/>
    <cellStyle name="Percent 40" xfId="38854" xr:uid="{EF7294D6-EA2A-4CBA-9B0E-CCFEAA794C71}"/>
    <cellStyle name="Percent 40 2" xfId="38855" xr:uid="{8BE5E89C-FDA1-4896-9121-08BB930BE0E2}"/>
    <cellStyle name="Percent 40 2 2" xfId="38856" xr:uid="{2C1052F2-BA89-4672-8EAC-C236730B5936}"/>
    <cellStyle name="Percent 40 2 2 2" xfId="38857" xr:uid="{5C9304BE-1312-407D-82A4-6019DA329CE5}"/>
    <cellStyle name="Percent 40 2 3" xfId="38858" xr:uid="{8F3A7F1C-C4D0-47E4-8E3F-572460A1E9DB}"/>
    <cellStyle name="Percent 40 2 3 2" xfId="38859" xr:uid="{48A48C8F-2CFF-4582-A098-2DBE32CBBC37}"/>
    <cellStyle name="Percent 40 2 4" xfId="38860" xr:uid="{ADCD2417-3A7E-47B5-B54E-FD8D180B1E56}"/>
    <cellStyle name="Percent 40 3" xfId="38861" xr:uid="{EEF6E16E-F85D-4C5F-9648-CAAF0A5EEDA2}"/>
    <cellStyle name="Percent 40 3 2" xfId="38862" xr:uid="{3E1ACD62-6ECD-45B6-8490-7EB18719D34B}"/>
    <cellStyle name="Percent 40 4" xfId="38863" xr:uid="{32263C30-6C1C-464C-8FCC-B531892BAA73}"/>
    <cellStyle name="Percent 40 4 2" xfId="38864" xr:uid="{FE2DFB91-F8E6-4A18-94F9-61F8FD72C6A5}"/>
    <cellStyle name="Percent 40 5" xfId="38865" xr:uid="{A9848EC3-1D33-4395-9114-2EEEF8ABF9F6}"/>
    <cellStyle name="Percent 40 6" xfId="38866" xr:uid="{85FFD4CF-673E-47FB-BC83-6419917CC6B8}"/>
    <cellStyle name="Percent 41" xfId="38867" xr:uid="{7DCEF24E-077D-4C52-8BCE-357A40CFFABE}"/>
    <cellStyle name="Percent 41 2" xfId="38868" xr:uid="{3019DAA4-EB13-408A-8FC3-43D18D6D0739}"/>
    <cellStyle name="Percent 41 2 2" xfId="38869" xr:uid="{1DA7B13E-DCCE-4C67-84AC-F3096DF8C2B7}"/>
    <cellStyle name="Percent 41 2 2 2" xfId="38870" xr:uid="{41B92073-8C8E-4C9F-9109-BF73B2F86F05}"/>
    <cellStyle name="Percent 41 2 3" xfId="38871" xr:uid="{A2E25476-4FA3-45FC-94F6-3FDBCB01BAA5}"/>
    <cellStyle name="Percent 41 2 3 2" xfId="38872" xr:uid="{81D0EABB-6438-4E81-A2C3-1B6860194776}"/>
    <cellStyle name="Percent 41 2 4" xfId="38873" xr:uid="{75657826-3AF4-42EB-B71D-0874AB097F7B}"/>
    <cellStyle name="Percent 41 3" xfId="38874" xr:uid="{44E0F7B2-AAF1-40CA-843E-4790D66F26DA}"/>
    <cellStyle name="Percent 41 3 2" xfId="38875" xr:uid="{E045FF6C-F1ED-414D-BB18-EAE0443A679E}"/>
    <cellStyle name="Percent 41 4" xfId="38876" xr:uid="{3CDCD8F7-B91A-4565-AD55-87D6C16AE835}"/>
    <cellStyle name="Percent 41 4 2" xfId="38877" xr:uid="{CBB2B3F0-9862-490D-BD44-59562661697B}"/>
    <cellStyle name="Percent 41 5" xfId="38878" xr:uid="{95DC2345-C251-42BC-A895-DE47693E6942}"/>
    <cellStyle name="Percent 41 6" xfId="38879" xr:uid="{DB5C5EE7-C265-4719-867C-F17C1E5A235D}"/>
    <cellStyle name="Percent 42" xfId="38880" xr:uid="{02C3AE8C-8C99-4758-B64E-01CAD91BD394}"/>
    <cellStyle name="Percent 42 2" xfId="38881" xr:uid="{E9E66738-F049-4C81-BA28-A91BFF078A19}"/>
    <cellStyle name="Percent 42 2 2" xfId="38882" xr:uid="{00542F6B-71AB-4C49-A00E-D7B7026DCD6C}"/>
    <cellStyle name="Percent 42 2 2 2" xfId="38883" xr:uid="{9C2CE548-6083-44C5-91D1-F95F78C8AB1A}"/>
    <cellStyle name="Percent 42 2 3" xfId="38884" xr:uid="{A25C5B23-CBB9-43E6-84D6-1E24469D5458}"/>
    <cellStyle name="Percent 42 2 3 2" xfId="38885" xr:uid="{4B433EF4-0CAF-441E-A3DB-CACF3CF48BF5}"/>
    <cellStyle name="Percent 42 2 4" xfId="38886" xr:uid="{B82BCD73-C298-42EF-AAFB-64E75D23521D}"/>
    <cellStyle name="Percent 42 3" xfId="38887" xr:uid="{42FDF57E-0CCF-462F-B9B2-4003E3C2A858}"/>
    <cellStyle name="Percent 42 3 2" xfId="38888" xr:uid="{F96946AF-F430-4208-8E3D-D41B7706F055}"/>
    <cellStyle name="Percent 42 4" xfId="38889" xr:uid="{9BB8723B-F093-4C72-821E-979682D9AAAF}"/>
    <cellStyle name="Percent 42 4 2" xfId="38890" xr:uid="{FB79A437-DA8C-447B-913E-07B193580DAD}"/>
    <cellStyle name="Percent 42 5" xfId="38891" xr:uid="{7250B13A-5D4D-4697-8761-15D35A3D0DE0}"/>
    <cellStyle name="Percent 42 6" xfId="38892" xr:uid="{A7837C28-B7E7-4AB0-BD7E-088AF73FA3F8}"/>
    <cellStyle name="Percent 43" xfId="38893" xr:uid="{CFF064D2-7AAF-4D60-A433-093D2AD48DCD}"/>
    <cellStyle name="Percent 43 2" xfId="38894" xr:uid="{443DBBB5-1B2E-4D7B-A3D3-D127AC2C4DB5}"/>
    <cellStyle name="Percent 43 2 2" xfId="38895" xr:uid="{AD0C334B-CA4D-48EC-86F0-6FC078AD92B8}"/>
    <cellStyle name="Percent 43 2 2 2" xfId="38896" xr:uid="{169B86CD-8829-4500-8FE2-D479F56C0A21}"/>
    <cellStyle name="Percent 43 2 3" xfId="38897" xr:uid="{1795D4F6-063D-4B38-872A-E503D901D407}"/>
    <cellStyle name="Percent 43 2 3 2" xfId="38898" xr:uid="{D76F1021-A220-47AD-82FA-6E76E6109220}"/>
    <cellStyle name="Percent 43 2 4" xfId="38899" xr:uid="{892BE096-A971-40DC-A273-6332535E6949}"/>
    <cellStyle name="Percent 43 3" xfId="38900" xr:uid="{282A9CC9-7EAA-4329-8ED9-21F0BDC453DE}"/>
    <cellStyle name="Percent 43 3 2" xfId="38901" xr:uid="{0C241610-D827-4AC1-A361-5924D17DF7ED}"/>
    <cellStyle name="Percent 43 4" xfId="38902" xr:uid="{D2151F3B-EC3D-4F88-92F7-68BD501C5A98}"/>
    <cellStyle name="Percent 43 4 2" xfId="38903" xr:uid="{ADAA64BE-09DD-4500-8178-B24A42B7522E}"/>
    <cellStyle name="Percent 43 5" xfId="38904" xr:uid="{CD563AA4-4E8B-4309-9529-5514EA186F68}"/>
    <cellStyle name="Percent 43 6" xfId="38905" xr:uid="{D791B505-7517-41D6-B440-DC8A212CF74B}"/>
    <cellStyle name="Percent 44" xfId="38906" xr:uid="{6AC7E76F-ACCF-4AB2-9E79-F1B47A0EE905}"/>
    <cellStyle name="Percent 44 2" xfId="38907" xr:uid="{041DACB8-43C3-437B-AD7B-725E693F07F0}"/>
    <cellStyle name="Percent 44 2 2" xfId="38908" xr:uid="{93CE1190-86B7-4BE2-904F-3D1A76FA0A67}"/>
    <cellStyle name="Percent 44 2 2 2" xfId="38909" xr:uid="{F966D75E-E8FC-4C16-A1C4-AB4BEDD036C9}"/>
    <cellStyle name="Percent 44 2 3" xfId="38910" xr:uid="{28982E67-191F-4286-8FB8-C68714B849C4}"/>
    <cellStyle name="Percent 44 2 3 2" xfId="38911" xr:uid="{D5C62FF7-D9C7-4742-AFE2-00C5E42C95A6}"/>
    <cellStyle name="Percent 44 2 4" xfId="38912" xr:uid="{BA7C57C2-AF1A-4F83-83DF-E5EB218F3A5F}"/>
    <cellStyle name="Percent 44 3" xfId="38913" xr:uid="{A6BF48AC-4543-432F-8373-3BDF846A8407}"/>
    <cellStyle name="Percent 44 3 2" xfId="38914" xr:uid="{30556400-A6B2-4B9B-968D-F66341E6968E}"/>
    <cellStyle name="Percent 44 4" xfId="38915" xr:uid="{7FA09E4E-D2BC-445D-8F61-3F882F9C1C15}"/>
    <cellStyle name="Percent 44 4 2" xfId="38916" xr:uid="{EAA5E152-BBB0-46C6-8F3B-084C3EEF406C}"/>
    <cellStyle name="Percent 44 5" xfId="38917" xr:uid="{AA39A354-DB99-4B5B-850E-BD9DB9F1000B}"/>
    <cellStyle name="Percent 44 6" xfId="38918" xr:uid="{B03C4BE0-F2B9-4440-80DE-896A5C45C43B}"/>
    <cellStyle name="Percent 45" xfId="38919" xr:uid="{F9ADAA1F-7209-46D3-ADBC-B3B9B43A7824}"/>
    <cellStyle name="Percent 45 2" xfId="38920" xr:uid="{79D85BC6-00EA-4C3F-B06B-B24836B2EE3F}"/>
    <cellStyle name="Percent 45 2 2" xfId="38921" xr:uid="{D0BEAF64-92ED-41F9-85FB-681494DDB877}"/>
    <cellStyle name="Percent 45 2 2 2" xfId="38922" xr:uid="{F7E4BB73-E2C7-4B9A-AD5C-6CD3DCE8A659}"/>
    <cellStyle name="Percent 45 2 3" xfId="38923" xr:uid="{1508F889-EBAC-4793-A1B5-AD090CCF2613}"/>
    <cellStyle name="Percent 45 2 3 2" xfId="38924" xr:uid="{FFB6F105-DD34-4CF8-A4D8-7A02C97F06A8}"/>
    <cellStyle name="Percent 45 2 4" xfId="38925" xr:uid="{0B25302B-8993-4CCF-83CE-633AD9A076BE}"/>
    <cellStyle name="Percent 45 3" xfId="38926" xr:uid="{48A93818-4B6D-4EDF-A92B-2412EEE10E7B}"/>
    <cellStyle name="Percent 45 3 2" xfId="38927" xr:uid="{B8F9C57F-BB2F-42A9-8A8F-FC167DE51C15}"/>
    <cellStyle name="Percent 45 4" xfId="38928" xr:uid="{936C4E92-9608-4987-AC64-F4DFE90E83E8}"/>
    <cellStyle name="Percent 45 4 2" xfId="38929" xr:uid="{0C445509-3FA8-4B8C-B876-8C6C7225DE7C}"/>
    <cellStyle name="Percent 45 5" xfId="38930" xr:uid="{F6DCDDB2-F639-42E1-AB26-7A38756F2A9B}"/>
    <cellStyle name="Percent 45 6" xfId="38931" xr:uid="{F64EA696-0EB9-4A03-9A75-E48B2CAF5296}"/>
    <cellStyle name="Percent 46" xfId="38932" xr:uid="{58583426-FBB7-4EEB-BE4F-4EC72201DED3}"/>
    <cellStyle name="Percent 46 2" xfId="38933" xr:uid="{23C7FC60-AA52-452F-8486-06332CDD4C31}"/>
    <cellStyle name="Percent 46 2 2" xfId="38934" xr:uid="{4AAA6495-3583-4D79-9F06-2C86837BF2B8}"/>
    <cellStyle name="Percent 46 2 2 2" xfId="38935" xr:uid="{F793545A-EEFC-491F-AC70-59BAE411969F}"/>
    <cellStyle name="Percent 46 2 3" xfId="38936" xr:uid="{7D96CEA7-EE84-404E-A42A-906F284D6852}"/>
    <cellStyle name="Percent 46 2 3 2" xfId="38937" xr:uid="{3B1AFF02-B5C8-44A8-9D16-6ACFD3CB4ECC}"/>
    <cellStyle name="Percent 46 2 4" xfId="38938" xr:uid="{0CB67157-B425-43FA-9CB1-24FCF21780FC}"/>
    <cellStyle name="Percent 46 3" xfId="38939" xr:uid="{2F28FD0D-6FAE-45F7-AE7E-F2B38CD862BF}"/>
    <cellStyle name="Percent 46 3 2" xfId="38940" xr:uid="{ADC3D1F4-ACBF-45CE-AADC-73016DC3ACEE}"/>
    <cellStyle name="Percent 46 4" xfId="38941" xr:uid="{C77D3D02-62A1-4AC9-83CB-27E761ADDE57}"/>
    <cellStyle name="Percent 46 4 2" xfId="38942" xr:uid="{A6F5171A-C6FA-4F8E-A3A3-86B16B62E583}"/>
    <cellStyle name="Percent 46 5" xfId="38943" xr:uid="{4B2C7F79-1CDC-4255-9EE5-A1402909B0D9}"/>
    <cellStyle name="Percent 46 6" xfId="38944" xr:uid="{08BB3EE2-1EC9-4E5B-942F-ED0ADE983CB7}"/>
    <cellStyle name="Percent 47" xfId="38945" xr:uid="{4B4B998D-FAF3-41A7-BBDF-49737C957E1E}"/>
    <cellStyle name="Percent 47 2" xfId="38946" xr:uid="{0589FDEB-BB32-4A1E-A198-26FEFBFC1F39}"/>
    <cellStyle name="Percent 47 2 2" xfId="38947" xr:uid="{A49F87AE-92C4-42C5-8F40-3BF3636931D1}"/>
    <cellStyle name="Percent 47 2 2 2" xfId="38948" xr:uid="{C4362EF8-5AE2-4F84-BCED-6862A093A8F6}"/>
    <cellStyle name="Percent 47 2 3" xfId="38949" xr:uid="{F5ADCF75-74CE-430E-A350-048AFE442102}"/>
    <cellStyle name="Percent 47 2 3 2" xfId="38950" xr:uid="{290BEFFB-D1BB-449C-8079-943B1E0AB426}"/>
    <cellStyle name="Percent 47 2 4" xfId="38951" xr:uid="{F2E1E2F4-3FE2-46EE-A639-F2F21D1A393F}"/>
    <cellStyle name="Percent 47 3" xfId="38952" xr:uid="{85DEB8E8-52C1-4072-921F-421616C2AEEF}"/>
    <cellStyle name="Percent 47 3 2" xfId="38953" xr:uid="{978F87D6-FBD9-43AC-AFB5-5F07562E63EB}"/>
    <cellStyle name="Percent 47 4" xfId="38954" xr:uid="{2B252A26-8C0F-442E-B1F6-4DE3EE5A533E}"/>
    <cellStyle name="Percent 47 4 2" xfId="38955" xr:uid="{E3EE114E-32F8-46F7-B0BC-AEE1D1654A08}"/>
    <cellStyle name="Percent 47 5" xfId="38956" xr:uid="{C3781D3E-386C-405C-8889-5DD007DF2F10}"/>
    <cellStyle name="Percent 47 6" xfId="38957" xr:uid="{70EB6424-2EC0-40A8-B8DD-E857DDE611CA}"/>
    <cellStyle name="Percent 48" xfId="38958" xr:uid="{14E5CC37-79A2-4FC2-80CD-42C3182A1E7B}"/>
    <cellStyle name="Percent 48 2" xfId="38959" xr:uid="{7E0345F2-E9F0-46D4-93B8-40150F2743CA}"/>
    <cellStyle name="Percent 48 2 2" xfId="38960" xr:uid="{0072DA0B-8516-4498-A964-D6285B2F6DFA}"/>
    <cellStyle name="Percent 48 2 2 2" xfId="38961" xr:uid="{062348B3-A24C-47C7-85F2-59A4ED53DAED}"/>
    <cellStyle name="Percent 48 2 3" xfId="38962" xr:uid="{BC54DEC4-220E-4FD7-A07B-DCBC9A80FCAB}"/>
    <cellStyle name="Percent 48 2 3 2" xfId="38963" xr:uid="{EAD265E0-8BF6-4D0B-A50F-F72D9B63C028}"/>
    <cellStyle name="Percent 48 2 4" xfId="38964" xr:uid="{1B716B17-897D-4B9E-9F5A-49D4CA902B91}"/>
    <cellStyle name="Percent 48 3" xfId="38965" xr:uid="{B3F011C1-868A-4C5A-B71B-E6907772441B}"/>
    <cellStyle name="Percent 48 3 2" xfId="38966" xr:uid="{215A3DB3-D5CC-4A6B-8648-E286DC3FBCB3}"/>
    <cellStyle name="Percent 48 4" xfId="38967" xr:uid="{A6095018-544E-4312-BA60-14C00FFA46C0}"/>
    <cellStyle name="Percent 48 4 2" xfId="38968" xr:uid="{0EED1D0D-A6AB-49CC-903A-B430CF3E1872}"/>
    <cellStyle name="Percent 48 5" xfId="38969" xr:uid="{A73E6583-2252-4E70-A507-DA547302776A}"/>
    <cellStyle name="Percent 48 6" xfId="38970" xr:uid="{A293E6E9-081A-4DD3-8EC0-E3C29C8FD2E5}"/>
    <cellStyle name="Percent 49" xfId="38971" xr:uid="{228AECEC-B3B0-4A5D-AEF2-6144584CCC73}"/>
    <cellStyle name="Percent 49 2" xfId="38972" xr:uid="{0EA934DE-E342-4108-AFB9-E9373C64C7FB}"/>
    <cellStyle name="Percent 49 2 2" xfId="38973" xr:uid="{0DD019F3-AD8C-434D-9B00-A278E3483502}"/>
    <cellStyle name="Percent 49 2 2 2" xfId="38974" xr:uid="{FE6A6A41-46E6-4BC8-BE4A-70F5D0EF00A7}"/>
    <cellStyle name="Percent 49 2 3" xfId="38975" xr:uid="{8EA98F16-770C-4BC2-94D1-FC6DEC042BE7}"/>
    <cellStyle name="Percent 49 2 3 2" xfId="38976" xr:uid="{3727F0AC-8728-4E39-AE6C-4F8310BEF3D1}"/>
    <cellStyle name="Percent 49 2 4" xfId="38977" xr:uid="{AA0DD0A2-DAF3-4D1D-B0F5-F1A761F6FFA4}"/>
    <cellStyle name="Percent 49 3" xfId="38978" xr:uid="{3886DF96-294F-443D-8D80-5E1C632F7281}"/>
    <cellStyle name="Percent 49 3 2" xfId="38979" xr:uid="{4ABEC7DF-0BBD-42CA-AE6E-8CDBC443E616}"/>
    <cellStyle name="Percent 49 4" xfId="38980" xr:uid="{1A265DAE-A55F-4454-9F17-198B52023720}"/>
    <cellStyle name="Percent 49 4 2" xfId="38981" xr:uid="{032FFEA1-50D8-4F95-8077-17CADC93BE31}"/>
    <cellStyle name="Percent 49 5" xfId="38982" xr:uid="{D06C25DA-EC8F-4713-92E8-E8B934A0E398}"/>
    <cellStyle name="Percent 49 6" xfId="38983" xr:uid="{E5E58402-659B-4384-9A84-250FC046975A}"/>
    <cellStyle name="Percent 5" xfId="38984" xr:uid="{C7FC6731-34CC-4CAB-AFA0-0BE94BFD6247}"/>
    <cellStyle name="Percent 5 2" xfId="38985" xr:uid="{ABD3844B-BBD9-4315-A17E-9BC2F81D1937}"/>
    <cellStyle name="Percent 5 2 2" xfId="38986" xr:uid="{C8045138-50FB-4F2B-A9B5-1733CBB6C4D2}"/>
    <cellStyle name="Percent 5 2 2 2" xfId="38987" xr:uid="{A8C4C578-5B9C-49AE-A45D-90AC53942AD4}"/>
    <cellStyle name="Percent 5 2 3" xfId="38988" xr:uid="{DFFB0AE5-BC0E-4B8C-9BDF-F9D064FD9677}"/>
    <cellStyle name="Percent 5 2 3 2" xfId="38989" xr:uid="{5882CB74-79A4-4144-BE95-19F7B35A8997}"/>
    <cellStyle name="Percent 5 2 4" xfId="38990" xr:uid="{26E68C5C-8E03-4B1C-AAA2-5B16E1F7C918}"/>
    <cellStyle name="Percent 5 2 5" xfId="38991" xr:uid="{251F3D1C-95B6-4E87-A058-2831601E140C}"/>
    <cellStyle name="Percent 5 3" xfId="38992" xr:uid="{D39C639B-94BC-4A25-B241-96ADA68C00C9}"/>
    <cellStyle name="Percent 5 3 2" xfId="38993" xr:uid="{CEABB409-DA03-4A1E-8B36-DAF0EAAAC3C2}"/>
    <cellStyle name="Percent 5 3 2 2" xfId="38994" xr:uid="{8ED42D14-4BB2-46CA-BFC4-E8C447ED38C0}"/>
    <cellStyle name="Percent 5 3 3" xfId="38995" xr:uid="{ECEAABF1-9AD4-4686-9E47-D6BBDB65EFF6}"/>
    <cellStyle name="Percent 5 3 3 2" xfId="38996" xr:uid="{4A56E064-0001-4B72-A11C-E914867D4202}"/>
    <cellStyle name="Percent 5 3 4" xfId="38997" xr:uid="{82EC94A4-95F5-4797-966A-1E724DB4124D}"/>
    <cellStyle name="Percent 5 3 5" xfId="38998" xr:uid="{B929113C-72E7-48C2-9967-0B42B8612656}"/>
    <cellStyle name="Percent 5 4" xfId="38999" xr:uid="{2E39868F-5119-4CB2-B298-34CAC1943FDB}"/>
    <cellStyle name="Percent 5 4 2" xfId="39000" xr:uid="{0D334E78-24D5-4652-8B30-4F0D822560DE}"/>
    <cellStyle name="Percent 5 5" xfId="39001" xr:uid="{24C0E206-3061-4B4D-9F8E-D8AE11FFD351}"/>
    <cellStyle name="Percent 5 5 2" xfId="39002" xr:uid="{6584E714-CE28-466E-B353-B5DAB436DE51}"/>
    <cellStyle name="Percent 5 6" xfId="39003" xr:uid="{7600F2FD-CF68-4FA2-BBEB-74F8C61682A6}"/>
    <cellStyle name="Percent 5 7" xfId="39004" xr:uid="{91F6B883-F2C6-4BF6-B66C-494641D00AC3}"/>
    <cellStyle name="Percent 5 8" xfId="39005" xr:uid="{B9BD57D0-123F-4E7A-BC0C-3D0415EB8799}"/>
    <cellStyle name="Percent 50" xfId="39006" xr:uid="{13D39329-386F-4AD3-B8E9-C693867D27BF}"/>
    <cellStyle name="Percent 50 2" xfId="39007" xr:uid="{83503C74-B8EE-49D7-8E33-F3849A7AC510}"/>
    <cellStyle name="Percent 50 2 2" xfId="39008" xr:uid="{739286A0-4B08-4D9D-A939-E00773821466}"/>
    <cellStyle name="Percent 50 2 2 2" xfId="39009" xr:uid="{14DDD67D-7790-4416-BE0B-F5FE4A3D3F45}"/>
    <cellStyle name="Percent 50 2 3" xfId="39010" xr:uid="{7B8E3CD6-BCA3-4FCA-B812-0066E7F1E66D}"/>
    <cellStyle name="Percent 50 2 3 2" xfId="39011" xr:uid="{A18B8F5A-192A-429C-921F-0AE8E347C5F9}"/>
    <cellStyle name="Percent 50 2 4" xfId="39012" xr:uid="{6E1AC2B0-A53C-4B45-862F-35547000ACEA}"/>
    <cellStyle name="Percent 50 3" xfId="39013" xr:uid="{58A2474E-B6ED-40A2-8FBF-92803C395EA1}"/>
    <cellStyle name="Percent 50 3 2" xfId="39014" xr:uid="{90A0AB5B-C1CA-418E-B1CC-2F143AA8B66F}"/>
    <cellStyle name="Percent 50 4" xfId="39015" xr:uid="{7AB774BF-6284-47FC-AFB3-29181A812B7F}"/>
    <cellStyle name="Percent 50 4 2" xfId="39016" xr:uid="{0A192A8B-08A6-47F5-BE55-0651912F41F6}"/>
    <cellStyle name="Percent 50 5" xfId="39017" xr:uid="{8BB7C5B2-B6B3-4861-B1CC-2C99261A8F33}"/>
    <cellStyle name="Percent 50 6" xfId="39018" xr:uid="{5F25B44E-C3C2-4583-B50B-BAC44E35FD53}"/>
    <cellStyle name="Percent 51" xfId="39019" xr:uid="{C2C44C0C-4969-443C-91F6-02F196124AFA}"/>
    <cellStyle name="Percent 51 2" xfId="39020" xr:uid="{6CFE2A00-533F-4CA9-A788-1116396654F2}"/>
    <cellStyle name="Percent 51 2 2" xfId="39021" xr:uid="{89D946E3-5A50-4BB7-935B-E7DC53CEADE0}"/>
    <cellStyle name="Percent 51 2 2 2" xfId="39022" xr:uid="{6EA83EBC-3244-47DB-8EDD-5B367C415306}"/>
    <cellStyle name="Percent 51 2 3" xfId="39023" xr:uid="{94F73A2F-DD9E-421F-B101-B59725D6C5B0}"/>
    <cellStyle name="Percent 51 2 3 2" xfId="39024" xr:uid="{928524C7-93D2-4F59-AA4F-B670166F0074}"/>
    <cellStyle name="Percent 51 2 4" xfId="39025" xr:uid="{A25F447B-8765-46AA-A920-87EDA6B414E7}"/>
    <cellStyle name="Percent 51 3" xfId="39026" xr:uid="{F4F123E5-1083-47D4-B610-CEFC532D5B97}"/>
    <cellStyle name="Percent 51 3 2" xfId="39027" xr:uid="{06F8B539-96CC-47D2-A21E-CF0FB6BC09E4}"/>
    <cellStyle name="Percent 51 4" xfId="39028" xr:uid="{152B1F38-AE3D-4588-94C8-DB7072D0CEEF}"/>
    <cellStyle name="Percent 51 4 2" xfId="39029" xr:uid="{8F0427D9-3BF7-4703-BA8C-3B9DEC4FE7C4}"/>
    <cellStyle name="Percent 51 5" xfId="39030" xr:uid="{30130812-021C-4F1A-901B-A046522E1E42}"/>
    <cellStyle name="Percent 51 6" xfId="39031" xr:uid="{6F516DCA-6793-4A99-9C10-5F01B06B8A2B}"/>
    <cellStyle name="Percent 52" xfId="39032" xr:uid="{5222006D-2BF4-45BB-B0BD-97059E122710}"/>
    <cellStyle name="Percent 52 2" xfId="39033" xr:uid="{ED5D4E81-8DF9-4D82-AF28-9E61812B464A}"/>
    <cellStyle name="Percent 52 2 2" xfId="39034" xr:uid="{E28C1A5A-9737-4B49-9696-15B00EC32CF8}"/>
    <cellStyle name="Percent 52 2 2 2" xfId="39035" xr:uid="{4FAB94E2-C307-403C-B857-EA0F62C9BE5F}"/>
    <cellStyle name="Percent 52 2 3" xfId="39036" xr:uid="{ACD1BF70-E894-44FB-A0B8-DEE852A0FC2D}"/>
    <cellStyle name="Percent 52 2 3 2" xfId="39037" xr:uid="{5B9839BD-7CE2-4109-8CFA-C7E422EA4D68}"/>
    <cellStyle name="Percent 52 2 4" xfId="39038" xr:uid="{AA8398AC-6E10-431C-B78A-BF21E8430FE8}"/>
    <cellStyle name="Percent 52 3" xfId="39039" xr:uid="{62F84A87-2C8A-402A-95AE-630836A97912}"/>
    <cellStyle name="Percent 52 3 2" xfId="39040" xr:uid="{DE9AC099-FEF0-4E5C-BEFE-C0A4738788EB}"/>
    <cellStyle name="Percent 52 4" xfId="39041" xr:uid="{F41B646E-24B4-4F04-9836-F31E159F456E}"/>
    <cellStyle name="Percent 52 4 2" xfId="39042" xr:uid="{B66E3995-1AAF-44E9-830D-B14B0BB45BE0}"/>
    <cellStyle name="Percent 52 5" xfId="39043" xr:uid="{538B5C7A-E311-4DF7-8DAE-31BC34DABC2B}"/>
    <cellStyle name="Percent 52 6" xfId="39044" xr:uid="{BEBD4199-E93C-43F0-ABB7-9FE70245F228}"/>
    <cellStyle name="Percent 53" xfId="39045" xr:uid="{58EE3988-FE64-45F2-8800-44BADA2B4505}"/>
    <cellStyle name="Percent 53 2" xfId="39046" xr:uid="{C3AB1F25-8AF2-4DB2-B2AC-1074D27B25E1}"/>
    <cellStyle name="Percent 53 2 2" xfId="39047" xr:uid="{B890C221-51D8-4A34-A256-D5E4FBD49112}"/>
    <cellStyle name="Percent 53 2 2 2" xfId="39048" xr:uid="{ED068540-E988-4743-8C23-CCA57EDDC9DC}"/>
    <cellStyle name="Percent 53 2 3" xfId="39049" xr:uid="{A4022873-0B95-4603-82DF-753D2B8CEF39}"/>
    <cellStyle name="Percent 53 2 3 2" xfId="39050" xr:uid="{E482CFF7-F609-4D37-96A5-EF2B6DF8C6BE}"/>
    <cellStyle name="Percent 53 2 4" xfId="39051" xr:uid="{E4983551-B88B-4BDC-9650-CA7F0C8F247C}"/>
    <cellStyle name="Percent 53 3" xfId="39052" xr:uid="{08EBA860-78B1-46FA-8844-CA16F9D64BD5}"/>
    <cellStyle name="Percent 53 3 2" xfId="39053" xr:uid="{A916A458-6D66-4ED2-9868-8BEB42F47435}"/>
    <cellStyle name="Percent 53 4" xfId="39054" xr:uid="{38D9855D-1A76-4005-8EA7-62572EE28209}"/>
    <cellStyle name="Percent 53 4 2" xfId="39055" xr:uid="{8AAE8004-BA23-4845-8C23-6DA909C9993E}"/>
    <cellStyle name="Percent 53 5" xfId="39056" xr:uid="{E6CDA225-D157-4620-B06F-26A824B8FB33}"/>
    <cellStyle name="Percent 53 6" xfId="39057" xr:uid="{5D6DB06F-9E30-401E-8036-A574A0CBAE02}"/>
    <cellStyle name="Percent 54" xfId="39058" xr:uid="{9023C777-0E26-414A-B724-995E3A0E1BF9}"/>
    <cellStyle name="Percent 54 2" xfId="39059" xr:uid="{DA43638B-FCAD-4A26-9711-B28267D74B56}"/>
    <cellStyle name="Percent 54 2 2" xfId="39060" xr:uid="{251286A2-34A6-45A6-A665-56FFE1615C78}"/>
    <cellStyle name="Percent 54 2 2 2" xfId="39061" xr:uid="{186FB7D7-D32D-4931-ACD8-B6155FBB1D2D}"/>
    <cellStyle name="Percent 54 2 3" xfId="39062" xr:uid="{F956A66C-FB80-46E7-B9B9-AEA73EF41014}"/>
    <cellStyle name="Percent 54 2 3 2" xfId="39063" xr:uid="{D5C03369-7BA3-46CB-BB94-FF21178BAD73}"/>
    <cellStyle name="Percent 54 2 4" xfId="39064" xr:uid="{3CF32394-B882-48E6-9FD0-F5E45B71F95C}"/>
    <cellStyle name="Percent 54 3" xfId="39065" xr:uid="{5BE3C7DD-EE0F-488B-9E2E-571E6F56A1E4}"/>
    <cellStyle name="Percent 54 3 2" xfId="39066" xr:uid="{0EB7A34D-FBE7-4A42-AA23-7AE3C683BF6F}"/>
    <cellStyle name="Percent 54 4" xfId="39067" xr:uid="{1C3F7F8E-C205-470D-A239-9540B0F42650}"/>
    <cellStyle name="Percent 54 4 2" xfId="39068" xr:uid="{F9507404-F320-4036-8454-B94C46271D4C}"/>
    <cellStyle name="Percent 54 5" xfId="39069" xr:uid="{C63F5A7C-3145-413D-8A81-349BD95AAA1E}"/>
    <cellStyle name="Percent 54 6" xfId="39070" xr:uid="{2FBE9D1F-8090-4389-99CB-AE48005A77B8}"/>
    <cellStyle name="Percent 55" xfId="39071" xr:uid="{0A9A719E-3E0B-48F6-88AE-58B908093EF7}"/>
    <cellStyle name="Percent 55 2" xfId="39072" xr:uid="{2EF98CBE-93F9-4600-B4D8-43D328BE1F19}"/>
    <cellStyle name="Percent 55 2 2" xfId="39073" xr:uid="{E5224313-2670-4081-99D9-A0F5485363A2}"/>
    <cellStyle name="Percent 55 2 2 2" xfId="39074" xr:uid="{4D16D728-3903-4FD7-BFFF-DEF419BF5E50}"/>
    <cellStyle name="Percent 55 2 3" xfId="39075" xr:uid="{36F16AC5-728C-429E-BCCB-F09C7378B8F3}"/>
    <cellStyle name="Percent 55 2 3 2" xfId="39076" xr:uid="{6C20392F-20B3-4A7A-BCBF-88AF38A44AC6}"/>
    <cellStyle name="Percent 55 2 4" xfId="39077" xr:uid="{43F862A9-4C90-4FA0-BDED-F70B72BB4093}"/>
    <cellStyle name="Percent 55 3" xfId="39078" xr:uid="{B16E9F79-4144-40F8-A3F8-ED15C359B4E0}"/>
    <cellStyle name="Percent 55 3 2" xfId="39079" xr:uid="{048F61E5-4FB8-41FF-85E6-3FD9682AAF45}"/>
    <cellStyle name="Percent 55 4" xfId="39080" xr:uid="{61AC9DAA-A0E2-427E-A998-DAD867E322E1}"/>
    <cellStyle name="Percent 55 4 2" xfId="39081" xr:uid="{6450F07D-4484-433A-9096-497D3A4A1B9E}"/>
    <cellStyle name="Percent 55 5" xfId="39082" xr:uid="{D649C853-41D5-4AFF-BC75-5DB6D85BF04C}"/>
    <cellStyle name="Percent 55 6" xfId="39083" xr:uid="{3729E3F3-C2E7-4FBB-9B80-39FBF962C35F}"/>
    <cellStyle name="Percent 56" xfId="39084" xr:uid="{E4C8EE77-EC03-4037-9BD9-BBD2DF2E9096}"/>
    <cellStyle name="Percent 56 2" xfId="39085" xr:uid="{1FF97FB7-F01E-4D80-9F17-BBED29A8CA52}"/>
    <cellStyle name="Percent 56 2 2" xfId="39086" xr:uid="{F602853B-C3C5-4853-9073-BD38CDCBE1B8}"/>
    <cellStyle name="Percent 56 2 2 2" xfId="39087" xr:uid="{2C1621F7-0264-477E-82AE-250DCA3D4648}"/>
    <cellStyle name="Percent 56 2 3" xfId="39088" xr:uid="{0679171A-6D65-49CD-9288-A81160A5E240}"/>
    <cellStyle name="Percent 56 2 3 2" xfId="39089" xr:uid="{EBB6CD22-C16F-4B0C-8DDF-46F4015873C5}"/>
    <cellStyle name="Percent 56 2 4" xfId="39090" xr:uid="{755E01E8-D760-435A-A74C-BF37DF1D98B4}"/>
    <cellStyle name="Percent 56 3" xfId="39091" xr:uid="{282F47F1-6A76-43F0-993C-C5AC1B6E3680}"/>
    <cellStyle name="Percent 56 3 2" xfId="39092" xr:uid="{8CC817F2-B7C3-4956-A36C-8A2181103CE5}"/>
    <cellStyle name="Percent 56 4" xfId="39093" xr:uid="{1056DD81-6F73-4372-A058-2269E1D38675}"/>
    <cellStyle name="Percent 56 4 2" xfId="39094" xr:uid="{79CEA8BA-9616-4BEE-891F-802B913B8268}"/>
    <cellStyle name="Percent 56 5" xfId="39095" xr:uid="{050B3CDB-6465-455A-80A4-09E3CB02089B}"/>
    <cellStyle name="Percent 56 6" xfId="39096" xr:uid="{7AEE0EA9-DF44-4812-BB69-6C99E05C0905}"/>
    <cellStyle name="Percent 57" xfId="39097" xr:uid="{79A25856-5F4B-4994-A1E3-E449348C9453}"/>
    <cellStyle name="Percent 57 2" xfId="39098" xr:uid="{B250A811-EDC4-4A1B-92BC-6DFE268DB253}"/>
    <cellStyle name="Percent 57 2 2" xfId="39099" xr:uid="{7FEE122B-CBE0-4FD5-9610-CEC0CD5EE694}"/>
    <cellStyle name="Percent 57 2 2 2" xfId="39100" xr:uid="{986AC468-3010-4583-9ABA-06247D0549E6}"/>
    <cellStyle name="Percent 57 2 3" xfId="39101" xr:uid="{A8E2A708-86A2-41E3-AD00-F2AE30D2DF24}"/>
    <cellStyle name="Percent 57 2 3 2" xfId="39102" xr:uid="{CC74F277-079A-4A87-9FCB-5FB8DC9CDBE1}"/>
    <cellStyle name="Percent 57 2 4" xfId="39103" xr:uid="{1687E409-A997-427E-9CFF-A95E823FDC54}"/>
    <cellStyle name="Percent 57 3" xfId="39104" xr:uid="{D0D8DDFA-4265-483D-8671-08D8FCE3C3D8}"/>
    <cellStyle name="Percent 57 3 2" xfId="39105" xr:uid="{3655B28A-E5BE-4B7A-AD14-A4B2E7C5D9FD}"/>
    <cellStyle name="Percent 57 4" xfId="39106" xr:uid="{497E792E-7888-4517-B537-186A94A62487}"/>
    <cellStyle name="Percent 57 4 2" xfId="39107" xr:uid="{14D0A9B1-754F-4B57-8D7B-E33DB3117A8B}"/>
    <cellStyle name="Percent 57 5" xfId="39108" xr:uid="{0E216E66-363D-4C7C-BF4D-3ADC72AAE5EA}"/>
    <cellStyle name="Percent 57 6" xfId="39109" xr:uid="{4101CD03-CE66-445C-B382-68DF76FA8112}"/>
    <cellStyle name="Percent 58" xfId="39110" xr:uid="{9DA01A09-251D-499D-B68D-9B8D7EB40F3C}"/>
    <cellStyle name="Percent 58 2" xfId="39111" xr:uid="{3EF7CBCA-4208-42FB-BB7C-9B7349683816}"/>
    <cellStyle name="Percent 58 2 2" xfId="39112" xr:uid="{D31788C2-5FE0-46B6-AA52-4BE9B06C0CD1}"/>
    <cellStyle name="Percent 58 2 2 2" xfId="39113" xr:uid="{DC02E2B7-346B-4B2F-A698-3AC78EF8C747}"/>
    <cellStyle name="Percent 58 2 3" xfId="39114" xr:uid="{4D68FC01-A0F4-451E-94F2-21B2B8535186}"/>
    <cellStyle name="Percent 58 2 3 2" xfId="39115" xr:uid="{F6907120-EF51-434F-836D-FD25D5424EF2}"/>
    <cellStyle name="Percent 58 2 4" xfId="39116" xr:uid="{07526332-DE91-4F84-84A3-9BF69B22DDC3}"/>
    <cellStyle name="Percent 58 3" xfId="39117" xr:uid="{CF2E9107-58D0-4A79-95D3-AE2A361BA39C}"/>
    <cellStyle name="Percent 58 3 2" xfId="39118" xr:uid="{805F1889-A5D6-4500-B446-177AD2EFAAC9}"/>
    <cellStyle name="Percent 58 4" xfId="39119" xr:uid="{A3F2E0C8-6529-45F2-8FDC-309CD74EC419}"/>
    <cellStyle name="Percent 58 4 2" xfId="39120" xr:uid="{F2DED158-4B1E-4481-ADAE-9AC7FF173177}"/>
    <cellStyle name="Percent 58 5" xfId="39121" xr:uid="{76EC6263-D1FF-49A1-BDF2-9F3333EABC67}"/>
    <cellStyle name="Percent 58 6" xfId="39122" xr:uid="{AA30A972-5864-4408-84E3-CBC67C2BC194}"/>
    <cellStyle name="Percent 59" xfId="39123" xr:uid="{99481514-F731-45C7-A675-ECEB246A28BA}"/>
    <cellStyle name="Percent 59 2" xfId="39124" xr:uid="{29291E63-EE0F-4E05-9437-7701AC801628}"/>
    <cellStyle name="Percent 59 2 2" xfId="39125" xr:uid="{D775251D-CB6E-4E40-9C6F-7558A138E547}"/>
    <cellStyle name="Percent 59 2 2 2" xfId="39126" xr:uid="{4DDC5E08-CA62-4740-B38A-ACAE8C2B043B}"/>
    <cellStyle name="Percent 59 2 3" xfId="39127" xr:uid="{A53882D7-9CFB-448E-82F6-98C6071228F5}"/>
    <cellStyle name="Percent 59 2 3 2" xfId="39128" xr:uid="{FF700B48-CA7D-45DC-8DF8-9E83D3C731F4}"/>
    <cellStyle name="Percent 59 2 4" xfId="39129" xr:uid="{B4F25965-920D-4546-86DB-D32D93ABE46E}"/>
    <cellStyle name="Percent 59 3" xfId="39130" xr:uid="{77FBDBCE-BE64-4916-A0F7-F2458D5DB1D2}"/>
    <cellStyle name="Percent 59 3 2" xfId="39131" xr:uid="{873B5219-D32F-4CB4-9A9C-8DC5F7FCA72D}"/>
    <cellStyle name="Percent 59 4" xfId="39132" xr:uid="{FB696BEC-50D1-464D-AF2E-A44AA883A831}"/>
    <cellStyle name="Percent 59 4 2" xfId="39133" xr:uid="{9237B602-793F-4F79-9B84-A487D5E23186}"/>
    <cellStyle name="Percent 59 5" xfId="39134" xr:uid="{6863B0E3-BF79-4D07-AAF7-165462C3698A}"/>
    <cellStyle name="Percent 59 6" xfId="39135" xr:uid="{715782CB-1BBD-4CDB-91F5-29F57EF403E6}"/>
    <cellStyle name="Percent 6" xfId="39136" xr:uid="{946980B3-A429-49E8-BDF5-4D30E8DE0B1E}"/>
    <cellStyle name="Percent 6 2" xfId="39137" xr:uid="{60480E11-A78B-4369-9833-13DB092F03DB}"/>
    <cellStyle name="Percent 6 2 2" xfId="39138" xr:uid="{85A9DED6-6436-4EE0-90ED-4AA2D43C5321}"/>
    <cellStyle name="Percent 6 2 2 2" xfId="39139" xr:uid="{F1BAD3BF-A858-4BB3-9C0B-FF68C2B7D753}"/>
    <cellStyle name="Percent 6 2 3" xfId="39140" xr:uid="{FD269EF0-CEC5-48A7-BA0E-EF43D6252B1B}"/>
    <cellStyle name="Percent 6 2 3 2" xfId="39141" xr:uid="{629FF932-D1CC-49C6-BA6F-C881F88E7C46}"/>
    <cellStyle name="Percent 6 2 4" xfId="39142" xr:uid="{AE07F646-E1DD-4886-95E0-5A8BC14AC161}"/>
    <cellStyle name="Percent 6 2 5" xfId="39143" xr:uid="{A5571882-626E-4964-A105-93AD15271291}"/>
    <cellStyle name="Percent 6 3" xfId="39144" xr:uid="{819E09A8-780C-44B2-ABE6-42E48D54CEDB}"/>
    <cellStyle name="Percent 6 3 2" xfId="39145" xr:uid="{49A250F4-D351-4B91-B245-03F65E6BE9CC}"/>
    <cellStyle name="Percent 6 3 2 2" xfId="39146" xr:uid="{6CE98F08-5128-48A9-ADC5-F214353B4A45}"/>
    <cellStyle name="Percent 6 3 3" xfId="39147" xr:uid="{244872F7-9E9D-4F42-A2D6-65DF647CE12E}"/>
    <cellStyle name="Percent 6 3 3 2" xfId="39148" xr:uid="{6C96F684-044D-49EC-8471-9B1D09B298E5}"/>
    <cellStyle name="Percent 6 3 4" xfId="39149" xr:uid="{718A5FEF-5B75-4F38-AC76-C4AE117B4A89}"/>
    <cellStyle name="Percent 6 3 5" xfId="39150" xr:uid="{44514BF8-F9A0-42FD-A90D-248C1446FDF8}"/>
    <cellStyle name="Percent 6 4" xfId="39151" xr:uid="{F11607C2-3C04-445F-A81A-2EF14DDF5E02}"/>
    <cellStyle name="Percent 6 4 2" xfId="39152" xr:uid="{56F85EBB-A925-4745-84F2-0E8C43D4A6B2}"/>
    <cellStyle name="Percent 6 5" xfId="39153" xr:uid="{C90CB649-E9CA-4095-BFFD-51FC827A07C2}"/>
    <cellStyle name="Percent 6 5 2" xfId="39154" xr:uid="{E556316C-D7E2-4217-90A1-C0BC98FFAA57}"/>
    <cellStyle name="Percent 6 6" xfId="39155" xr:uid="{DAF56441-47EC-47BE-AC32-D97EB6909566}"/>
    <cellStyle name="Percent 6 7" xfId="39156" xr:uid="{6F611B2F-BFAF-4831-B5BC-CBB5D9E10659}"/>
    <cellStyle name="Percent 6 8" xfId="39157" xr:uid="{DC9066D7-13A3-4B9A-92E7-08D0AEDCE11F}"/>
    <cellStyle name="Percent 60" xfId="39158" xr:uid="{761B98C6-1FFB-4B11-A23A-BC316E0F848C}"/>
    <cellStyle name="Percent 60 2" xfId="39159" xr:uid="{5FCE5CB8-1ACD-455C-9EEF-019E7211DFF6}"/>
    <cellStyle name="Percent 60 2 2" xfId="39160" xr:uid="{C79933DB-7542-4F23-8B7E-98CC75D785F9}"/>
    <cellStyle name="Percent 60 2 2 2" xfId="39161" xr:uid="{01F1A248-1102-4BB5-B477-2FAE317D9C02}"/>
    <cellStyle name="Percent 60 2 2 2 2" xfId="39162" xr:uid="{1FB7BB86-2855-4B34-83E2-F9D45994ADED}"/>
    <cellStyle name="Percent 60 2 2 2 2 2" xfId="39163" xr:uid="{ACA0A3EC-25DD-44C5-A844-6F22B0454DEA}"/>
    <cellStyle name="Percent 60 2 2 2 3" xfId="39164" xr:uid="{DCEA344D-64AA-47E0-8D99-C9A8FB44B761}"/>
    <cellStyle name="Percent 60 2 2 3" xfId="39165" xr:uid="{0F5FEFE1-7081-4D7F-9264-3EE942303CFC}"/>
    <cellStyle name="Percent 60 2 2 3 2" xfId="39166" xr:uid="{028E2D8F-F580-447D-A158-2DB92F6A06F0}"/>
    <cellStyle name="Percent 60 2 2 4" xfId="39167" xr:uid="{F80F9E24-506A-4923-B8AB-C2F8862A5B92}"/>
    <cellStyle name="Percent 60 2 2 4 2" xfId="39168" xr:uid="{097F536D-B1A4-49A5-AC7E-6EB14CEAE83F}"/>
    <cellStyle name="Percent 60 2 2 5" xfId="39169" xr:uid="{6B5B4886-A49F-480B-B602-B232FAF63FB6}"/>
    <cellStyle name="Percent 60 2 3" xfId="39170" xr:uid="{D5758A25-7CD8-4EF6-8C94-FA8E6275B29D}"/>
    <cellStyle name="Percent 60 2 3 2" xfId="39171" xr:uid="{88CE27FD-2F82-41D0-B005-DA72A44FED81}"/>
    <cellStyle name="Percent 60 2 4" xfId="39172" xr:uid="{BA6CFB25-A24B-467C-AE6F-25D1CB240535}"/>
    <cellStyle name="Percent 60 2 4 2" xfId="39173" xr:uid="{6CED0C56-1F43-4EA1-B663-FE53BA260CF3}"/>
    <cellStyle name="Percent 60 2 5" xfId="39174" xr:uid="{8CDD4838-A374-4453-83BD-CB9ABD977418}"/>
    <cellStyle name="Percent 60 3" xfId="39175" xr:uid="{192452EA-BD06-4AEB-A72F-63D09E2D072B}"/>
    <cellStyle name="Percent 60 3 2" xfId="39176" xr:uid="{E1E7AB8A-EBDB-43FB-9E49-2A14146E1A2A}"/>
    <cellStyle name="Percent 60 3 2 2" xfId="39177" xr:uid="{6B131E7D-EB79-47F4-A1F2-9169CBA25B38}"/>
    <cellStyle name="Percent 60 3 3" xfId="39178" xr:uid="{2787631F-B830-4EB7-883A-6F1B6E487630}"/>
    <cellStyle name="Percent 60 3 3 2" xfId="39179" xr:uid="{3FBF3D3B-B761-478A-87E0-E26F98FAC332}"/>
    <cellStyle name="Percent 60 3 4" xfId="39180" xr:uid="{35D25FCA-FF35-4730-8363-44A1C125272E}"/>
    <cellStyle name="Percent 60 4" xfId="39181" xr:uid="{02BDDE6A-0DEF-48F5-82FB-D688C8664EB7}"/>
    <cellStyle name="Percent 60 4 2" xfId="39182" xr:uid="{41F74CEC-9F96-454F-96D6-FFE78957A961}"/>
    <cellStyle name="Percent 60 4 2 2" xfId="39183" xr:uid="{870B80B4-EF7A-47DF-BF84-66A2CC8BD4D9}"/>
    <cellStyle name="Percent 60 4 2 2 2" xfId="39184" xr:uid="{694BB1DC-54C0-4A0C-B7DA-9E7B6A11A5F0}"/>
    <cellStyle name="Percent 60 4 2 3" xfId="39185" xr:uid="{6F024A74-C7E6-4772-A73A-196B40917E0E}"/>
    <cellStyle name="Percent 60 4 3" xfId="39186" xr:uid="{C6C87F59-C0E3-40E0-BC73-BA78C2D6C153}"/>
    <cellStyle name="Percent 60 4 3 2" xfId="39187" xr:uid="{02E1709C-21A9-48F0-A30C-38C8F651D388}"/>
    <cellStyle name="Percent 60 4 4" xfId="39188" xr:uid="{8BD1C1A3-EBAE-42F4-9F21-2D18B1F0BA90}"/>
    <cellStyle name="Percent 60 4 4 2" xfId="39189" xr:uid="{2C6A6BF8-E0C6-4A05-880C-FE709B92ED60}"/>
    <cellStyle name="Percent 60 4 5" xfId="39190" xr:uid="{A1317721-9FCA-47AB-B76C-2CD543253F21}"/>
    <cellStyle name="Percent 60 5" xfId="39191" xr:uid="{5FEE01AB-9898-4B44-8C11-70CA81AA0572}"/>
    <cellStyle name="Percent 60 5 2" xfId="39192" xr:uid="{838DEE0D-3142-4AE9-A391-60CFA7045F54}"/>
    <cellStyle name="Percent 60 5 2 2" xfId="39193" xr:uid="{C5AD99BE-DA4E-43CD-BD03-B2E3DDFD5F91}"/>
    <cellStyle name="Percent 60 5 3" xfId="39194" xr:uid="{99EDDBA2-7C85-4603-86EC-294892F61187}"/>
    <cellStyle name="Percent 60 5 3 2" xfId="39195" xr:uid="{9599AB59-53BC-4C94-A644-F6E62022620A}"/>
    <cellStyle name="Percent 60 5 4" xfId="39196" xr:uid="{2AF462A3-1E63-4D72-9C6F-0FDBEE911F35}"/>
    <cellStyle name="Percent 60 6" xfId="39197" xr:uid="{EEC3C69F-79F3-4CBC-80F6-2B5C191EDE10}"/>
    <cellStyle name="Percent 60 6 2" xfId="39198" xr:uid="{74EDCE7C-CA18-4F87-8B1D-F73B8CD929FD}"/>
    <cellStyle name="Percent 60 7" xfId="39199" xr:uid="{2630B393-DD60-4D0B-BF83-8ECE5CA58CB8}"/>
    <cellStyle name="Percent 60 8" xfId="39200" xr:uid="{E35BCEFE-0AB5-458A-897A-3F10941238C3}"/>
    <cellStyle name="Percent 61" xfId="39201" xr:uid="{F159A36E-E716-426D-A3A6-88455CBF48BD}"/>
    <cellStyle name="Percent 61 2" xfId="39202" xr:uid="{F7FFCFA2-BB35-4A48-B5B9-72CC82104664}"/>
    <cellStyle name="Percent 61 2 2" xfId="39203" xr:uid="{166D922F-EFFE-416E-8E74-9B641E859795}"/>
    <cellStyle name="Percent 61 2 2 2" xfId="39204" xr:uid="{A3A7085B-EAE6-4FA1-902F-2A2A51E599FC}"/>
    <cellStyle name="Percent 61 2 2 2 2" xfId="39205" xr:uid="{ACA36BF7-A3FE-4262-BDF4-7C611633235D}"/>
    <cellStyle name="Percent 61 2 2 2 2 2" xfId="39206" xr:uid="{61EADC81-303C-47B2-ACDD-9A7EA1CFB634}"/>
    <cellStyle name="Percent 61 2 2 2 3" xfId="39207" xr:uid="{7B780EF6-36F5-462B-94EB-40F0B95E75B0}"/>
    <cellStyle name="Percent 61 2 2 3" xfId="39208" xr:uid="{2BEBAE6F-7BD8-4C41-9E69-5C73E4A6189B}"/>
    <cellStyle name="Percent 61 2 2 3 2" xfId="39209" xr:uid="{1BE6F2F9-85DF-4CB3-9E72-2022F5B0B75D}"/>
    <cellStyle name="Percent 61 2 2 4" xfId="39210" xr:uid="{A2A6EFFD-02D5-42FC-B54E-9D213DB32F22}"/>
    <cellStyle name="Percent 61 2 2 4 2" xfId="39211" xr:uid="{4359CA58-95FD-4CDB-AA07-4B6428303D7B}"/>
    <cellStyle name="Percent 61 2 2 5" xfId="39212" xr:uid="{79754479-74A3-4A49-8891-C2362F6B40E1}"/>
    <cellStyle name="Percent 61 2 3" xfId="39213" xr:uid="{13435675-E227-4011-87DC-FE698085D80B}"/>
    <cellStyle name="Percent 61 2 3 2" xfId="39214" xr:uid="{BE46FBD3-5556-41D5-9B1A-0C88049CE202}"/>
    <cellStyle name="Percent 61 2 4" xfId="39215" xr:uid="{17D6E47D-2642-4552-B1E8-E9A514A45672}"/>
    <cellStyle name="Percent 61 2 4 2" xfId="39216" xr:uid="{BA02E4B3-40C6-48FD-B6C5-94C4A32E972D}"/>
    <cellStyle name="Percent 61 2 5" xfId="39217" xr:uid="{336DD45A-4AC8-4E6F-8923-02CD54AC5C3D}"/>
    <cellStyle name="Percent 61 3" xfId="39218" xr:uid="{C17C758B-7A17-497C-BDE9-955D642F661C}"/>
    <cellStyle name="Percent 61 3 2" xfId="39219" xr:uid="{4C42BF3E-8868-4D49-883C-34C9FBD26C0B}"/>
    <cellStyle name="Percent 61 3 2 2" xfId="39220" xr:uid="{53428ACB-DC8E-473E-834F-E9A69F2ED486}"/>
    <cellStyle name="Percent 61 3 3" xfId="39221" xr:uid="{7EF74923-92F2-47D1-9EA1-3FD4AEAA9194}"/>
    <cellStyle name="Percent 61 3 3 2" xfId="39222" xr:uid="{73971E22-F87B-4ADA-8E42-719893338B22}"/>
    <cellStyle name="Percent 61 3 4" xfId="39223" xr:uid="{03178B6A-35FE-486C-A58F-39CE08A3A903}"/>
    <cellStyle name="Percent 61 4" xfId="39224" xr:uid="{B11F36CA-62FF-4A0F-AA00-8683C63C8B0F}"/>
    <cellStyle name="Percent 61 4 2" xfId="39225" xr:uid="{D0E59D40-FB2E-41A9-9DFE-6D3A77567DFC}"/>
    <cellStyle name="Percent 61 4 2 2" xfId="39226" xr:uid="{CEB99ADF-D02B-419F-BDA1-ACA7F1922778}"/>
    <cellStyle name="Percent 61 4 2 2 2" xfId="39227" xr:uid="{D9BF8ACB-5D70-437C-B6BB-F5421520D63F}"/>
    <cellStyle name="Percent 61 4 2 3" xfId="39228" xr:uid="{5161290F-27FC-46EB-A49C-B84D1793CAC5}"/>
    <cellStyle name="Percent 61 4 3" xfId="39229" xr:uid="{5CCB636D-B0F5-4239-9D87-304A8E1D6602}"/>
    <cellStyle name="Percent 61 4 3 2" xfId="39230" xr:uid="{40C219FA-75F7-46FE-8991-9FAA21701D30}"/>
    <cellStyle name="Percent 61 4 4" xfId="39231" xr:uid="{5195B6B1-01E7-4719-9AE7-FE50261AA543}"/>
    <cellStyle name="Percent 61 4 4 2" xfId="39232" xr:uid="{71B8EFA0-10B7-485D-9D85-5591E4D190C8}"/>
    <cellStyle name="Percent 61 4 5" xfId="39233" xr:uid="{3827BABA-A55E-4A73-BD12-A4E67995E70E}"/>
    <cellStyle name="Percent 61 5" xfId="39234" xr:uid="{0850CAAF-862E-4623-BAFF-24AB02609840}"/>
    <cellStyle name="Percent 61 5 2" xfId="39235" xr:uid="{C37CF2D8-F12E-42D3-BE1D-C7E4AC5DFE60}"/>
    <cellStyle name="Percent 61 5 2 2" xfId="39236" xr:uid="{983D8F59-EF3D-4EFE-962C-DAB5B0825EC5}"/>
    <cellStyle name="Percent 61 5 3" xfId="39237" xr:uid="{29781186-764B-4753-83FA-366BECB8FC98}"/>
    <cellStyle name="Percent 61 5 3 2" xfId="39238" xr:uid="{764D6F50-2736-450C-8ED9-2AB2C2A8E78D}"/>
    <cellStyle name="Percent 61 5 4" xfId="39239" xr:uid="{57E73883-A686-46A4-AF8D-C64CBF7CB55A}"/>
    <cellStyle name="Percent 61 6" xfId="39240" xr:uid="{C1C17AF1-D469-41F2-A225-E68696CCE27D}"/>
    <cellStyle name="Percent 61 6 2" xfId="39241" xr:uid="{144317B1-A903-4087-8890-C7E2B743D643}"/>
    <cellStyle name="Percent 61 7" xfId="39242" xr:uid="{EC98935B-C565-4250-8EDB-CA809A4A0CC3}"/>
    <cellStyle name="Percent 61 8" xfId="39243" xr:uid="{FA48D0BB-F240-45F7-8C56-5B736B191E88}"/>
    <cellStyle name="Percent 62" xfId="39244" xr:uid="{63E68298-CD10-4BBE-B2AA-CEAC16ED44A7}"/>
    <cellStyle name="Percent 62 2" xfId="39245" xr:uid="{ABF1F7DA-5514-40DC-B743-59CF9E865644}"/>
    <cellStyle name="Percent 62 2 2" xfId="39246" xr:uid="{25B5713B-E36A-4731-8298-14B985D6C973}"/>
    <cellStyle name="Percent 62 2 2 2" xfId="39247" xr:uid="{44221D11-10BA-46EC-91DE-BE8883AA07AB}"/>
    <cellStyle name="Percent 62 2 2 2 2" xfId="39248" xr:uid="{FC7025E1-6853-40E8-81AB-860A8605BFF6}"/>
    <cellStyle name="Percent 62 2 2 2 2 2" xfId="39249" xr:uid="{2315D508-D671-4A49-BA48-2C48ED7DA013}"/>
    <cellStyle name="Percent 62 2 2 2 3" xfId="39250" xr:uid="{CBBD68A7-BC2A-49D9-9241-846A2012A708}"/>
    <cellStyle name="Percent 62 2 2 3" xfId="39251" xr:uid="{028DA954-5331-41B1-8D3C-7B00D047BDD9}"/>
    <cellStyle name="Percent 62 2 2 3 2" xfId="39252" xr:uid="{CE724605-1A67-448A-B32F-1FDD192EC8AB}"/>
    <cellStyle name="Percent 62 2 2 4" xfId="39253" xr:uid="{A1364095-23CF-460D-AF78-974FE4DC751F}"/>
    <cellStyle name="Percent 62 2 2 4 2" xfId="39254" xr:uid="{4D3BF5BC-8CF2-4D0E-869D-C80632B44E64}"/>
    <cellStyle name="Percent 62 2 2 5" xfId="39255" xr:uid="{8786DDCD-47C1-460D-836C-1E06EA1FD3AC}"/>
    <cellStyle name="Percent 62 2 3" xfId="39256" xr:uid="{4925A9CD-A9D0-4DDC-90DB-07FC238DCC7C}"/>
    <cellStyle name="Percent 62 2 3 2" xfId="39257" xr:uid="{982969B5-F378-4A52-BDBF-36773C15B8CC}"/>
    <cellStyle name="Percent 62 2 4" xfId="39258" xr:uid="{E058787B-78CC-4ED4-B23A-6DBE4D7BC933}"/>
    <cellStyle name="Percent 62 2 4 2" xfId="39259" xr:uid="{966A1255-F4CF-455E-86D1-470E31138ACD}"/>
    <cellStyle name="Percent 62 2 5" xfId="39260" xr:uid="{AEE4DBA2-0C75-4724-964B-A33FE68939B7}"/>
    <cellStyle name="Percent 62 3" xfId="39261" xr:uid="{26A0092B-56EA-4E2A-9F9B-CA1676CFF7C6}"/>
    <cellStyle name="Percent 62 3 2" xfId="39262" xr:uid="{720588CE-A5AF-4CA2-A89A-98C61092CBB4}"/>
    <cellStyle name="Percent 62 3 2 2" xfId="39263" xr:uid="{3CD862A3-7884-4F43-90A6-06548301BEDD}"/>
    <cellStyle name="Percent 62 3 3" xfId="39264" xr:uid="{AC681A9D-C3F4-4AF9-8202-4887F92A8E30}"/>
    <cellStyle name="Percent 62 3 3 2" xfId="39265" xr:uid="{AD6740D8-53CE-4231-8FED-FB19C839511D}"/>
    <cellStyle name="Percent 62 3 4" xfId="39266" xr:uid="{F30ED5FE-2239-4CA1-B787-28D53AB9FCD5}"/>
    <cellStyle name="Percent 62 4" xfId="39267" xr:uid="{689C43D0-952E-498E-B3A4-40CEFE60D780}"/>
    <cellStyle name="Percent 62 4 2" xfId="39268" xr:uid="{225ED483-70DF-4F55-94A4-CB0D484FE6EB}"/>
    <cellStyle name="Percent 62 4 2 2" xfId="39269" xr:uid="{7FE0E9DE-6793-47D8-AD62-ADAF61D3E762}"/>
    <cellStyle name="Percent 62 4 2 2 2" xfId="39270" xr:uid="{69C3E6DB-CB2E-4B90-920B-BFC5399CFA49}"/>
    <cellStyle name="Percent 62 4 2 3" xfId="39271" xr:uid="{2DC9CD18-1258-4593-A67C-0C7E3D938CCA}"/>
    <cellStyle name="Percent 62 4 3" xfId="39272" xr:uid="{1EEB5593-A4F2-4B57-84E0-35F0848B86A3}"/>
    <cellStyle name="Percent 62 4 3 2" xfId="39273" xr:uid="{DD331312-4A4B-4D1A-9AEB-5E0B6086BD52}"/>
    <cellStyle name="Percent 62 4 4" xfId="39274" xr:uid="{7CD5EA1B-0258-4A8D-A63B-873DF5FBFE99}"/>
    <cellStyle name="Percent 62 4 4 2" xfId="39275" xr:uid="{AA85B009-41A7-4BA7-B432-2FB4094A7B94}"/>
    <cellStyle name="Percent 62 4 5" xfId="39276" xr:uid="{4F73396A-A052-4928-98B1-FB49A72813F0}"/>
    <cellStyle name="Percent 62 5" xfId="39277" xr:uid="{18FF66D0-87D5-48BC-85A4-EDD295E8D618}"/>
    <cellStyle name="Percent 62 5 2" xfId="39278" xr:uid="{8CD0D74E-00B1-43B3-BABE-081BF64FDC3E}"/>
    <cellStyle name="Percent 62 5 2 2" xfId="39279" xr:uid="{DB001EC7-BBB0-480E-8F36-403083662C89}"/>
    <cellStyle name="Percent 62 5 3" xfId="39280" xr:uid="{82EDE4D6-E5F4-481C-A31D-8E4D9813DEE6}"/>
    <cellStyle name="Percent 62 5 3 2" xfId="39281" xr:uid="{9F0399E1-C1B2-48B6-9CFF-73C92C1CE102}"/>
    <cellStyle name="Percent 62 5 4" xfId="39282" xr:uid="{C2C86644-CEA1-4735-8FDB-F20290051A99}"/>
    <cellStyle name="Percent 62 6" xfId="39283" xr:uid="{AD6D98E1-E4B5-45FA-A8DE-DF0C51EA53E2}"/>
    <cellStyle name="Percent 62 6 2" xfId="39284" xr:uid="{6C595BB2-D3D6-45AA-9488-1EB5080C7E64}"/>
    <cellStyle name="Percent 62 7" xfId="39285" xr:uid="{0FB2850A-2535-4AF7-960B-A96916080024}"/>
    <cellStyle name="Percent 62 8" xfId="39286" xr:uid="{99C6D959-95BA-4A3E-A9F5-6EFE35A83A54}"/>
    <cellStyle name="Percent 63" xfId="39287" xr:uid="{11FCCAE2-1B6A-4FF6-B1EF-8C3037848DDA}"/>
    <cellStyle name="Percent 63 2" xfId="39288" xr:uid="{A9F2996F-4A9F-4EB9-AE0A-B6FBA4E6F543}"/>
    <cellStyle name="Percent 63 2 2" xfId="39289" xr:uid="{3BFEF06A-CFB8-484B-8EF2-8A3674443940}"/>
    <cellStyle name="Percent 63 2 2 2" xfId="39290" xr:uid="{E4FB35FC-F032-479A-A33C-AF2BDF93A44B}"/>
    <cellStyle name="Percent 63 2 3" xfId="39291" xr:uid="{A0EEAF2B-3616-460A-A3DE-934ADCEDB3A0}"/>
    <cellStyle name="Percent 63 2 3 2" xfId="39292" xr:uid="{E82839A1-8849-4DB1-93E9-6A4215B26096}"/>
    <cellStyle name="Percent 63 2 4" xfId="39293" xr:uid="{8E057B7B-4D5C-48B3-9A6A-851055654983}"/>
    <cellStyle name="Percent 63 3" xfId="39294" xr:uid="{AE96B154-9E1D-435B-9EEA-4497DDD8220D}"/>
    <cellStyle name="Percent 63 3 2" xfId="39295" xr:uid="{CBD1BC9E-30EB-42BC-A5E7-F01966AF5873}"/>
    <cellStyle name="Percent 63 4" xfId="39296" xr:uid="{D35B7EEA-BBFB-4565-AFA8-D4FFEA35FB8A}"/>
    <cellStyle name="Percent 63 4 2" xfId="39297" xr:uid="{8A70B840-ED20-43B8-AFAD-0080A6CFE47A}"/>
    <cellStyle name="Percent 63 5" xfId="39298" xr:uid="{D77A8B1C-23A5-42BF-AFD1-2539B1FB1E19}"/>
    <cellStyle name="Percent 63 6" xfId="39299" xr:uid="{36194974-86D1-4E51-BA10-1DEDC18D7DD1}"/>
    <cellStyle name="Percent 64" xfId="39300" xr:uid="{4A6181E7-8FFE-4C85-B3DA-AD8A8C4484F5}"/>
    <cellStyle name="Percent 64 2" xfId="39301" xr:uid="{32183A65-1299-4D24-A313-FD9B948AB887}"/>
    <cellStyle name="Percent 64 2 2" xfId="39302" xr:uid="{05E07447-26FE-4029-8030-BE558481B008}"/>
    <cellStyle name="Percent 64 2 2 2" xfId="39303" xr:uid="{DAC7D1A5-24B6-4EFA-BA4F-2BF414DD0B49}"/>
    <cellStyle name="Percent 64 2 3" xfId="39304" xr:uid="{6DDDB27F-4699-48FA-A21E-1328F3DDF6C2}"/>
    <cellStyle name="Percent 64 2 3 2" xfId="39305" xr:uid="{FDEA5B42-0394-45B9-9DFA-1877AFA61D1D}"/>
    <cellStyle name="Percent 64 2 4" xfId="39306" xr:uid="{ABBDC6C0-4529-491B-A20E-B62A0BC1596A}"/>
    <cellStyle name="Percent 64 3" xfId="39307" xr:uid="{CB661E06-1A27-45A8-941A-E1D915717E26}"/>
    <cellStyle name="Percent 64 3 2" xfId="39308" xr:uid="{46123F16-0597-43DC-AB60-ACF4D15CF3C9}"/>
    <cellStyle name="Percent 64 4" xfId="39309" xr:uid="{E99E7A89-5E8B-4088-94CD-603A09D4D641}"/>
    <cellStyle name="Percent 64 4 2" xfId="39310" xr:uid="{B75A5F77-6172-4B51-B491-AD394AF88FB2}"/>
    <cellStyle name="Percent 64 5" xfId="39311" xr:uid="{390360C5-6183-4CAB-A0DC-C196D8BEF248}"/>
    <cellStyle name="Percent 64 6" xfId="39312" xr:uid="{9D567AD8-D902-4BA7-8C13-EA27B5680D14}"/>
    <cellStyle name="Percent 65" xfId="39313" xr:uid="{17A61497-5831-4930-AA2F-1B4B7DC5F976}"/>
    <cellStyle name="Percent 65 2" xfId="39314" xr:uid="{D76EF7F0-AB98-4D0B-B9A0-FFAACD8B8281}"/>
    <cellStyle name="Percent 65 2 2" xfId="39315" xr:uid="{F3624D03-6309-443A-B2F4-0984F3A8697C}"/>
    <cellStyle name="Percent 65 2 2 2" xfId="39316" xr:uid="{006B2459-98D8-48EC-9BB1-9F224061EA6C}"/>
    <cellStyle name="Percent 65 2 3" xfId="39317" xr:uid="{9B60CAF0-2DFF-4243-9C63-86B36E937D0E}"/>
    <cellStyle name="Percent 65 2 3 2" xfId="39318" xr:uid="{28BDC108-4149-407E-BC64-8131EB8896C5}"/>
    <cellStyle name="Percent 65 2 4" xfId="39319" xr:uid="{8D161CDA-B96E-45F7-89B7-0CB44B08C1B5}"/>
    <cellStyle name="Percent 65 3" xfId="39320" xr:uid="{E7F078E4-7DFA-46B2-9C70-25AE333EBE6C}"/>
    <cellStyle name="Percent 65 3 2" xfId="39321" xr:uid="{1F3A5912-097F-4B56-9DC6-4A7E6A81B86A}"/>
    <cellStyle name="Percent 65 4" xfId="39322" xr:uid="{53399BA8-A56C-4819-86D8-E42D71391EE6}"/>
    <cellStyle name="Percent 65 4 2" xfId="39323" xr:uid="{9012C656-D102-4E7F-A9BC-E7A2B756852C}"/>
    <cellStyle name="Percent 65 5" xfId="39324" xr:uid="{616CAB52-7D9A-4699-8C22-43DD9CFE9651}"/>
    <cellStyle name="Percent 65 6" xfId="39325" xr:uid="{B1A52A05-0604-492E-AD1F-9CB7E914F234}"/>
    <cellStyle name="Percent 66" xfId="39326" xr:uid="{3F028812-62BF-4A22-B7CF-49F21869FEA8}"/>
    <cellStyle name="Percent 66 2" xfId="39327" xr:uid="{9970180A-C3E0-4E2B-AF74-5429297672F1}"/>
    <cellStyle name="Percent 66 2 2" xfId="39328" xr:uid="{4BCBC77F-64DB-494E-8B1F-0D7B2AB3FC07}"/>
    <cellStyle name="Percent 66 2 2 2" xfId="39329" xr:uid="{BE9E59ED-9F14-4392-8445-672723D20C99}"/>
    <cellStyle name="Percent 66 2 3" xfId="39330" xr:uid="{B61E517A-F5EE-4828-B530-A8E70D6C262A}"/>
    <cellStyle name="Percent 66 2 3 2" xfId="39331" xr:uid="{584D6AFE-4025-43FC-B2E8-1DA6C4DA22E6}"/>
    <cellStyle name="Percent 66 2 4" xfId="39332" xr:uid="{D62C4C65-9590-4F3F-9B3A-642022C2B9FA}"/>
    <cellStyle name="Percent 66 3" xfId="39333" xr:uid="{61F5C81B-31A3-47EE-8704-5FFDF8C2A626}"/>
    <cellStyle name="Percent 66 3 2" xfId="39334" xr:uid="{50E77D48-04DB-4E18-A77D-7A51B4258E2F}"/>
    <cellStyle name="Percent 66 4" xfId="39335" xr:uid="{769AAD10-C6B3-42FD-876A-FAE7A6EE849F}"/>
    <cellStyle name="Percent 66 4 2" xfId="39336" xr:uid="{66A77837-CE3F-4D6C-8EF6-282B1A124683}"/>
    <cellStyle name="Percent 66 5" xfId="39337" xr:uid="{54B52EB6-B16F-41B6-BC53-5D50B8438C46}"/>
    <cellStyle name="Percent 66 6" xfId="39338" xr:uid="{FDF5C7E4-C1AC-45E7-BDC3-3E80BA9E354C}"/>
    <cellStyle name="Percent 67" xfId="39339" xr:uid="{966A4950-DDE4-4AFF-A1E8-401C2EA8D774}"/>
    <cellStyle name="Percent 67 2" xfId="39340" xr:uid="{6E06AA92-FC0C-477B-80E1-627EE3880C22}"/>
    <cellStyle name="Percent 67 2 2" xfId="39341" xr:uid="{D1F5E6F4-686F-48B0-A887-7CE8106069FF}"/>
    <cellStyle name="Percent 67 2 2 2" xfId="39342" xr:uid="{FFB0C996-98F9-436E-9B71-E7F88E2F8B92}"/>
    <cellStyle name="Percent 67 2 3" xfId="39343" xr:uid="{4B13E9C2-9A8E-4468-B7BE-BE6F3AF926F6}"/>
    <cellStyle name="Percent 67 2 3 2" xfId="39344" xr:uid="{13FF7839-E23B-45FC-8555-1418C3FE2A79}"/>
    <cellStyle name="Percent 67 2 4" xfId="39345" xr:uid="{5E1D829E-92B9-48AD-8942-BFC9A0CF3463}"/>
    <cellStyle name="Percent 67 3" xfId="39346" xr:uid="{C3DACB50-BF62-486D-9C57-6A646954443B}"/>
    <cellStyle name="Percent 67 3 2" xfId="39347" xr:uid="{13DE1CCD-14AD-489A-9405-BF7304FE57A6}"/>
    <cellStyle name="Percent 67 4" xfId="39348" xr:uid="{BB61D24A-B2AE-4CE5-BA6D-3E5C136A2F74}"/>
    <cellStyle name="Percent 67 4 2" xfId="39349" xr:uid="{6C3E9261-C315-4B3F-B25A-886078F221AE}"/>
    <cellStyle name="Percent 67 5" xfId="39350" xr:uid="{DD7C2173-266E-481D-B878-41430C4D6156}"/>
    <cellStyle name="Percent 67 6" xfId="39351" xr:uid="{40C9989E-A5CB-458C-B27C-E14AD1204454}"/>
    <cellStyle name="Percent 68" xfId="39352" xr:uid="{F3376AF0-41C7-43E1-BD2A-1EEDFCD0E5D9}"/>
    <cellStyle name="Percent 68 2" xfId="39353" xr:uid="{A7E3882C-0D46-42E3-A10E-8B31D28DEDCB}"/>
    <cellStyle name="Percent 68 2 2" xfId="39354" xr:uid="{74EFBBF9-9DA2-4BF8-A2B8-621FB7ED7390}"/>
    <cellStyle name="Percent 68 2 2 2" xfId="39355" xr:uid="{6509A10E-C193-4F39-AB93-AA79F9112A1B}"/>
    <cellStyle name="Percent 68 2 3" xfId="39356" xr:uid="{3EF314E7-C471-40CA-A9A4-AA9B9379B044}"/>
    <cellStyle name="Percent 68 2 3 2" xfId="39357" xr:uid="{CE79C50E-27BA-428F-845D-FC262B179B87}"/>
    <cellStyle name="Percent 68 2 4" xfId="39358" xr:uid="{1D18E103-2356-4BA4-9832-FCCFBDD78119}"/>
    <cellStyle name="Percent 68 3" xfId="39359" xr:uid="{6383900D-EE9B-4A9F-B632-A46A1D154CAB}"/>
    <cellStyle name="Percent 68 3 2" xfId="39360" xr:uid="{79F0DE57-29E4-463F-BA3E-6F4079D12923}"/>
    <cellStyle name="Percent 68 4" xfId="39361" xr:uid="{4A50745A-8FA3-4D6F-B49C-9EB62A96B015}"/>
    <cellStyle name="Percent 68 4 2" xfId="39362" xr:uid="{CBCF3839-E37F-45E6-9E0D-749DE26AE76D}"/>
    <cellStyle name="Percent 68 5" xfId="39363" xr:uid="{FF62CAA0-14B8-4C21-A5C7-A7E5DC01F997}"/>
    <cellStyle name="Percent 68 6" xfId="39364" xr:uid="{4886E265-6574-4E2E-89A4-B3A87DE4653A}"/>
    <cellStyle name="Percent 69" xfId="39365" xr:uid="{5CDD3C13-26D7-455F-9F6A-C3F4BAEBE30C}"/>
    <cellStyle name="Percent 69 2" xfId="39366" xr:uid="{1BF25C7C-CEBF-46FA-88CE-3029D7B36CC2}"/>
    <cellStyle name="Percent 69 2 2" xfId="39367" xr:uid="{662A35E4-B10A-4E6A-B870-625D9BC1F0F7}"/>
    <cellStyle name="Percent 69 2 2 2" xfId="39368" xr:uid="{BE7D3084-2DE6-4C6E-90C8-7A457265ECCA}"/>
    <cellStyle name="Percent 69 2 3" xfId="39369" xr:uid="{0DD19DF7-0B80-45C7-98F9-0F8CC862F1F7}"/>
    <cellStyle name="Percent 69 2 3 2" xfId="39370" xr:uid="{7EE0664F-E449-41CE-988B-E6FE18A5C7F7}"/>
    <cellStyle name="Percent 69 2 4" xfId="39371" xr:uid="{8E9D378C-4DD4-475E-B19B-F531562D4539}"/>
    <cellStyle name="Percent 69 3" xfId="39372" xr:uid="{521C63AF-07CE-4ADD-9330-4D8E91C3955E}"/>
    <cellStyle name="Percent 69 3 2" xfId="39373" xr:uid="{184BD1C5-044A-441A-A48C-16A7B1B1ADE2}"/>
    <cellStyle name="Percent 69 4" xfId="39374" xr:uid="{F266F2AF-25AD-4A7A-A135-EB762239B0CA}"/>
    <cellStyle name="Percent 69 4 2" xfId="39375" xr:uid="{7BC239E3-8C0A-425F-B719-96ADA236FB5C}"/>
    <cellStyle name="Percent 69 5" xfId="39376" xr:uid="{1DC31280-D99A-48DB-95EF-073C04491790}"/>
    <cellStyle name="Percent 69 6" xfId="39377" xr:uid="{34C2721B-B47C-4264-96C9-C7B651065579}"/>
    <cellStyle name="Percent 7" xfId="39378" xr:uid="{1F7A5DD9-3E28-4363-AB47-91901EC4FDD0}"/>
    <cellStyle name="Percent 7 2" xfId="39379" xr:uid="{D82D501D-B573-4333-A440-875BE6B4DD5A}"/>
    <cellStyle name="Percent 7 2 2" xfId="39380" xr:uid="{951D22B4-2BF4-418D-887D-D58AA4FC75DC}"/>
    <cellStyle name="Percent 7 2 2 2" xfId="39381" xr:uid="{26576BB0-3BD4-4646-9EC1-702E220C0154}"/>
    <cellStyle name="Percent 7 2 3" xfId="39382" xr:uid="{8C22AEEC-AD53-4DC1-AEC8-8591D23CFFE5}"/>
    <cellStyle name="Percent 7 2 3 2" xfId="39383" xr:uid="{EB64BBFE-1140-4AC5-AA23-40111FC2F92D}"/>
    <cellStyle name="Percent 7 2 4" xfId="39384" xr:uid="{FF3B8AC5-668F-473F-80CB-7F5E45DDDF12}"/>
    <cellStyle name="Percent 7 2 5" xfId="39385" xr:uid="{ED5AA82A-DE8B-488D-AA12-281049B4B44A}"/>
    <cellStyle name="Percent 7 3" xfId="39386" xr:uid="{DE0EE965-894C-40F0-B600-DD6DCB365A1B}"/>
    <cellStyle name="Percent 7 3 2" xfId="39387" xr:uid="{16F32627-568C-4841-B6E5-C618E91DB493}"/>
    <cellStyle name="Percent 7 3 2 2" xfId="39388" xr:uid="{A6F62EA2-E45D-4D4A-A243-A6226422F7E4}"/>
    <cellStyle name="Percent 7 3 3" xfId="39389" xr:uid="{67892AC9-64D1-4691-B5EF-FDECDE890D1E}"/>
    <cellStyle name="Percent 7 3 3 2" xfId="39390" xr:uid="{701461B6-5981-499D-9085-7D7B9D900841}"/>
    <cellStyle name="Percent 7 3 4" xfId="39391" xr:uid="{4DD593C0-4012-4763-976E-3FAE2E0E25BA}"/>
    <cellStyle name="Percent 7 3 5" xfId="39392" xr:uid="{4B5DE6D3-A3B1-45EA-99D9-8E5E1DBEC224}"/>
    <cellStyle name="Percent 7 4" xfId="39393" xr:uid="{157ED84C-5490-4BB9-9F45-5CDF25718B20}"/>
    <cellStyle name="Percent 7 4 2" xfId="39394" xr:uid="{EB5CB9B0-F12B-406C-8CAF-1A27B75AF2D6}"/>
    <cellStyle name="Percent 7 5" xfId="39395" xr:uid="{DC92DD78-DD8D-41A8-9E39-1E9F3EF6052C}"/>
    <cellStyle name="Percent 7 5 2" xfId="39396" xr:uid="{987C5B46-56A7-4365-ACD8-7A503842D806}"/>
    <cellStyle name="Percent 7 6" xfId="39397" xr:uid="{7466800C-A47A-42F8-B8FE-26B04B030E6A}"/>
    <cellStyle name="Percent 7 7" xfId="39398" xr:uid="{2B8A9667-FBC5-442D-9F5C-B824DBF2EA78}"/>
    <cellStyle name="Percent 7 8" xfId="39399" xr:uid="{5A50D478-04A9-418D-88A8-2191510F0585}"/>
    <cellStyle name="Percent 70" xfId="39400" xr:uid="{0FF2D3C1-DB5B-43B5-AB81-0E038435C731}"/>
    <cellStyle name="Percent 70 2" xfId="39401" xr:uid="{B9084190-A7C9-495C-BC85-0D32E5C67DDE}"/>
    <cellStyle name="Percent 70 2 2" xfId="39402" xr:uid="{25C81F34-1130-4CB7-8D7E-87F662E42584}"/>
    <cellStyle name="Percent 70 2 2 2" xfId="39403" xr:uid="{B845DC87-DADE-476E-BD2F-47957F76BB61}"/>
    <cellStyle name="Percent 70 2 3" xfId="39404" xr:uid="{9A219565-3B7D-44AE-A9B2-7BDB213077EC}"/>
    <cellStyle name="Percent 70 2 3 2" xfId="39405" xr:uid="{C1E81C34-80B6-4C09-B32F-A3EFBC87AC55}"/>
    <cellStyle name="Percent 70 2 4" xfId="39406" xr:uid="{FC60C237-E69F-49A4-956C-68EDB6042ED9}"/>
    <cellStyle name="Percent 70 3" xfId="39407" xr:uid="{76DF3BD6-794B-4504-A25A-795873B95B33}"/>
    <cellStyle name="Percent 70 3 2" xfId="39408" xr:uid="{ADB276CF-5E33-4ED8-A7BE-1EBAF4B4D883}"/>
    <cellStyle name="Percent 70 4" xfId="39409" xr:uid="{AB87847D-F20C-40FF-B0EE-CE01F43199D5}"/>
    <cellStyle name="Percent 70 4 2" xfId="39410" xr:uid="{04C687C9-83A0-4ACA-A5FB-6D25EB024557}"/>
    <cellStyle name="Percent 70 5" xfId="39411" xr:uid="{A16CE297-2A36-48D1-B751-C1B2D18065BE}"/>
    <cellStyle name="Percent 70 6" xfId="39412" xr:uid="{E8ADA052-A059-4CA8-9540-6A9C11E7AF60}"/>
    <cellStyle name="Percent 71" xfId="39413" xr:uid="{CAF6B0CF-68A2-476A-B84B-2B402A32AE62}"/>
    <cellStyle name="Percent 71 2" xfId="39414" xr:uid="{F67CEE89-7546-4AFF-A19D-CFB89910D73D}"/>
    <cellStyle name="Percent 71 2 2" xfId="39415" xr:uid="{7D081F8D-C60A-4749-8F65-37F471D46CE2}"/>
    <cellStyle name="Percent 71 2 2 2" xfId="39416" xr:uid="{DEA8A6EC-F226-4801-BD97-EAF5CD9932CA}"/>
    <cellStyle name="Percent 71 2 3" xfId="39417" xr:uid="{7BB3F406-CDD3-4580-80FC-B8BA5B862AC7}"/>
    <cellStyle name="Percent 71 2 3 2" xfId="39418" xr:uid="{4CE14313-C22B-40FD-9625-A71B37B1060A}"/>
    <cellStyle name="Percent 71 2 4" xfId="39419" xr:uid="{DCFE7094-3942-4223-A09F-97C2EF015238}"/>
    <cellStyle name="Percent 71 3" xfId="39420" xr:uid="{9968FDF0-16FA-4A66-A100-EB28A86780EF}"/>
    <cellStyle name="Percent 71 3 2" xfId="39421" xr:uid="{D3066CB9-15FC-4438-87A6-F142974223B2}"/>
    <cellStyle name="Percent 71 4" xfId="39422" xr:uid="{29D82D6D-196A-4E02-9897-98AFF9E81C99}"/>
    <cellStyle name="Percent 71 4 2" xfId="39423" xr:uid="{5C5A850D-2A6A-4203-AA0E-BDA49FE1C563}"/>
    <cellStyle name="Percent 71 5" xfId="39424" xr:uid="{B2B3BAE3-394B-4A78-97C4-1C752A5EE0A2}"/>
    <cellStyle name="Percent 71 6" xfId="39425" xr:uid="{239C60B1-81E4-4E0C-8BDD-0E0F72F2A2DF}"/>
    <cellStyle name="Percent 72" xfId="39426" xr:uid="{9DDF7DC6-96AC-4044-84DF-ADA5167D661C}"/>
    <cellStyle name="Percent 72 2" xfId="39427" xr:uid="{05E0E9EC-FE83-4A98-B45E-ADA28F52B702}"/>
    <cellStyle name="Percent 72 2 2" xfId="39428" xr:uid="{D3E86965-C64A-4982-BC7E-C757408AE589}"/>
    <cellStyle name="Percent 72 3" xfId="39429" xr:uid="{91C66A4D-376E-412E-8401-BF0237D644B1}"/>
    <cellStyle name="Percent 72 3 2" xfId="39430" xr:uid="{769A543C-CCE2-41F0-AAB1-1A869B3C74E3}"/>
    <cellStyle name="Percent 72 4" xfId="39431" xr:uid="{C9DFC7D0-3E6A-4BF2-881D-321DD0CB9BEB}"/>
    <cellStyle name="Percent 72 5" xfId="39432" xr:uid="{6C43BA89-621D-487F-86C9-97DD2509634B}"/>
    <cellStyle name="Percent 73" xfId="39433" xr:uid="{F87E5132-BF15-4183-9F0D-65CA57320293}"/>
    <cellStyle name="Percent 73 2" xfId="39434" xr:uid="{955E848E-DE69-4229-880B-FC1051B17E5A}"/>
    <cellStyle name="Percent 73 2 2" xfId="39435" xr:uid="{A1C3653F-59DC-4BB0-BE89-3F3EA146E158}"/>
    <cellStyle name="Percent 73 3" xfId="39436" xr:uid="{A0BAFCF9-B50B-4234-8E5A-B42125C6C2D8}"/>
    <cellStyle name="Percent 73 3 2" xfId="39437" xr:uid="{078B616B-F675-4F03-8A7C-F68E1C3B88CB}"/>
    <cellStyle name="Percent 73 4" xfId="39438" xr:uid="{59584558-CE21-4906-9EA1-E62223A18A22}"/>
    <cellStyle name="Percent 73 5" xfId="39439" xr:uid="{51E11835-E06D-4112-ADC2-54A950AE9B1D}"/>
    <cellStyle name="Percent 74" xfId="39440" xr:uid="{3D88490C-4AD6-4FE5-95BB-000435AADD14}"/>
    <cellStyle name="Percent 74 2" xfId="39441" xr:uid="{A0FB2927-99C2-47B6-AEFC-53ED4F672CF2}"/>
    <cellStyle name="Percent 74 2 2" xfId="39442" xr:uid="{75276F5C-233F-4AD2-BCD0-89C20E23146D}"/>
    <cellStyle name="Percent 74 3" xfId="39443" xr:uid="{2A67B43B-4C88-4BE1-AC4F-ABB052996CBA}"/>
    <cellStyle name="Percent 74 3 2" xfId="39444" xr:uid="{62CAB520-A3BF-424F-A4DB-622C8A7863A5}"/>
    <cellStyle name="Percent 74 4" xfId="39445" xr:uid="{F859E6C0-A34F-42CC-8B51-8C53C250F4F1}"/>
    <cellStyle name="Percent 75" xfId="39446" xr:uid="{420E3B45-BC47-45A8-9847-ED09E176579E}"/>
    <cellStyle name="Percent 75 2" xfId="39447" xr:uid="{D755E752-73A9-46DB-B438-84568D8A6A4F}"/>
    <cellStyle name="Percent 75 2 2" xfId="39448" xr:uid="{27522A46-2218-4B1F-A97E-736E2173B6F2}"/>
    <cellStyle name="Percent 75 3" xfId="39449" xr:uid="{FAD7217D-6071-43BA-BCBD-B33D0BA2FD50}"/>
    <cellStyle name="Percent 75 3 2" xfId="39450" xr:uid="{C20DE99D-8D12-4BF1-B3AE-1740EA6E43F7}"/>
    <cellStyle name="Percent 75 4" xfId="39451" xr:uid="{F6151899-EA85-4C76-9222-074D38A364D1}"/>
    <cellStyle name="Percent 76" xfId="39452" xr:uid="{0E27961D-3C56-4C3E-BB2D-DD166D68EB2F}"/>
    <cellStyle name="Percent 76 2" xfId="39453" xr:uid="{F0FDC64D-046C-4B28-AD38-105FDA3A518A}"/>
    <cellStyle name="Percent 76 2 2" xfId="39454" xr:uid="{D0A4E7F8-7F01-4B21-ABA7-9B1AC1E6274E}"/>
    <cellStyle name="Percent 76 3" xfId="39455" xr:uid="{FDC49246-B638-4EB1-AF7D-A4FF0517120D}"/>
    <cellStyle name="Percent 76 3 2" xfId="39456" xr:uid="{58D7DEE5-E49C-4FE1-8B09-A2D03E990ABD}"/>
    <cellStyle name="Percent 76 4" xfId="39457" xr:uid="{88F83053-D1B1-4B92-98F6-C0C18E72FA0D}"/>
    <cellStyle name="Percent 77" xfId="39458" xr:uid="{9403BCAA-5B36-4B6B-9932-2AA8002D94FD}"/>
    <cellStyle name="Percent 77 2" xfId="39459" xr:uid="{65BBD0CE-042A-41F6-B7CE-EE8891ECF566}"/>
    <cellStyle name="Percent 77 2 2" xfId="39460" xr:uid="{BD860899-A64D-46F9-B21E-F7ABB9BF2F96}"/>
    <cellStyle name="Percent 77 3" xfId="39461" xr:uid="{44E22628-690A-485C-9EE2-05EEB781F275}"/>
    <cellStyle name="Percent 77 3 2" xfId="39462" xr:uid="{EE1E6A36-29C2-42A5-B998-010FEBABC0A8}"/>
    <cellStyle name="Percent 77 4" xfId="39463" xr:uid="{529D92A0-DE81-4EB3-96DD-B157CD88FF0E}"/>
    <cellStyle name="Percent 78" xfId="39464" xr:uid="{F9483B43-D4CB-463B-91B4-7FBD4C5AB5FF}"/>
    <cellStyle name="Percent 78 2" xfId="39465" xr:uid="{B392EEC5-3973-41CA-8D1C-19EC82473B14}"/>
    <cellStyle name="Percent 78 2 2" xfId="39466" xr:uid="{0E2292C6-F0D7-46C0-8150-0A6B5DEB9F0B}"/>
    <cellStyle name="Percent 78 3" xfId="39467" xr:uid="{24FD2480-6EE4-413E-B545-01915BD45834}"/>
    <cellStyle name="Percent 78 3 2" xfId="39468" xr:uid="{3B93A7E8-FE74-43D3-8344-F8757683042F}"/>
    <cellStyle name="Percent 78 4" xfId="39469" xr:uid="{9C74F465-B572-4441-BA93-12088993484A}"/>
    <cellStyle name="Percent 79" xfId="39470" xr:uid="{8FBF47BF-D8B1-4757-B4A9-578C7F712738}"/>
    <cellStyle name="Percent 79 2" xfId="39471" xr:uid="{036F2511-924A-4B9F-8E10-0D4BA92F79B2}"/>
    <cellStyle name="Percent 79 2 2" xfId="39472" xr:uid="{6E4D33C9-6973-4A0C-BDB1-7047D388D571}"/>
    <cellStyle name="Percent 79 3" xfId="39473" xr:uid="{5344A7B3-D721-4EC5-84AB-1506B8F83FE4}"/>
    <cellStyle name="Percent 79 3 2" xfId="39474" xr:uid="{9D36F61C-01E9-4629-83FC-11710DD34C3F}"/>
    <cellStyle name="Percent 79 4" xfId="39475" xr:uid="{11DF2DB6-12BB-461D-B556-F2E380F3BA89}"/>
    <cellStyle name="Percent 8" xfId="39476" xr:uid="{4C0435FB-8C2C-4B92-915D-6C6D5DB16887}"/>
    <cellStyle name="Percent 8 2" xfId="39477" xr:uid="{65EEA6FB-6FE3-4E7F-A9CB-197E0A1F98FA}"/>
    <cellStyle name="Percent 8 2 2" xfId="39478" xr:uid="{75F41E03-2FBA-4F03-A7F0-A8CC6A23291F}"/>
    <cellStyle name="Percent 8 2 2 2" xfId="39479" xr:uid="{1B92056A-D7CA-49B7-8DC8-74A469C921D7}"/>
    <cellStyle name="Percent 8 2 3" xfId="39480" xr:uid="{2260A1AA-DB3F-4592-B99B-EB6B7956BB64}"/>
    <cellStyle name="Percent 8 2 3 2" xfId="39481" xr:uid="{D0D37962-CEAD-463B-BDB0-1C2CAB816DA3}"/>
    <cellStyle name="Percent 8 2 4" xfId="39482" xr:uid="{2A50BAE2-F478-42E0-A2CF-EB37A96C939A}"/>
    <cellStyle name="Percent 8 2 5" xfId="39483" xr:uid="{14489B07-15DB-4161-BD6E-4420C28A2499}"/>
    <cellStyle name="Percent 8 3" xfId="39484" xr:uid="{7AB9A5EF-D936-486A-83DC-998A05D12F08}"/>
    <cellStyle name="Percent 8 3 2" xfId="39485" xr:uid="{F882B3E4-885C-41A0-810A-E234D7610737}"/>
    <cellStyle name="Percent 8 3 2 2" xfId="39486" xr:uid="{B5C74338-A1B2-458E-B739-AE3A4E23CB91}"/>
    <cellStyle name="Percent 8 3 3" xfId="39487" xr:uid="{E87B45CC-3113-4ED3-B3E6-8AC6C9ED2714}"/>
    <cellStyle name="Percent 8 3 3 2" xfId="39488" xr:uid="{53147E2B-9B28-4DD7-BDD8-E96226792777}"/>
    <cellStyle name="Percent 8 3 4" xfId="39489" xr:uid="{CBC47247-DA11-4F21-BB21-F48C9DB2B0BA}"/>
    <cellStyle name="Percent 8 3 5" xfId="39490" xr:uid="{DE9FDD15-9188-4690-9409-A74E49A54A2A}"/>
    <cellStyle name="Percent 8 4" xfId="39491" xr:uid="{DEC5E1A6-8938-438A-A972-C2E0A53CE5EF}"/>
    <cellStyle name="Percent 8 4 2" xfId="39492" xr:uid="{72360DE7-6BBC-4D8A-B919-545D39D5A505}"/>
    <cellStyle name="Percent 8 5" xfId="39493" xr:uid="{C145DCD9-AE5C-462C-83C5-AD196F45C312}"/>
    <cellStyle name="Percent 8 5 2" xfId="39494" xr:uid="{C4FF70F3-DF61-4D27-B372-621C44CEE043}"/>
    <cellStyle name="Percent 8 6" xfId="39495" xr:uid="{08C13BD5-F7EE-400A-82AA-11628A851A41}"/>
    <cellStyle name="Percent 8 7" xfId="39496" xr:uid="{3183B123-5549-4F90-9685-1F8F549622BA}"/>
    <cellStyle name="Percent 8 8" xfId="39497" xr:uid="{F2DFC862-C6AD-49A5-8788-C0B10A02332D}"/>
    <cellStyle name="Percent 80" xfId="39498" xr:uid="{D3A7C2B2-BCDF-484C-AD83-160109AEADA9}"/>
    <cellStyle name="Percent 80 2" xfId="39499" xr:uid="{C838A168-75EB-495F-BF69-6AAD2C4B5F7C}"/>
    <cellStyle name="Percent 80 2 2" xfId="39500" xr:uid="{BBE1D84E-9889-4092-80D0-097244A4861E}"/>
    <cellStyle name="Percent 80 3" xfId="39501" xr:uid="{98E4AE52-3F06-4964-9F83-1683EDF7C39E}"/>
    <cellStyle name="Percent 80 3 2" xfId="39502" xr:uid="{5D0CB1AA-346D-4E59-B229-B9A5B1D7683C}"/>
    <cellStyle name="Percent 80 4" xfId="39503" xr:uid="{999E4A5B-48E4-4BA0-8D1D-FE4794DF2F8E}"/>
    <cellStyle name="Percent 81" xfId="39504" xr:uid="{CE53D46B-8480-4201-9C90-7233466DD589}"/>
    <cellStyle name="Percent 81 2" xfId="39505" xr:uid="{993AEF6D-A33F-47F9-AAAA-DF1C70CDB9AA}"/>
    <cellStyle name="Percent 81 2 2" xfId="39506" xr:uid="{49A0EEF9-2542-4DCB-AD2A-007AE2FEE1AF}"/>
    <cellStyle name="Percent 81 3" xfId="39507" xr:uid="{CC681A7B-346F-463A-914C-43533FF9A6ED}"/>
    <cellStyle name="Percent 81 3 2" xfId="39508" xr:uid="{4D407F12-2954-487D-8FD4-1AADC834D9F4}"/>
    <cellStyle name="Percent 81 4" xfId="39509" xr:uid="{EFE3F5DC-2C13-4A1B-BF70-53A708D45DAE}"/>
    <cellStyle name="Percent 82" xfId="39510" xr:uid="{620D0131-7206-4B7C-8CC4-8687822D035C}"/>
    <cellStyle name="Percent 82 2" xfId="39511" xr:uid="{E5AFB23B-AE51-449B-81B1-235A7DD13DA4}"/>
    <cellStyle name="Percent 82 2 2" xfId="39512" xr:uid="{7F0C82BA-B5F8-4D62-9144-5ED4A17FAFFD}"/>
    <cellStyle name="Percent 82 3" xfId="39513" xr:uid="{AA6EE452-8F6F-4DD3-BDC7-00FEEDE90A2B}"/>
    <cellStyle name="Percent 82 3 2" xfId="39514" xr:uid="{6C4C2EA5-97A5-4EC5-A995-B5D8840DDC87}"/>
    <cellStyle name="Percent 82 4" xfId="39515" xr:uid="{F6272913-551B-440C-A4DF-8EBA09E56515}"/>
    <cellStyle name="Percent 83" xfId="39516" xr:uid="{CD1CF8EC-0839-4266-84E3-69CD4863F3F9}"/>
    <cellStyle name="Percent 83 2" xfId="39517" xr:uid="{2F61E14B-5A26-4186-A836-7202922184E8}"/>
    <cellStyle name="Percent 83 2 2" xfId="39518" xr:uid="{4A87658E-8319-45CD-8897-09A0DD6D92D4}"/>
    <cellStyle name="Percent 83 3" xfId="39519" xr:uid="{9CEF1D41-2D16-45F1-A3DA-3C10EF03C9C3}"/>
    <cellStyle name="Percent 83 3 2" xfId="39520" xr:uid="{15C1C99F-FABC-4F4F-AED5-9C00BFFFC3A2}"/>
    <cellStyle name="Percent 83 4" xfId="39521" xr:uid="{FA01F9B8-8ABD-492C-8622-2E2278762C7B}"/>
    <cellStyle name="Percent 84" xfId="39522" xr:uid="{2FFA65CE-CFE9-4C8B-B860-E3311E57C0CA}"/>
    <cellStyle name="Percent 84 2" xfId="39523" xr:uid="{BE5B1BC0-74B4-42BE-AF01-3ADE486E3F4A}"/>
    <cellStyle name="Percent 84 2 2" xfId="39524" xr:uid="{1CF86527-8289-48D2-8B54-DDC9EA53C334}"/>
    <cellStyle name="Percent 84 3" xfId="39525" xr:uid="{826AECEC-775F-4516-8C96-B4F728A688AE}"/>
    <cellStyle name="Percent 84 3 2" xfId="39526" xr:uid="{5F9B8A4B-7C71-4A1A-BA9E-0B813EBBF6C0}"/>
    <cellStyle name="Percent 84 4" xfId="39527" xr:uid="{9E3224C6-70E4-4B8C-81FB-4EF8821C5B60}"/>
    <cellStyle name="Percent 85" xfId="39528" xr:uid="{283DD0A7-0FC1-42CA-94A9-AE0E05B8029D}"/>
    <cellStyle name="Percent 85 2" xfId="39529" xr:uid="{B6DE805A-7F97-4D5D-A6DF-5DC041FAEDEA}"/>
    <cellStyle name="Percent 85 2 2" xfId="39530" xr:uid="{1469A6B3-9D5B-47BF-8F78-1F21BE2F1C00}"/>
    <cellStyle name="Percent 85 3" xfId="39531" xr:uid="{B9267096-9D9D-46A2-932F-A4905EEB6DFF}"/>
    <cellStyle name="Percent 85 3 2" xfId="39532" xr:uid="{D54DBC6B-9CEF-4823-BDE8-D4117E3A3C57}"/>
    <cellStyle name="Percent 85 4" xfId="39533" xr:uid="{127EFF4A-1D77-4372-A047-BF2C7944746F}"/>
    <cellStyle name="Percent 86" xfId="39534" xr:uid="{C645827F-2AC7-42B1-AE81-AD9A05E80BB5}"/>
    <cellStyle name="Percent 86 2" xfId="39535" xr:uid="{BACE224E-EB02-4F02-A459-7EBDB3761FB0}"/>
    <cellStyle name="Percent 86 2 2" xfId="39536" xr:uid="{72599297-1333-48F3-AB1F-7095219AB62C}"/>
    <cellStyle name="Percent 86 3" xfId="39537" xr:uid="{7D0C670D-DD83-4708-80EA-3969FE52EB1F}"/>
    <cellStyle name="Percent 86 3 2" xfId="39538" xr:uid="{595CC557-0C39-4AD9-A049-A505B7818EC1}"/>
    <cellStyle name="Percent 86 4" xfId="39539" xr:uid="{BF0D1744-23DB-425A-B274-A34886D469A7}"/>
    <cellStyle name="Percent 87" xfId="39540" xr:uid="{96DC70F2-4D3C-43FA-AED6-2A118CF3DFE3}"/>
    <cellStyle name="Percent 87 2" xfId="39541" xr:uid="{4B534D7E-55E5-4CD4-897F-2504214A49D7}"/>
    <cellStyle name="Percent 87 2 2" xfId="39542" xr:uid="{1C2FEC62-FEDE-48C7-90AC-A05997E0B9D3}"/>
    <cellStyle name="Percent 87 3" xfId="39543" xr:uid="{8DDCAFAB-752E-494A-A325-E107C4B2DF5A}"/>
    <cellStyle name="Percent 87 3 2" xfId="39544" xr:uid="{1FC54757-4864-4266-9AF3-4194B6169C15}"/>
    <cellStyle name="Percent 87 4" xfId="39545" xr:uid="{5FC69C68-A5CB-4477-9FF0-098FF03AA6E0}"/>
    <cellStyle name="Percent 88" xfId="39546" xr:uid="{95000ADD-38F2-4AB0-82C7-380EBC1AFE24}"/>
    <cellStyle name="Percent 88 2" xfId="39547" xr:uid="{390F491B-7215-40CF-9AD7-0853F2BECCAA}"/>
    <cellStyle name="Percent 88 2 2" xfId="39548" xr:uid="{D6242E21-D262-40F6-9FE1-732C228B58A5}"/>
    <cellStyle name="Percent 88 3" xfId="39549" xr:uid="{DE1ED508-A89E-494E-B852-B1E24C170325}"/>
    <cellStyle name="Percent 88 3 2" xfId="39550" xr:uid="{5903E1B3-8DA0-47C1-869F-80854BDDB9FC}"/>
    <cellStyle name="Percent 88 4" xfId="39551" xr:uid="{E45D7331-3C2D-479B-BBBE-14E96BCF7D2F}"/>
    <cellStyle name="Percent 89" xfId="39552" xr:uid="{6F9AD2A1-C9FA-4199-A761-F40840FF9AC9}"/>
    <cellStyle name="Percent 89 2" xfId="39553" xr:uid="{1A596C4D-29C3-48A4-A8C6-80D4EDB64C85}"/>
    <cellStyle name="Percent 89 2 2" xfId="39554" xr:uid="{98EBF501-894A-4692-BC78-05B11E0E6B7E}"/>
    <cellStyle name="Percent 89 3" xfId="39555" xr:uid="{64C15867-0D09-4EF7-8418-7B282893042E}"/>
    <cellStyle name="Percent 89 3 2" xfId="39556" xr:uid="{595DCBEC-1DD0-44F5-99F0-69B84CCD000F}"/>
    <cellStyle name="Percent 89 4" xfId="39557" xr:uid="{5E42C7C1-8E7D-4C68-ABB7-A86F137F737E}"/>
    <cellStyle name="Percent 9" xfId="39558" xr:uid="{719C7F38-DA95-4BDF-8AD7-0E3F3410EE01}"/>
    <cellStyle name="Percent 9 2" xfId="39559" xr:uid="{8876D6A1-BC78-4538-8F16-01533F2F28EC}"/>
    <cellStyle name="Percent 9 2 2" xfId="39560" xr:uid="{2CBEB1DB-B87E-41D8-B12F-83C3A1D702F4}"/>
    <cellStyle name="Percent 9 2 2 2" xfId="39561" xr:uid="{A8CFB7CA-CF4F-4EC8-B8AE-9CCC034C45EA}"/>
    <cellStyle name="Percent 9 2 2 3" xfId="39562" xr:uid="{6D96D0BC-C3BB-451C-B215-2B47BBB806ED}"/>
    <cellStyle name="Percent 9 2 3" xfId="39563" xr:uid="{ABD4E354-EC3B-4215-A489-F66746EF4F69}"/>
    <cellStyle name="Percent 9 2 3 2" xfId="39564" xr:uid="{ABF3A641-4911-455B-87E5-BFB17DB8C38B}"/>
    <cellStyle name="Percent 9 2 3 3" xfId="39565" xr:uid="{A181EBB2-4960-48C0-A1C3-B157B4B42CC8}"/>
    <cellStyle name="Percent 9 2 4" xfId="39566" xr:uid="{CB98BADC-1A29-4B92-9E85-A95588E173F1}"/>
    <cellStyle name="Percent 9 2 4 2" xfId="39567" xr:uid="{4731E11D-8FD4-4484-A625-D4D0BA5654D6}"/>
    <cellStyle name="Percent 9 2 5" xfId="39568" xr:uid="{631DCDE8-948D-4A04-9445-42ADE7A0E161}"/>
    <cellStyle name="Percent 9 2 6" xfId="39569" xr:uid="{C8C15DF6-D286-46BE-9F3C-6A61525B079A}"/>
    <cellStyle name="Percent 9 3" xfId="39570" xr:uid="{4B32D9F8-0A52-4990-8A19-FC6BB659C678}"/>
    <cellStyle name="Percent 9 3 2" xfId="39571" xr:uid="{42360DE5-BCB7-49D9-8E43-E2D301A52EC9}"/>
    <cellStyle name="Percent 9 3 2 2" xfId="39572" xr:uid="{20895B5B-AE23-4E37-8CEB-E6D917F0FC3A}"/>
    <cellStyle name="Percent 9 3 2 3" xfId="39573" xr:uid="{9EBF1654-1521-4155-BC9D-0F14B2A1BB7E}"/>
    <cellStyle name="Percent 9 3 3" xfId="39574" xr:uid="{CD4054CF-4E02-4431-AE25-F0518209909D}"/>
    <cellStyle name="Percent 9 3 3 2" xfId="39575" xr:uid="{3108E02E-FB90-4D3F-BFC8-EB1DCAE48C83}"/>
    <cellStyle name="Percent 9 3 3 3" xfId="39576" xr:uid="{BDC7099B-CD14-4D0C-9253-47FBF3810526}"/>
    <cellStyle name="Percent 9 3 4" xfId="39577" xr:uid="{A0986DD2-B2DE-4A98-9D24-BC76CD523B43}"/>
    <cellStyle name="Percent 9 3 4 2" xfId="39578" xr:uid="{32C3F5C6-3ECE-4A8B-8CDC-C171DE3F37A7}"/>
    <cellStyle name="Percent 9 3 5" xfId="39579" xr:uid="{54D0BC46-84AE-4A49-B9AB-F1A88366741B}"/>
    <cellStyle name="Percent 9 3 6" xfId="39580" xr:uid="{DB745224-56D8-46EC-A0AC-2845943C95F3}"/>
    <cellStyle name="Percent 9 4" xfId="39581" xr:uid="{E262AF47-8D96-412A-B34E-D871AA89D7CB}"/>
    <cellStyle name="Percent 9 4 2" xfId="39582" xr:uid="{D7A1D8E6-7189-4810-A669-9767303A10CD}"/>
    <cellStyle name="Percent 9 4 3" xfId="39583" xr:uid="{24841561-4102-4CE0-AD2D-4195C0D21D8E}"/>
    <cellStyle name="Percent 9 5" xfId="39584" xr:uid="{A0DE85B8-38E6-44B6-BF65-EB7B56A3EF0C}"/>
    <cellStyle name="Percent 9 5 2" xfId="39585" xr:uid="{5A7B4722-45C4-4006-A55A-9C4B1A4FCA22}"/>
    <cellStyle name="Percent 9 5 3" xfId="39586" xr:uid="{8C6A0BD8-EC26-471F-8F0D-AB178AAC9BC2}"/>
    <cellStyle name="Percent 9 6" xfId="39587" xr:uid="{6C5418B8-8F7F-451F-AF5B-2F37F5026974}"/>
    <cellStyle name="Percent 9 6 2" xfId="39588" xr:uid="{6F1B6601-4C97-4263-81F7-ECF17DFB0DE3}"/>
    <cellStyle name="Percent 9 7" xfId="39589" xr:uid="{567D2846-0DBA-4BD3-88B6-90B7D93ECDCB}"/>
    <cellStyle name="Percent 9 7 2" xfId="39590" xr:uid="{9FA92AD4-3A7C-46A5-A6B7-22924A7F2921}"/>
    <cellStyle name="Percent 9 8" xfId="39591" xr:uid="{7B8ECB8A-845B-44BD-B85A-380C9DA88206}"/>
    <cellStyle name="Percent 90" xfId="39592" xr:uid="{B522B888-57D0-4610-8BE3-394206538D32}"/>
    <cellStyle name="Percent 90 2" xfId="39593" xr:uid="{9FBACA89-E0F2-4E6D-81D4-0ED9248E5BFE}"/>
    <cellStyle name="Percent 90 2 2" xfId="39594" xr:uid="{736BA9A3-8136-4AC8-B0D6-36F553456B5A}"/>
    <cellStyle name="Percent 90 3" xfId="39595" xr:uid="{1503C654-28B2-4862-BAFE-0FD0CE3E4CCF}"/>
    <cellStyle name="Percent 90 3 2" xfId="39596" xr:uid="{09F3B90F-0CED-4793-8439-3FB47A5D6D51}"/>
    <cellStyle name="Percent 90 4" xfId="39597" xr:uid="{DBD0200D-A495-434B-8D10-4AD54A43B9E5}"/>
    <cellStyle name="Percent 91" xfId="39598" xr:uid="{214B0E83-5E50-4CF9-B236-14219666911B}"/>
    <cellStyle name="Percent 91 2" xfId="39599" xr:uid="{395FB087-B6CD-49FB-AF0F-763F560A8237}"/>
    <cellStyle name="Percent 91 2 2" xfId="39600" xr:uid="{A1EB0A2C-A58A-4A14-9C11-A23DDBAB1F1E}"/>
    <cellStyle name="Percent 91 3" xfId="39601" xr:uid="{B2F4A514-27A3-4ECD-808B-FA0682290021}"/>
    <cellStyle name="Percent 91 3 2" xfId="39602" xr:uid="{23E0562A-5807-43A8-89C8-5EA0397F7FE8}"/>
    <cellStyle name="Percent 91 4" xfId="39603" xr:uid="{220D7675-5781-4800-9CC0-B4FAD4B4EDD4}"/>
    <cellStyle name="Percent 92" xfId="39604" xr:uid="{61FAD0C8-0DC5-4432-8384-467A502509AA}"/>
    <cellStyle name="Percent 92 2" xfId="39605" xr:uid="{68AA59CD-01AD-4DDB-809E-1B0BDA4AD81A}"/>
    <cellStyle name="Percent 92 2 2" xfId="39606" xr:uid="{18A58564-7D93-46E7-96EC-131564AE63DF}"/>
    <cellStyle name="Percent 92 3" xfId="39607" xr:uid="{D900DE9C-9C24-403B-9868-A7F48FB49391}"/>
    <cellStyle name="Percent 92 3 2" xfId="39608" xr:uid="{79F06005-3B5F-4E8B-B821-FA6A692C2D4F}"/>
    <cellStyle name="Percent 92 4" xfId="39609" xr:uid="{11AEF964-7054-49CF-91BF-6B83F63D5190}"/>
    <cellStyle name="Percent 93" xfId="39610" xr:uid="{7E5E1230-11D8-4FBC-B00D-959DA3A6D310}"/>
    <cellStyle name="Percent 93 2" xfId="39611" xr:uid="{6B016A7A-2A32-41B8-A24D-7D214020A1BD}"/>
    <cellStyle name="Percent 93 2 2" xfId="39612" xr:uid="{35F36E3F-7B1D-46CC-83A2-7D3555838E1B}"/>
    <cellStyle name="Percent 93 3" xfId="39613" xr:uid="{39BE03F7-E421-4FF4-88A9-D6DB73DB0CEE}"/>
    <cellStyle name="Percent 93 3 2" xfId="39614" xr:uid="{D377A873-8724-4BEB-9C18-B55938C2D7FC}"/>
    <cellStyle name="Percent 93 4" xfId="39615" xr:uid="{2479248B-16B6-4698-8A0B-A90D3B15E5E9}"/>
    <cellStyle name="Percent 94" xfId="39616" xr:uid="{AC58D7DA-0C93-444C-9BEB-AFEF12ADC690}"/>
    <cellStyle name="Percent 94 2" xfId="39617" xr:uid="{278A26ED-98AD-4B06-8E4B-A8A278194BDD}"/>
    <cellStyle name="Percent 94 2 2" xfId="39618" xr:uid="{E540F68E-8FB1-441A-A516-7DBE24DE89EC}"/>
    <cellStyle name="Percent 94 3" xfId="39619" xr:uid="{10D94A3B-DC7F-48F9-82CF-2D5943B70FAB}"/>
    <cellStyle name="Percent 94 3 2" xfId="39620" xr:uid="{675D7298-24AE-4AAE-BF0A-4FA28E000417}"/>
    <cellStyle name="Percent 94 4" xfId="39621" xr:uid="{FC92FF61-C741-4D1C-98B2-6324860A2067}"/>
    <cellStyle name="Percent 95" xfId="39622" xr:uid="{E1CBA223-5059-490F-A5B5-2F58F88FB3E5}"/>
    <cellStyle name="Percent 95 2" xfId="39623" xr:uid="{DE999490-7904-4F97-806C-44C2F04859F4}"/>
    <cellStyle name="Percent 95 2 2" xfId="39624" xr:uid="{F2B931AC-0157-401A-8A4F-1C6AD8531B61}"/>
    <cellStyle name="Percent 95 3" xfId="39625" xr:uid="{ECF6D26F-9DE7-4EF2-9EEF-DEF18748B53A}"/>
    <cellStyle name="Percent 95 3 2" xfId="39626" xr:uid="{55A54EBA-B622-41D4-AF52-F531E8997528}"/>
    <cellStyle name="Percent 95 4" xfId="39627" xr:uid="{62215AEF-F927-49C6-8471-C8B2F9B0C47A}"/>
    <cellStyle name="Percent 96" xfId="39628" xr:uid="{8969191D-DDAB-45BD-9AD8-CC6E5E80A3C6}"/>
    <cellStyle name="Percent 96 2" xfId="39629" xr:uid="{34BBD0D1-D144-4E4F-A7DD-8FCEB30771BB}"/>
    <cellStyle name="Percent 96 2 2" xfId="39630" xr:uid="{967BAF71-4EAF-4834-B5D7-F3DDF4A265E3}"/>
    <cellStyle name="Percent 96 3" xfId="39631" xr:uid="{31C2E609-63B7-4E4D-BD63-6AB263FA5C1D}"/>
    <cellStyle name="Percent 96 3 2" xfId="39632" xr:uid="{CC846944-9F3D-4DC5-9E87-1EE07A8FA8DD}"/>
    <cellStyle name="Percent 96 4" xfId="39633" xr:uid="{592B0DC7-DA34-4584-9A28-E7C87F42A308}"/>
    <cellStyle name="Percent 97" xfId="39634" xr:uid="{7136614F-D1FC-4E38-9D37-7509801C1BE6}"/>
    <cellStyle name="Percent 97 2" xfId="39635" xr:uid="{DD2441AD-A4C2-4DDC-BDC7-34C1431573D4}"/>
    <cellStyle name="Percent 97 2 2" xfId="39636" xr:uid="{DA796279-59EA-48A8-A297-6D3EEBE4EED4}"/>
    <cellStyle name="Percent 97 3" xfId="39637" xr:uid="{B094FEF7-A606-4C00-93D4-87EB163E73F5}"/>
    <cellStyle name="Percent 97 3 2" xfId="39638" xr:uid="{D436EEE7-C1BA-419D-B7D1-396E387921E9}"/>
    <cellStyle name="Percent 97 4" xfId="39639" xr:uid="{6EE1BF64-371E-4AD4-AC7D-EB090D332018}"/>
    <cellStyle name="Percent 98" xfId="39640" xr:uid="{EC2A8EE0-1DDA-4616-A4B9-1163D4D688A0}"/>
    <cellStyle name="Percent 98 2" xfId="39641" xr:uid="{14B053D2-4027-475B-9AEF-080D27C9D93B}"/>
    <cellStyle name="Percent 98 2 2" xfId="39642" xr:uid="{4FE18F6F-0622-41F3-9EEF-24DC4C5821B4}"/>
    <cellStyle name="Percent 98 3" xfId="39643" xr:uid="{45ED1CB7-3834-4F3A-88EB-7C3D34617EDC}"/>
    <cellStyle name="Percent 98 3 2" xfId="39644" xr:uid="{0D053D74-E40F-4210-AE71-DD131B7F6797}"/>
    <cellStyle name="Percent 98 4" xfId="39645" xr:uid="{3C8483AC-93BC-4B20-A3A6-620E1A02ED1A}"/>
    <cellStyle name="Percent 99" xfId="39646" xr:uid="{5ED67EF1-6079-4137-9944-66F576E23AB2}"/>
    <cellStyle name="Percent 99 2" xfId="39647" xr:uid="{7FFCCAE9-40FD-4B62-926E-5E440498B717}"/>
    <cellStyle name="Percent 99 2 2" xfId="39648" xr:uid="{AF41467C-41B9-4367-9A5A-2A531D362E49}"/>
    <cellStyle name="Percent 99 3" xfId="39649" xr:uid="{216D21E9-3371-4AED-8334-2C572ADFB053}"/>
    <cellStyle name="Percent 99 3 2" xfId="39650" xr:uid="{E71B2B9E-9C3A-4630-B7A2-37E47052FD04}"/>
    <cellStyle name="Percent 99 4" xfId="39651" xr:uid="{C2B6A40D-C036-440A-A39A-3FDFE1C1B215}"/>
    <cellStyle name="Percent Hard" xfId="39652" xr:uid="{009D0914-2F6E-47A8-9EC2-51B7FBBFCE68}"/>
    <cellStyle name="Percent Hard 2" xfId="39653" xr:uid="{A3CD776A-FC3C-4B2F-97CF-84157C334B51}"/>
    <cellStyle name="Percent Hard 2 2" xfId="39654" xr:uid="{AF8463FA-4E69-4EC2-A5B6-6970B9961AF1}"/>
    <cellStyle name="Percent Hard 2 2 2" xfId="39655" xr:uid="{D5241155-0B66-4C4E-A821-150447C57861}"/>
    <cellStyle name="Percent Hard 2 3" xfId="39656" xr:uid="{B19C3915-9C72-476D-9FCC-FF40F40E9F7B}"/>
    <cellStyle name="Percent Hard 2 3 2" xfId="39657" xr:uid="{DAC3E32B-7EBE-4AC9-837A-719870CBA440}"/>
    <cellStyle name="Percent Hard 2 4" xfId="39658" xr:uid="{6D52C8F7-3F59-465B-A397-D2506AFB9873}"/>
    <cellStyle name="Percent Hard 2 5" xfId="39659" xr:uid="{6D0B556C-2328-4A9A-AD7F-FAEBE9B90CB4}"/>
    <cellStyle name="Percent Hard 3" xfId="39660" xr:uid="{6A4EADAF-EEEA-4C19-AE9A-F60EBB753407}"/>
    <cellStyle name="Percent Hard 3 2" xfId="39661" xr:uid="{E43819B6-65E8-4189-A9C8-7CC99AE4DC04}"/>
    <cellStyle name="Percent Hard 4" xfId="39662" xr:uid="{6CE5E90D-50AA-4CA9-9946-810145C5EDF9}"/>
    <cellStyle name="Percent Hard 4 2" xfId="39663" xr:uid="{3671CF30-0895-45A3-B73D-E36F95EC833F}"/>
    <cellStyle name="Percent Hard 5" xfId="39664" xr:uid="{F5456EC8-EC2D-4B43-8446-11B04E2D4677}"/>
    <cellStyle name="Percent Hard 6" xfId="39665" xr:uid="{A6B05927-5B9C-471B-8A17-BEF8F55586BC}"/>
    <cellStyle name="PercentSales" xfId="39666" xr:uid="{F8A706EB-070D-4FD7-844E-322F663D3ABC}"/>
    <cellStyle name="PercentSales 2" xfId="39667" xr:uid="{CF6AAF24-3C43-46F8-A02F-E740F038BF49}"/>
    <cellStyle name="PercentSales 2 2" xfId="39668" xr:uid="{F7F18EC0-9650-4193-945F-6BD9DFF1A574}"/>
    <cellStyle name="PercentSales 3" xfId="39669" xr:uid="{4A7F9C5A-307D-4474-80A2-C7BCCAA24460}"/>
    <cellStyle name="PercentSales 3 2" xfId="39670" xr:uid="{52E8CA7A-502E-4882-BE8E-D5494719968D}"/>
    <cellStyle name="PercentSales 4" xfId="39671" xr:uid="{6628CE75-56B5-449E-9EBB-619F84288FE0}"/>
    <cellStyle name="PercentSales 5" xfId="39672" xr:uid="{BBC1DEE9-8977-4FE6-AF72-6D1C78596EF7}"/>
    <cellStyle name="Percentual" xfId="39673" xr:uid="{A2A4FB95-DFD3-4B94-AF57-2FF7EC265234}"/>
    <cellStyle name="Percentual 2" xfId="39674" xr:uid="{B2868266-C22A-4F36-8DDA-0C9A17361DC8}"/>
    <cellStyle name="Percentual 2 2" xfId="39675" xr:uid="{C63546DB-D2FC-4B3D-850F-4B2895B4AE81}"/>
    <cellStyle name="Percentual 3" xfId="39676" xr:uid="{C326B32A-2E6F-4FD6-9329-18E9A161456B}"/>
    <cellStyle name="Percentual 3 2" xfId="39677" xr:uid="{89AC1807-01C1-40C5-AB27-4FE8850BFAD6}"/>
    <cellStyle name="Percentual 4" xfId="39678" xr:uid="{6D368D6E-7F06-479C-A308-5FDDA83D6D96}"/>
    <cellStyle name="Percentual 5" xfId="39679" xr:uid="{0F95BDE9-5273-4D69-98D4-F24215E930ED}"/>
    <cellStyle name="Perlong" xfId="39680" xr:uid="{1F50E909-7F8E-4753-B792-29C88E8616D3}"/>
    <cellStyle name="Perlong 2" xfId="39681" xr:uid="{E9A7DD59-A1E1-47A0-B4FF-86BC595ABD0B}"/>
    <cellStyle name="Perlong 2 2" xfId="39682" xr:uid="{13C828E3-4709-49BF-B6DB-9A41224F7B7F}"/>
    <cellStyle name="Perlong 3" xfId="39683" xr:uid="{A10BECD1-80F8-4B77-A74A-57F2849C78E8}"/>
    <cellStyle name="Perlong 3 2" xfId="39684" xr:uid="{8EBB84C4-7528-44B5-9F74-A63C85A4E8D1}"/>
    <cellStyle name="Perlong 4" xfId="39685" xr:uid="{064BE062-9668-4E97-A5A8-215D7DF5E49A}"/>
    <cellStyle name="Perlong 5" xfId="39686" xr:uid="{84D10426-B15B-4FBF-BEAF-5BEA4E667204}"/>
    <cellStyle name="Ponto" xfId="39687" xr:uid="{6BACBAF4-5129-45D5-AE5C-423ABB3F2FFA}"/>
    <cellStyle name="Ponto 2" xfId="39688" xr:uid="{5C3B779D-F1A1-42D4-9BC6-6C93E03C1F59}"/>
    <cellStyle name="Ponto 2 2" xfId="39689" xr:uid="{EFB72C0F-9B76-4267-90A7-3AC377949663}"/>
    <cellStyle name="Ponto 3" xfId="39690" xr:uid="{9FEE24E2-A53B-42C0-B3DE-4EED24F0287F}"/>
    <cellStyle name="Ponto 3 2" xfId="39691" xr:uid="{C017FD6A-628C-40EF-BEA4-02BD3B7771AC}"/>
    <cellStyle name="Ponto 4" xfId="39692" xr:uid="{6753639C-C90C-4D43-94DF-86A84B436622}"/>
    <cellStyle name="Ponto 5" xfId="39693" xr:uid="{50E1B4B3-FF4A-4B50-87F6-CF943B53A231}"/>
    <cellStyle name="Porcentagem 2" xfId="39694" xr:uid="{7FAC545D-D5E8-4F2F-AA6C-43A36BCB4842}"/>
    <cellStyle name="Porcentagem 2 10" xfId="39695" xr:uid="{5A25AF4C-04B2-4395-8335-D96268DF3977}"/>
    <cellStyle name="Porcentagem 2 11" xfId="39696" xr:uid="{2D0088E9-B864-4A1D-B853-DE39655FBFB9}"/>
    <cellStyle name="Porcentagem 2 2" xfId="39697" xr:uid="{8980F400-F4B3-4E86-9E64-B9F81F22D28D}"/>
    <cellStyle name="Porcentagem 2 2 2" xfId="39698" xr:uid="{8E0CFE99-A9D3-44BC-A2B4-395100B2FC50}"/>
    <cellStyle name="Porcentagem 2 2 2 2" xfId="39699" xr:uid="{51BAF141-0A86-4C78-93EA-1D9B37E2AFFE}"/>
    <cellStyle name="Porcentagem 2 2 2 2 2" xfId="39700" xr:uid="{04FD02DC-ACBC-423D-BC6A-798E03A0894B}"/>
    <cellStyle name="Porcentagem 2 2 2 2 2 2" xfId="39701" xr:uid="{59C2A19F-131B-4C9C-86B6-8194B97FE99A}"/>
    <cellStyle name="Porcentagem 2 2 2 2 3" xfId="39702" xr:uid="{F45A885E-FCB3-4D14-A4EA-4F5D7F1C128F}"/>
    <cellStyle name="Porcentagem 2 2 2 2 4" xfId="39703" xr:uid="{5C24E733-5700-4EA5-87F2-146273FF8193}"/>
    <cellStyle name="Porcentagem 2 2 2 2 5" xfId="39704" xr:uid="{6FCA784B-5E9F-4363-AD15-2F202B8275CF}"/>
    <cellStyle name="Porcentagem 2 2 2 2 6" xfId="39705" xr:uid="{6AB81B26-4C86-486C-A181-FAD7E2BD6E9D}"/>
    <cellStyle name="Porcentagem 2 2 2 3" xfId="39706" xr:uid="{C60E81F5-6CE2-401C-8605-2E3278B7D1CC}"/>
    <cellStyle name="Porcentagem 2 2 2 3 2" xfId="39707" xr:uid="{5B379EF5-01C3-4732-BD17-E38AA5379E0F}"/>
    <cellStyle name="Porcentagem 2 2 2 3 2 2" xfId="39708" xr:uid="{CC1A5DD3-C0DE-4288-8FAE-E90E563853E2}"/>
    <cellStyle name="Porcentagem 2 2 2 3 3" xfId="39709" xr:uid="{B3070747-CDA5-48FB-AECD-E294ABED81E5}"/>
    <cellStyle name="Porcentagem 2 2 2 3 4" xfId="39710" xr:uid="{1065EC88-75A0-4A23-AB02-2C3378878BED}"/>
    <cellStyle name="Porcentagem 2 2 2 3 5" xfId="39711" xr:uid="{7F25D5C5-126C-4CD4-A455-87AE630980CE}"/>
    <cellStyle name="Porcentagem 2 2 2 3 6" xfId="39712" xr:uid="{A8F17B15-0B26-4294-B493-E262B61AF1C4}"/>
    <cellStyle name="Porcentagem 2 2 2 4" xfId="39713" xr:uid="{3B186515-4C94-4473-9B66-E3E1ADA761EE}"/>
    <cellStyle name="Porcentagem 2 2 2 4 2" xfId="39714" xr:uid="{B72BB205-4F5B-4C95-8258-E432213C34E5}"/>
    <cellStyle name="Porcentagem 2 2 2 5" xfId="39715" xr:uid="{2CDA6902-8109-4EE2-960B-6DBD7EAC266F}"/>
    <cellStyle name="Porcentagem 2 2 2 6" xfId="39716" xr:uid="{E5314676-40B7-44F2-B10E-54464FB7B647}"/>
    <cellStyle name="Porcentagem 2 2 2 7" xfId="39717" xr:uid="{1B46FB44-4DB4-4A45-86D7-9EDB4A6AED7A}"/>
    <cellStyle name="Porcentagem 2 2 2 8" xfId="39718" xr:uid="{769DD983-2629-42DC-AFA9-EB295DB1ED60}"/>
    <cellStyle name="Porcentagem 2 2 3" xfId="39719" xr:uid="{FF864092-07EC-43D0-9FA9-28D863A667EE}"/>
    <cellStyle name="Porcentagem 2 2 3 2" xfId="39720" xr:uid="{CE824B2D-AB4D-4787-BC31-D822A74C192D}"/>
    <cellStyle name="Porcentagem 2 2 3 2 2" xfId="39721" xr:uid="{036559E4-8129-4137-98AA-7FC8393A820A}"/>
    <cellStyle name="Porcentagem 2 2 3 3" xfId="39722" xr:uid="{688A3533-9C6B-4E32-8DEE-C30F6C2357BC}"/>
    <cellStyle name="Porcentagem 2 2 3 3 2" xfId="39723" xr:uid="{893CA54E-62BD-42FD-BCA7-C647F88A264F}"/>
    <cellStyle name="Porcentagem 2 2 3 4" xfId="39724" xr:uid="{61226DE5-F1B2-4E31-BC48-997903A1576B}"/>
    <cellStyle name="Porcentagem 2 2 3 5" xfId="39725" xr:uid="{A11654C5-30F2-4E21-957A-15106AFAE128}"/>
    <cellStyle name="Porcentagem 2 2 4" xfId="39726" xr:uid="{2B663552-6CE8-4960-8C44-1C5CE1ACC79D}"/>
    <cellStyle name="Porcentagem 2 2 4 2" xfId="39727" xr:uid="{749D8124-9348-4FA6-84B9-1982027E7016}"/>
    <cellStyle name="Porcentagem 2 2 5" xfId="39728" xr:uid="{28AED377-0E3A-4F14-9C25-1D20F5626156}"/>
    <cellStyle name="Porcentagem 2 2 5 2" xfId="39729" xr:uid="{7FEA2B84-7473-4E3E-9435-83CE4A9F22BC}"/>
    <cellStyle name="Porcentagem 2 2 6" xfId="39730" xr:uid="{A06F89D4-ED3B-478E-8331-99FF7ED615D4}"/>
    <cellStyle name="Porcentagem 2 2 7" xfId="39731" xr:uid="{09376C38-9023-4919-8D1B-546D8222A103}"/>
    <cellStyle name="Porcentagem 2 3" xfId="39732" xr:uid="{43716255-48BA-4666-AEC3-2060890A8007}"/>
    <cellStyle name="Porcentagem 2 3 2" xfId="39733" xr:uid="{5F447083-0A3A-4537-99C7-380E43C7E992}"/>
    <cellStyle name="Porcentagem 2 3 2 2" xfId="39734" xr:uid="{1277C46A-6A98-42E6-A91D-F75D5070D073}"/>
    <cellStyle name="Porcentagem 2 3 2 2 2" xfId="39735" xr:uid="{F609D336-2100-43F2-A70F-75B2F9A6AEFB}"/>
    <cellStyle name="Porcentagem 2 3 2 2 2 2" xfId="39736" xr:uid="{4FBD66A1-6E30-40ED-8DFD-8AAA97ED6CD0}"/>
    <cellStyle name="Porcentagem 2 3 2 2 3" xfId="39737" xr:uid="{B8E892F2-E54D-47D3-A999-D32F19E8E967}"/>
    <cellStyle name="Porcentagem 2 3 2 2 3 2" xfId="39738" xr:uid="{A3F0B8E0-9C24-4BD6-8484-AB0532B67ADC}"/>
    <cellStyle name="Porcentagem 2 3 2 2 4" xfId="39739" xr:uid="{1D129551-026C-4473-BB50-A23CC77A72F5}"/>
    <cellStyle name="Porcentagem 2 3 2 2 5" xfId="39740" xr:uid="{A1FD8FF2-D7D1-4565-AF79-8B9355EE2A5B}"/>
    <cellStyle name="Porcentagem 2 3 2 3" xfId="39741" xr:uid="{00EAE0D2-3062-44E1-804C-6CBFFA4DDF09}"/>
    <cellStyle name="Porcentagem 2 3 2 3 2" xfId="39742" xr:uid="{8C89790A-F0E4-448C-B17F-3E1D58C1046F}"/>
    <cellStyle name="Porcentagem 2 3 2 3 2 2" xfId="39743" xr:uid="{9F7D290F-AE0D-4DC5-9BFC-1E1F289F17CB}"/>
    <cellStyle name="Porcentagem 2 3 2 3 3" xfId="39744" xr:uid="{44B39E1C-AFA3-460B-9688-94657EBE96BE}"/>
    <cellStyle name="Porcentagem 2 3 2 3 3 2" xfId="39745" xr:uid="{40968458-5817-4B40-94C9-B93AACD49C70}"/>
    <cellStyle name="Porcentagem 2 3 2 3 4" xfId="39746" xr:uid="{5E154313-3222-4709-85FF-D034DD85F811}"/>
    <cellStyle name="Porcentagem 2 3 2 4" xfId="39747" xr:uid="{ACC07A6D-7AD2-4B8A-A963-6B53F37D7C29}"/>
    <cellStyle name="Porcentagem 2 3 2 4 2" xfId="39748" xr:uid="{EEB07428-59D4-4C7A-9E79-10DC28498EFB}"/>
    <cellStyle name="Porcentagem 2 3 2 4 2 2" xfId="39749" xr:uid="{7C0D0B85-2928-4E9F-8BC8-45F84C488D87}"/>
    <cellStyle name="Porcentagem 2 3 2 4 3" xfId="39750" xr:uid="{5F5A6969-F56F-415A-BE75-1DA56958719E}"/>
    <cellStyle name="Porcentagem 2 3 2 5" xfId="39751" xr:uid="{C55A6C20-F255-4DDD-B4D8-AEF393D670B3}"/>
    <cellStyle name="Porcentagem 2 3 2 5 2" xfId="39752" xr:uid="{FB43E783-2D67-416F-81B0-757DC0C79A31}"/>
    <cellStyle name="Porcentagem 2 3 2 6" xfId="39753" xr:uid="{F18AED48-2283-44AE-8467-01E518045335}"/>
    <cellStyle name="Porcentagem 2 3 2 7" xfId="39754" xr:uid="{8362E718-14CA-42A4-80C8-31FF66CC88C2}"/>
    <cellStyle name="Porcentagem 2 3 3" xfId="39755" xr:uid="{2F0CA9D3-31CC-4C2E-85E6-E0C93FA434BF}"/>
    <cellStyle name="Porcentagem 2 3 3 2" xfId="39756" xr:uid="{B0A6FFB0-FDD9-45D5-8938-BB7D0F0B2A91}"/>
    <cellStyle name="Porcentagem 2 3 3 2 2" xfId="39757" xr:uid="{BE7E0ABC-5ACB-4307-A807-0B20F2B621DD}"/>
    <cellStyle name="Porcentagem 2 3 3 3" xfId="39758" xr:uid="{A39200A1-5602-4302-80EE-1DF8907A515A}"/>
    <cellStyle name="Porcentagem 2 3 3 3 2" xfId="39759" xr:uid="{1623E606-B6FE-44ED-BAB9-401B2043CEAE}"/>
    <cellStyle name="Porcentagem 2 3 3 4" xfId="39760" xr:uid="{F87DD3A9-4ED1-485D-AA56-13B0C9D87553}"/>
    <cellStyle name="Porcentagem 2 3 4" xfId="39761" xr:uid="{896556FF-69DF-4E6E-81B9-E447DCD0E3AE}"/>
    <cellStyle name="Porcentagem 2 3 4 2" xfId="39762" xr:uid="{188754DE-2461-430A-A1F3-7FF450CCBDE3}"/>
    <cellStyle name="Porcentagem 2 3 5" xfId="39763" xr:uid="{310BF24D-1E18-43CB-A218-207E17B7E8AA}"/>
    <cellStyle name="Porcentagem 2 3 5 2" xfId="39764" xr:uid="{63C872EC-156F-40F4-9688-70588660924C}"/>
    <cellStyle name="Porcentagem 2 3 6" xfId="39765" xr:uid="{E345A7FE-5116-4837-9B1C-11005B835FE2}"/>
    <cellStyle name="Porcentagem 2 3 7" xfId="39766" xr:uid="{807AAFC4-8952-4DB5-A060-924FDD3998A8}"/>
    <cellStyle name="Porcentagem 2 4" xfId="39767" xr:uid="{E96A539A-7C9F-454E-B09C-26ABDE1A041B}"/>
    <cellStyle name="Porcentagem 2 4 2" xfId="39768" xr:uid="{054A6367-017F-48A2-84A7-F114EBE0B66F}"/>
    <cellStyle name="Porcentagem 2 4 2 2" xfId="39769" xr:uid="{8638FB96-AAD7-460E-B4F7-6BB01B2868A9}"/>
    <cellStyle name="Porcentagem 2 4 2 2 2" xfId="39770" xr:uid="{EE5BC4D0-7B92-4A4C-BB12-7EBA511F77A7}"/>
    <cellStyle name="Porcentagem 2 4 2 3" xfId="39771" xr:uid="{977FEDC5-A5E6-44CE-BAAA-D2560F218BE2}"/>
    <cellStyle name="Porcentagem 2 4 2 3 2" xfId="39772" xr:uid="{05A8C6A6-6E08-4DE0-B749-EC0841F0FB53}"/>
    <cellStyle name="Porcentagem 2 4 2 4" xfId="39773" xr:uid="{3CEFDC7F-2C98-4C81-B3EB-B795BF54D17B}"/>
    <cellStyle name="Porcentagem 2 4 2 5" xfId="39774" xr:uid="{848C34B0-FB6F-4F2E-8F39-AD28606BB8C9}"/>
    <cellStyle name="Porcentagem 2 4 3" xfId="39775" xr:uid="{2403C73A-3F49-45CC-A0CF-0FA1039462FD}"/>
    <cellStyle name="Porcentagem 2 4 3 2" xfId="39776" xr:uid="{3AADFE6C-B045-4910-AEE1-E60128A708A2}"/>
    <cellStyle name="Porcentagem 2 4 3 2 2" xfId="39777" xr:uid="{99DD003B-C8BF-452F-A77D-6342832042FE}"/>
    <cellStyle name="Porcentagem 2 4 3 3" xfId="39778" xr:uid="{DDBF6D45-2F13-47FE-86D4-EC7A9E28BA80}"/>
    <cellStyle name="Porcentagem 2 4 3 3 2" xfId="39779" xr:uid="{8022B60F-09FB-4A41-975B-8FBF4602BB7F}"/>
    <cellStyle name="Porcentagem 2 4 3 4" xfId="39780" xr:uid="{7304B7B4-C9B6-49A5-BBDA-6BA3A2880995}"/>
    <cellStyle name="Porcentagem 2 4 4" xfId="39781" xr:uid="{94C50472-5DB1-40F5-847A-402E64168E99}"/>
    <cellStyle name="Porcentagem 2 4 4 2" xfId="39782" xr:uid="{12C17E3C-6DA3-4A4E-8005-08FFC409A586}"/>
    <cellStyle name="Porcentagem 2 4 5" xfId="39783" xr:uid="{C406000E-2EA1-4A23-8F6E-7F59A63F683F}"/>
    <cellStyle name="Porcentagem 2 4 5 2" xfId="39784" xr:uid="{247CD012-63F1-46D8-8140-B8B1880132A9}"/>
    <cellStyle name="Porcentagem 2 4 6" xfId="39785" xr:uid="{0CA7FCE3-4688-4CD6-A0D1-A40D62EFDEB7}"/>
    <cellStyle name="Porcentagem 2 4 7" xfId="39786" xr:uid="{EA54C59B-8E16-484E-840D-CEF6A448A544}"/>
    <cellStyle name="Porcentagem 2 5" xfId="39787" xr:uid="{C3790C00-4FC7-4C7B-A9B5-A9E9290A537F}"/>
    <cellStyle name="Porcentagem 2 5 2" xfId="39788" xr:uid="{550C12B3-8231-46E7-BF49-2BC002B3881F}"/>
    <cellStyle name="Porcentagem 2 5 2 2" xfId="39789" xr:uid="{500880EE-DE27-462C-B021-622FE3989811}"/>
    <cellStyle name="Porcentagem 2 5 2 2 2" xfId="39790" xr:uid="{194A2527-EAF5-4401-A037-EBD6C4A1A486}"/>
    <cellStyle name="Porcentagem 2 5 2 3" xfId="39791" xr:uid="{0F588E6C-8925-4326-A94F-51E444E53E38}"/>
    <cellStyle name="Porcentagem 2 5 2 3 2" xfId="39792" xr:uid="{EB1E8677-58D7-4783-B09B-4E79C120063E}"/>
    <cellStyle name="Porcentagem 2 5 2 4" xfId="39793" xr:uid="{931EB98B-0E37-48A8-81D7-396C5E095B75}"/>
    <cellStyle name="Porcentagem 2 5 3" xfId="39794" xr:uid="{859DBF53-89BD-4987-9CA7-223B357FFE5F}"/>
    <cellStyle name="Porcentagem 2 5 3 2" xfId="39795" xr:uid="{1B3664FD-EDE5-4BD8-A35A-29C18B3930E5}"/>
    <cellStyle name="Porcentagem 2 5 3 2 2" xfId="39796" xr:uid="{6DDB8110-BD4E-4BE0-BEEA-A6E745CAA33D}"/>
    <cellStyle name="Porcentagem 2 5 3 3" xfId="39797" xr:uid="{0420B825-A9B6-46C4-BF82-CACFD022E7B1}"/>
    <cellStyle name="Porcentagem 2 5 4" xfId="39798" xr:uid="{27F13D49-A6BE-4E02-AFA3-6B2874A6EFF4}"/>
    <cellStyle name="Porcentagem 2 5 4 2" xfId="39799" xr:uid="{0DCB1DCC-68E8-4B55-A6D8-2CD835CC46D5}"/>
    <cellStyle name="Porcentagem 2 5 5" xfId="39800" xr:uid="{6798CEB1-C278-4756-82F4-B69A939F7E06}"/>
    <cellStyle name="Porcentagem 2 5 6" xfId="39801" xr:uid="{6CEC4C32-A548-45E1-A131-BCDDE6D6BB7E}"/>
    <cellStyle name="Porcentagem 2 6" xfId="39802" xr:uid="{99C902C2-7AB4-4696-BC75-E025C1F36381}"/>
    <cellStyle name="Porcentagem 2 6 2" xfId="39803" xr:uid="{656CF585-887F-44DE-8B16-C31ECDC00EE6}"/>
    <cellStyle name="Porcentagem 2 7" xfId="39804" xr:uid="{BF9C2EED-5320-4D6D-99F7-72E4B40DA1D6}"/>
    <cellStyle name="Porcentagem 2 7 2" xfId="39805" xr:uid="{AC69BEFB-2208-4702-A111-1C5BB7F4CE23}"/>
    <cellStyle name="Porcentagem 2 7 2 2" xfId="39806" xr:uid="{89239CF4-96B5-4FAA-91A7-EB82C4C96FB7}"/>
    <cellStyle name="Porcentagem 2 7 3" xfId="39807" xr:uid="{EA207D6A-C26C-4872-9ED6-3858A73B943A}"/>
    <cellStyle name="Porcentagem 2 8" xfId="39808" xr:uid="{52045D0D-A494-4CC3-ABEE-C10A5C18F81D}"/>
    <cellStyle name="Porcentagem 2 8 2" xfId="39809" xr:uid="{577BA75A-7DA0-47FB-9104-0B3A0AE297DD}"/>
    <cellStyle name="Porcentagem 2 9" xfId="39810" xr:uid="{04A59340-5D65-402C-8CAB-1DFBFF29D77D}"/>
    <cellStyle name="Porcentagem 3" xfId="39811" xr:uid="{0F749BF6-BF7F-4621-B68F-31A1FEEDFF0D}"/>
    <cellStyle name="Porcentagem 3 2" xfId="39812" xr:uid="{763AFCFC-B809-458D-84A7-2ED0054E40B5}"/>
    <cellStyle name="Porcentagem 3 2 2" xfId="39813" xr:uid="{B368D5C7-5E65-4B59-AA50-DA8AC223B418}"/>
    <cellStyle name="Porcentagem 3 2 2 2" xfId="39814" xr:uid="{F9C56F8C-3574-4CBA-B0BD-C410F621505D}"/>
    <cellStyle name="Porcentagem 3 2 2 2 2" xfId="39815" xr:uid="{EFA1EA5F-E8CA-4447-A984-3534672FC7EA}"/>
    <cellStyle name="Porcentagem 3 2 2 3" xfId="39816" xr:uid="{55804ED8-6D4D-494E-AF01-51D1F0FA5224}"/>
    <cellStyle name="Porcentagem 3 2 2 3 2" xfId="39817" xr:uid="{3E136A43-F242-485D-9438-356940C9CC60}"/>
    <cellStyle name="Porcentagem 3 2 2 4" xfId="39818" xr:uid="{26FA8345-8497-4962-9B20-31A03F1BA69D}"/>
    <cellStyle name="Porcentagem 3 2 3" xfId="39819" xr:uid="{AB422C89-B619-4394-A53C-B958C4807651}"/>
    <cellStyle name="Porcentagem 3 2 3 2" xfId="39820" xr:uid="{E5C0D44C-E413-4920-A0E9-AE830AEBEE05}"/>
    <cellStyle name="Porcentagem 3 2 4" xfId="39821" xr:uid="{F7D08C47-5B7A-486F-9EB7-85E2A94099D6}"/>
    <cellStyle name="Porcentagem 3 2 4 2" xfId="39822" xr:uid="{59659181-7AC0-4179-AD76-E699CA7C88CB}"/>
    <cellStyle name="Porcentagem 3 2 5" xfId="39823" xr:uid="{4611CD6C-AE91-416F-8AF3-8DA2EC16B349}"/>
    <cellStyle name="Porcentagem 3 2 6" xfId="39824" xr:uid="{813D639B-0983-47C6-8C50-E8DD3E3A3DAF}"/>
    <cellStyle name="Porcentagem 3 3" xfId="39825" xr:uid="{2EE6B11D-C39F-41B6-998C-7D255228FC55}"/>
    <cellStyle name="Porcentagem 3 3 2" xfId="39826" xr:uid="{A0C850F3-822C-44ED-9EF8-98286F05CF87}"/>
    <cellStyle name="Porcentagem 3 3 2 2" xfId="39827" xr:uid="{6B354BF1-1107-4755-8FE4-A807DAA9AAAE}"/>
    <cellStyle name="Porcentagem 3 3 3" xfId="39828" xr:uid="{CEAE6B8F-363F-40A3-A79F-EF7A0C0C62F3}"/>
    <cellStyle name="Porcentagem 3 3 3 2" xfId="39829" xr:uid="{38B5EB0D-FED4-4B79-A3EC-C2442182895F}"/>
    <cellStyle name="Porcentagem 3 3 4" xfId="39830" xr:uid="{D8197D5B-0728-4711-8FA7-BBD207F8540B}"/>
    <cellStyle name="Porcentagem 3 4" xfId="39831" xr:uid="{05937FE8-DCF4-4930-9F55-6CA62D0290AC}"/>
    <cellStyle name="Porcentagem 3 4 2" xfId="39832" xr:uid="{339CA591-5A08-4B85-A149-E2C0B5850417}"/>
    <cellStyle name="Porcentagem 3 5" xfId="39833" xr:uid="{796C6652-A727-49C3-9983-25B9092CBD66}"/>
    <cellStyle name="Porcentagem 3 5 2" xfId="39834" xr:uid="{844192DA-67DD-49FE-8CA1-9CD83B577657}"/>
    <cellStyle name="Porcentagem 3 6" xfId="39835" xr:uid="{3B1BBADC-7D85-48C8-BC61-8676E7C2A9BE}"/>
    <cellStyle name="Porcentagem 3 7" xfId="39836" xr:uid="{30C8BC01-44C2-4FBB-B3F4-B04005533814}"/>
    <cellStyle name="Porcentagem 4" xfId="39837" xr:uid="{8A7896BF-1555-481E-9585-3F2772567D0F}"/>
    <cellStyle name="Porcentagem 4 2" xfId="39838" xr:uid="{67B96791-B7D3-4EEA-9F14-A5CF1F6E4C15}"/>
    <cellStyle name="Porcentagem 4 2 2" xfId="39839" xr:uid="{9F82D689-87B3-42F5-A467-321D8236CFBE}"/>
    <cellStyle name="Porcentagem 4 3" xfId="39840" xr:uid="{38C8A523-A65B-4BC4-B0F8-46F4D58E8F4E}"/>
    <cellStyle name="Porcentagem 4 3 2" xfId="39841" xr:uid="{83AABB0A-4D54-4CFA-A6AA-785712829178}"/>
    <cellStyle name="Porcentagem 4 4" xfId="39842" xr:uid="{421C7F76-0515-462F-8B29-E53319D290B3}"/>
    <cellStyle name="Porcentagem 4 5" xfId="39843" xr:uid="{5C526DBB-F469-413C-8D25-479684A247D5}"/>
    <cellStyle name="Porcentagem 5" xfId="39844" xr:uid="{3B837030-F74E-4B2F-9EF7-8801E0B23ED4}"/>
    <cellStyle name="Porcentagem 5 2" xfId="39845" xr:uid="{536AA17E-B2E3-4FAB-A2D5-E40FD3334653}"/>
    <cellStyle name="Porcentagem 5 2 2" xfId="39846" xr:uid="{A0525891-D6E6-4A77-9395-3CE3E362BEBC}"/>
    <cellStyle name="Porcentagem 5 3" xfId="39847" xr:uid="{EDF10508-6910-4667-B5B9-3FC2B72C583E}"/>
    <cellStyle name="Porcentagem 5 3 2" xfId="39848" xr:uid="{C4B1BCFD-FAFA-44D8-9631-F3E19F3A09D4}"/>
    <cellStyle name="Porcentagem 5 4" xfId="39849" xr:uid="{93ACEBDD-FA8A-4182-9EAB-B4BB3D29326C}"/>
    <cellStyle name="Porcentagem 5 5" xfId="39850" xr:uid="{68A84464-63DC-43E0-BB94-310A2C838F4F}"/>
    <cellStyle name="Porcentaje" xfId="39851" xr:uid="{938D6FF9-172A-40C6-ABF1-E619BBD094C1}"/>
    <cellStyle name="Porcentaje 2" xfId="39852" xr:uid="{E44957FA-E599-41F7-A53E-CABEBC683F76}"/>
    <cellStyle name="Porcentaje 2 2" xfId="39853" xr:uid="{2D49A0AA-1BD4-404E-A744-ABE4014E8058}"/>
    <cellStyle name="Porcentaje 3" xfId="39854" xr:uid="{67333729-BF82-46D4-A7F3-A61E558CAADE}"/>
    <cellStyle name="Porcentaje 3 2" xfId="39855" xr:uid="{72F4B33B-895C-4A43-B371-93D4B354E6E3}"/>
    <cellStyle name="Porcentaje 4" xfId="39856" xr:uid="{622DD34A-AE60-4CD7-92BD-9F303D27A3C5}"/>
    <cellStyle name="Porcentaje 5" xfId="39857" xr:uid="{1B5413A4-3072-43CC-A6D9-9442C8E3D33C}"/>
    <cellStyle name="Prozent_Anadat" xfId="39858" xr:uid="{9A5C9BBB-21BD-4E93-9D92-F387E13C132D}"/>
    <cellStyle name="Red font" xfId="39859" xr:uid="{B153B29E-828F-46B3-A995-55119083D921}"/>
    <cellStyle name="Red font 2" xfId="39860" xr:uid="{80368F23-9C90-4702-A978-B1419A0C7429}"/>
    <cellStyle name="Red font 2 2" xfId="39861" xr:uid="{16A028EA-1152-459F-A9F1-E3694E05FE9D}"/>
    <cellStyle name="Red font 3" xfId="39862" xr:uid="{1B7FFDEE-91B2-43E7-9385-72B651988E37}"/>
    <cellStyle name="Red font 3 2" xfId="39863" xr:uid="{DD95C8CB-3A9F-455D-9197-03686C89AC13}"/>
    <cellStyle name="Red font 4" xfId="39864" xr:uid="{3BF91AC8-4752-4FE3-B12F-1827C603E145}"/>
    <cellStyle name="Red font 5" xfId="39865" xr:uid="{88489D10-6560-4D82-B204-FDBF4BBB42DD}"/>
    <cellStyle name="Red Text" xfId="39866" xr:uid="{AF02755F-BA2A-463E-B3F5-A9F185851AFE}"/>
    <cellStyle name="Red Text 2" xfId="39867" xr:uid="{794A041B-2E78-4C48-B86B-9F1274767027}"/>
    <cellStyle name="Red Text 2 2" xfId="39868" xr:uid="{8F0A3296-7218-4A71-8059-F2C5867DDBD4}"/>
    <cellStyle name="Red Text 2 2 2" xfId="39869" xr:uid="{0E10D50C-330C-424E-8285-9D3354EA87C2}"/>
    <cellStyle name="Red Text 2 3" xfId="39870" xr:uid="{E2BF6A07-70B6-4B8F-B3CE-41E0F77556F2}"/>
    <cellStyle name="Red Text 2 3 2" xfId="39871" xr:uid="{D43D3E7D-BD73-4D06-B5C6-946D00537474}"/>
    <cellStyle name="Red Text 2 4" xfId="39872" xr:uid="{C69F47CB-2498-450F-9A94-51587077CD97}"/>
    <cellStyle name="Red Text 3" xfId="39873" xr:uid="{36348C09-98D0-4119-A4ED-E10782B03C16}"/>
    <cellStyle name="Red Text 3 2" xfId="39874" xr:uid="{48F38B94-A347-41EB-BBAA-E22A0AE4CAE8}"/>
    <cellStyle name="Red Text 4" xfId="39875" xr:uid="{882F4FBD-794F-40E6-BD7F-5BC4A22833D7}"/>
    <cellStyle name="Red Text 4 2" xfId="39876" xr:uid="{931B407A-A4AA-46F5-943C-65454BEEB51E}"/>
    <cellStyle name="Red Text 5" xfId="39877" xr:uid="{F23BEAD5-D58B-4BFE-B2DE-AD275C76104E}"/>
    <cellStyle name="Red Text 6" xfId="39878" xr:uid="{C10E79A8-845D-4904-84B8-A2FCD401300C}"/>
    <cellStyle name="Right" xfId="39879" xr:uid="{49201B83-7532-45FB-AC1F-C94046537BA2}"/>
    <cellStyle name="Right 2" xfId="39880" xr:uid="{68199962-AAF0-449F-BD7E-90C8F0FE5C0E}"/>
    <cellStyle name="Right 2 2" xfId="39881" xr:uid="{451E5717-FCAC-48F1-9DDC-05E0F9706913}"/>
    <cellStyle name="Right 3" xfId="39882" xr:uid="{8162B0C2-C62D-4CBB-8726-970AAD36883C}"/>
    <cellStyle name="Right 3 2" xfId="39883" xr:uid="{7EA537A7-33DD-4A83-820E-E2467A1BA922}"/>
    <cellStyle name="Right 4" xfId="39884" xr:uid="{C48B3E36-0B33-44C5-8B6C-395D4B4579AC}"/>
    <cellStyle name="Right 5" xfId="39885" xr:uid="{1469778E-7B3A-4AC9-9C77-1AB285E32912}"/>
    <cellStyle name="RM" xfId="39886" xr:uid="{CA6375F5-B939-4E57-8906-44C87B9998D2}"/>
    <cellStyle name="RM 2" xfId="39887" xr:uid="{87F71037-AC5E-4316-B1B6-D3EAD57DAAD2}"/>
    <cellStyle name="RM 2 2" xfId="39888" xr:uid="{77B18F85-D144-44EB-8B69-E11D5E6BDA68}"/>
    <cellStyle name="RM 3" xfId="39889" xr:uid="{2962D099-E776-40C2-89D3-7CF74C072604}"/>
    <cellStyle name="RM 3 2" xfId="39890" xr:uid="{105644EB-278A-4ED4-863B-3138D10E1768}"/>
    <cellStyle name="RM 4" xfId="39891" xr:uid="{3E03BE74-05BE-4DE6-975D-095164DBF39C}"/>
    <cellStyle name="RM 5" xfId="39892" xr:uid="{41E60682-58B3-4E04-877C-3A815E8BD8A3}"/>
    <cellStyle name="Roadrunner" xfId="39893" xr:uid="{3C017D62-3A28-4269-B049-7CE91BC460E9}"/>
    <cellStyle name="Roadrunner 2" xfId="39894" xr:uid="{4DDBE68E-FA34-429A-9AA1-44A143B44747}"/>
    <cellStyle name="Roadrunner 2 2" xfId="39895" xr:uid="{3C4ADA58-40B7-42FE-B4B7-562A5E5A86AC}"/>
    <cellStyle name="Roadrunner 3" xfId="39896" xr:uid="{E30C51E4-8120-4294-A3FC-36F00C78D598}"/>
    <cellStyle name="Roadrunner 3 2" xfId="39897" xr:uid="{FDBB0DD2-B90A-4171-9F74-4607FB40CA75}"/>
    <cellStyle name="Roadrunner 4" xfId="39898" xr:uid="{4B1C010C-0E72-4881-9A89-F88D43139D83}"/>
    <cellStyle name="Roadrunner 5" xfId="39899" xr:uid="{78A0E297-11A9-45BC-AAEF-001BD56EA826}"/>
    <cellStyle name="Saída 2" xfId="39900" xr:uid="{B7CB6EE8-29BF-4FB6-A3E2-44F9CF846DBE}"/>
    <cellStyle name="Salomon Logo" xfId="39901" xr:uid="{4DC66725-AA0E-4BC4-956E-A8029B3868E4}"/>
    <cellStyle name="Salomon Logo 2" xfId="39902" xr:uid="{7AF08E62-4BC6-4529-A09A-65011C1820DB}"/>
    <cellStyle name="Salomon Logo 2 2" xfId="39903" xr:uid="{C3CFE0B5-0A18-4F4B-BBFA-BBCBBFC95296}"/>
    <cellStyle name="Salomon Logo 2 2 2" xfId="39904" xr:uid="{7C7AAD6D-3044-4F05-97D1-1776ADAF689F}"/>
    <cellStyle name="Salomon Logo 2 3" xfId="39905" xr:uid="{054C6702-AA4B-475F-AAAE-7839CA807E79}"/>
    <cellStyle name="Salomon Logo 2 3 2" xfId="39906" xr:uid="{7CDE9CD7-4AFD-43F6-B49D-248CF94BE11D}"/>
    <cellStyle name="Salomon Logo 2 4" xfId="39907" xr:uid="{2F01313B-D427-4C27-BC87-2F70FFE2E52C}"/>
    <cellStyle name="Salomon Logo 3" xfId="39908" xr:uid="{851749EB-8FBC-4B6A-9123-4E501CE24DAD}"/>
    <cellStyle name="Salomon Logo 3 2" xfId="39909" xr:uid="{7874210A-ED06-4303-9BC7-8551825E03C1}"/>
    <cellStyle name="Salomon Logo 4" xfId="39910" xr:uid="{8DE07F99-27C1-4CD3-AC19-BF7684597D09}"/>
    <cellStyle name="Salomon Logo 4 2" xfId="39911" xr:uid="{A65238E6-E357-4E6B-BDA0-6A6FC51817CA}"/>
    <cellStyle name="Salomon Logo 5" xfId="39912" xr:uid="{96AC985D-8ED8-4B75-8930-CCD3E004B7A2}"/>
    <cellStyle name="Salomon Logo 6" xfId="39913" xr:uid="{9ECAF4BE-6CF4-48A6-9F97-86539BA5573A}"/>
    <cellStyle name="Sep. milhar [0]" xfId="39914" xr:uid="{7B7BC018-5B3B-4869-9480-AA92A86F06EF}"/>
    <cellStyle name="Sep. milhar [0] 2" xfId="39915" xr:uid="{F0CC304A-3DF4-4A2B-B257-11D4586EA3C4}"/>
    <cellStyle name="Sep. milhar [0] 2 2" xfId="39916" xr:uid="{644AEE2F-8C78-4E3E-B591-3301C9FE0147}"/>
    <cellStyle name="Sep. milhar [0] 3" xfId="39917" xr:uid="{ED67665B-A8FC-49DA-BC30-BDC4F95DD92F}"/>
    <cellStyle name="Sep. milhar [0] 3 2" xfId="39918" xr:uid="{EE11CEA6-F766-471C-8E8B-AFF3830EECF5}"/>
    <cellStyle name="Sep. milhar [0] 4" xfId="39919" xr:uid="{0C1EC0DD-CB93-4C2F-9CEA-11BD9186442A}"/>
    <cellStyle name="Sep. milhar [0] 5" xfId="39920" xr:uid="{6CDF8FAE-59E8-4F88-94FD-4AA6DF0848D4}"/>
    <cellStyle name="Separador de milhares 10" xfId="39921" xr:uid="{7C9462ED-9A64-4C84-B97C-E39019B71922}"/>
    <cellStyle name="Separador de milhares 10 2" xfId="39922" xr:uid="{7B3FD40E-D77E-44B6-8BD8-F09459C96886}"/>
    <cellStyle name="Separador de milhares 10 2 2" xfId="39923" xr:uid="{0E8839BE-1A9C-49A9-8CB3-4A71DA271202}"/>
    <cellStyle name="Separador de milhares 10 2 2 2" xfId="39924" xr:uid="{9D72769D-79C8-425D-BD1E-637F6D03866D}"/>
    <cellStyle name="Separador de milhares 10 2 2 2 2" xfId="39925" xr:uid="{57B17024-8617-4604-800A-9D5FA89E8E55}"/>
    <cellStyle name="Separador de milhares 10 2 2 2 2 2" xfId="39926" xr:uid="{1C45F595-B37F-429A-B744-E1748FC0E8AF}"/>
    <cellStyle name="Separador de milhares 10 2 2 2 3" xfId="39927" xr:uid="{D0456083-0BAE-4A78-9BCB-31A2EF618906}"/>
    <cellStyle name="Separador de milhares 10 2 2 3" xfId="39928" xr:uid="{44A24490-14DC-4E79-8082-56DEEA982803}"/>
    <cellStyle name="Separador de milhares 10 2 2 3 2" xfId="39929" xr:uid="{A2E4C734-C441-4831-8CED-F61791CB47CC}"/>
    <cellStyle name="Separador de milhares 10 2 2 4" xfId="39930" xr:uid="{670A64FE-F5E5-472C-8E6A-EE35006D919F}"/>
    <cellStyle name="Separador de milhares 10 2 2 4 2" xfId="39931" xr:uid="{70A12ED0-D686-45B8-90E7-5C03AC82DBC6}"/>
    <cellStyle name="Separador de milhares 10 2 2 5" xfId="39932" xr:uid="{554F32F9-D0C3-4E14-911D-82153883F7A4}"/>
    <cellStyle name="Separador de milhares 10 2 2 6" xfId="39933" xr:uid="{EB5C966D-7990-4DED-BDE3-067C4D4A1243}"/>
    <cellStyle name="Separador de milhares 10 2 3" xfId="39934" xr:uid="{3D5B70F1-1510-4B52-AB29-A59E380CA2F1}"/>
    <cellStyle name="Separador de milhares 10 2 3 2" xfId="39935" xr:uid="{064A41C2-46D5-44E1-8CC3-1747606BA24E}"/>
    <cellStyle name="Separador de milhares 10 2 3 3" xfId="39936" xr:uid="{E0806EEB-B989-4E97-8737-94A102CF1941}"/>
    <cellStyle name="Separador de milhares 10 2 4" xfId="39937" xr:uid="{31BBEF47-8291-4332-B3D2-F5BC98280AFD}"/>
    <cellStyle name="Separador de milhares 10 2 4 2" xfId="39938" xr:uid="{AFB42879-6BEA-473A-93BB-F8C1AB4E6E78}"/>
    <cellStyle name="Separador de milhares 10 2 4 3" xfId="39939" xr:uid="{F9022AE9-5BE0-4CDC-9FE3-165295A1BE9B}"/>
    <cellStyle name="Separador de milhares 10 2 5" xfId="39940" xr:uid="{D85516E8-684D-4F56-A7EC-4887AC33B796}"/>
    <cellStyle name="Separador de milhares 10 2 5 2" xfId="39941" xr:uid="{9F6A3648-EFA0-41B7-96B1-E7B4CAFFC001}"/>
    <cellStyle name="Separador de milhares 10 2 6" xfId="39942" xr:uid="{4954798E-4361-471F-A66A-85DFFCAC4D51}"/>
    <cellStyle name="Separador de milhares 10 3" xfId="39943" xr:uid="{34644788-97D3-4193-AD08-EEECC4534FF2}"/>
    <cellStyle name="Separador de milhares 10 3 2" xfId="39944" xr:uid="{7AA5B122-F290-4E4F-AB3B-E010E80930FC}"/>
    <cellStyle name="Separador de milhares 10 3 2 2" xfId="39945" xr:uid="{47448CC0-9841-4106-8436-5A7D72561527}"/>
    <cellStyle name="Separador de milhares 10 3 2 3" xfId="39946" xr:uid="{74097477-E15B-40BD-8C39-BA4C030526D5}"/>
    <cellStyle name="Separador de milhares 10 3 3" xfId="39947" xr:uid="{72C36C33-F45C-4D24-8A4B-539ECCC16B4B}"/>
    <cellStyle name="Separador de milhares 10 3 3 2" xfId="39948" xr:uid="{9EA6450A-FB19-47F8-A1B0-B719CC478D50}"/>
    <cellStyle name="Separador de milhares 10 3 3 3" xfId="39949" xr:uid="{479CA689-6BA4-4A07-90BA-2230EB779A5D}"/>
    <cellStyle name="Separador de milhares 10 3 4" xfId="39950" xr:uid="{C8930948-836C-42C1-AFC9-AB1BD88B0C8C}"/>
    <cellStyle name="Separador de milhares 10 3 4 2" xfId="39951" xr:uid="{79287082-FE23-46BE-81E8-C3B1483F7AFF}"/>
    <cellStyle name="Separador de milhares 10 3 5" xfId="39952" xr:uid="{2E4F5AC1-C607-4A35-B86B-39CC19ECAEB2}"/>
    <cellStyle name="Separador de milhares 10 3 6" xfId="39953" xr:uid="{A9F20EB1-3688-45E0-9B72-DAA970A85BCC}"/>
    <cellStyle name="Separador de milhares 10 4" xfId="39954" xr:uid="{FACFB04B-3D84-4D66-9948-896356662B71}"/>
    <cellStyle name="Separador de milhares 10 4 2" xfId="39955" xr:uid="{0C87B744-21A3-4206-849F-30EAE9DFD5F4}"/>
    <cellStyle name="Separador de milhares 10 4 2 2" xfId="39956" xr:uid="{3B15DEFA-A441-4AD7-9FDF-18BD4F9D6633}"/>
    <cellStyle name="Separador de milhares 10 4 2 2 2" xfId="39957" xr:uid="{3CB2A3F3-A9B7-4E05-A1D2-7ADF93009D78}"/>
    <cellStyle name="Separador de milhares 10 4 2 3" xfId="39958" xr:uid="{FAEBAD38-C4D7-474C-B98B-B51F2A320C2C}"/>
    <cellStyle name="Separador de milhares 10 4 3" xfId="39959" xr:uid="{8855C69A-DBD8-4D57-9D6D-7893E902740A}"/>
    <cellStyle name="Separador de milhares 10 4 3 2" xfId="39960" xr:uid="{51E5C5FA-CC41-46B7-BA89-CC665DF0A24C}"/>
    <cellStyle name="Separador de milhares 10 4 4" xfId="39961" xr:uid="{82D607EE-F87C-45E0-9E4B-D92049B00C3F}"/>
    <cellStyle name="Separador de milhares 10 4 4 2" xfId="39962" xr:uid="{AFBF478F-BE9D-4FA2-8867-11854E300A78}"/>
    <cellStyle name="Separador de milhares 10 4 5" xfId="39963" xr:uid="{C4D1645D-620A-40CA-8B60-DDA919876B67}"/>
    <cellStyle name="Separador de milhares 10 4 6" xfId="39964" xr:uid="{407965CC-2A89-4586-8F8C-F17E940EA270}"/>
    <cellStyle name="Separador de milhares 10 5" xfId="39965" xr:uid="{51161B51-DF98-479F-B833-322825FF453B}"/>
    <cellStyle name="Separador de milhares 10 5 2" xfId="39966" xr:uid="{DF158687-5994-4E8F-B397-D514E585AD70}"/>
    <cellStyle name="Separador de milhares 10 5 2 2" xfId="39967" xr:uid="{31F378B2-C47C-4F3F-AB09-792330433B8A}"/>
    <cellStyle name="Separador de milhares 10 5 3" xfId="39968" xr:uid="{A9D3611C-C663-4E7D-A2BE-F425749E6855}"/>
    <cellStyle name="Separador de milhares 10 5 3 2" xfId="39969" xr:uid="{3D167C7B-3AF0-43E2-9CB4-7C1F26BBAF14}"/>
    <cellStyle name="Separador de milhares 10 5 4" xfId="39970" xr:uid="{0D8C5A44-1982-46BF-A930-200EAD833B97}"/>
    <cellStyle name="Separador de milhares 10 5 5" xfId="39971" xr:uid="{8A38126F-A9A6-4218-81EA-E98A588E9E8D}"/>
    <cellStyle name="Separador de milhares 10 6" xfId="39972" xr:uid="{204E58FD-733F-4688-946D-675AEB9C30B8}"/>
    <cellStyle name="Separador de milhares 10 6 2" xfId="39973" xr:uid="{26A04E15-9B00-4EEB-AB6D-24CC644FBFB7}"/>
    <cellStyle name="Separador de milhares 10 6 3" xfId="39974" xr:uid="{356504A3-BBE6-4149-8FF1-CD8D8BB72CB7}"/>
    <cellStyle name="Separador de milhares 10 7" xfId="39975" xr:uid="{23B4F130-94CF-4821-A309-63A9D0FEEC8E}"/>
    <cellStyle name="Separador de milhares 10 7 2" xfId="39976" xr:uid="{DD6D3DD5-DFBF-4D8C-8084-ED2C992B6EBA}"/>
    <cellStyle name="Separador de milhares 10 8" xfId="39977" xr:uid="{24BEC9B3-0023-4352-BAEC-8392E7EB6CB9}"/>
    <cellStyle name="Separador de milhares 11" xfId="39978" xr:uid="{39CC39DB-2FA2-4E51-A64A-7A84FBAE7D6E}"/>
    <cellStyle name="Separador de milhares 11 2" xfId="39979" xr:uid="{C3436265-2C48-4BF0-A47B-3F7EBAC9FD2B}"/>
    <cellStyle name="Separador de milhares 11 2 2" xfId="39980" xr:uid="{CC99E9D4-4415-40FE-9DA0-7448475BEDBD}"/>
    <cellStyle name="Separador de milhares 11 2 2 2" xfId="39981" xr:uid="{46C09E52-7779-4ED3-B318-3ACDE1BA52B6}"/>
    <cellStyle name="Separador de milhares 11 2 2 2 2" xfId="39982" xr:uid="{46383738-15D0-4E0A-B193-59FD3B9D889C}"/>
    <cellStyle name="Separador de milhares 11 2 2 2 2 2" xfId="39983" xr:uid="{697B7E4B-D697-4B7B-9ED2-2D9C2DCAD08C}"/>
    <cellStyle name="Separador de milhares 11 2 2 2 3" xfId="39984" xr:uid="{7CC17B56-5893-49B7-9D2E-071B967A0ED2}"/>
    <cellStyle name="Separador de milhares 11 2 2 2 3 2" xfId="39985" xr:uid="{C8E20757-0EB1-4FB3-9D9D-E5CB56AB0E4F}"/>
    <cellStyle name="Separador de milhares 11 2 2 2 4" xfId="39986" xr:uid="{1079C479-E45A-46D3-A6DB-0309089E4E42}"/>
    <cellStyle name="Separador de milhares 11 2 2 3" xfId="39987" xr:uid="{366BF35D-787F-4195-AD9C-155323CB7F95}"/>
    <cellStyle name="Separador de milhares 11 2 2 3 2" xfId="39988" xr:uid="{54AA00F0-6BD0-473C-8C57-72189D59E410}"/>
    <cellStyle name="Separador de milhares 11 2 2 3 2 2" xfId="39989" xr:uid="{291FE3CF-FF68-4C69-83EC-5858EBD8E447}"/>
    <cellStyle name="Separador de milhares 11 2 2 3 2 2 2" xfId="39990" xr:uid="{77841467-D8E3-4127-A485-F980EB7C16DF}"/>
    <cellStyle name="Separador de milhares 11 2 2 3 2 3" xfId="39991" xr:uid="{534F3624-D2C3-4123-AC5F-BAF1BD9EA10D}"/>
    <cellStyle name="Separador de milhares 11 2 2 3 3" xfId="39992" xr:uid="{0515C88B-0751-4B8D-A18F-21546B948753}"/>
    <cellStyle name="Separador de milhares 11 2 2 3 3 2" xfId="39993" xr:uid="{781FF2E9-0537-48C4-B087-242DE9A55E70}"/>
    <cellStyle name="Separador de milhares 11 2 2 3 4" xfId="39994" xr:uid="{6B1376B8-FAB5-4B3B-8FAD-BE522C8F0403}"/>
    <cellStyle name="Separador de milhares 11 2 2 3 4 2" xfId="39995" xr:uid="{645440AD-EB40-4C78-B600-F44A02E9876A}"/>
    <cellStyle name="Separador de milhares 11 2 2 3 5" xfId="39996" xr:uid="{110C14A6-84A9-439D-98DD-5F9C6AC67A8C}"/>
    <cellStyle name="Separador de milhares 11 2 2 4" xfId="39997" xr:uid="{CF485758-F1E9-4A7E-8CBE-0B3C08BE3095}"/>
    <cellStyle name="Separador de milhares 11 2 2 4 2" xfId="39998" xr:uid="{E15DE0CB-B805-4806-8714-4B7EAF68B671}"/>
    <cellStyle name="Separador de milhares 11 2 2 4 2 2" xfId="39999" xr:uid="{1CC1FED3-BC86-4DE5-ADD1-6D692A286A04}"/>
    <cellStyle name="Separador de milhares 11 2 2 4 3" xfId="40000" xr:uid="{94935E38-CAB3-404C-8DF3-C4350DC2B31A}"/>
    <cellStyle name="Separador de milhares 11 2 2 4 3 2" xfId="40001" xr:uid="{309C3E99-B769-4DF2-8D31-946568CB2ADD}"/>
    <cellStyle name="Separador de milhares 11 2 2 4 4" xfId="40002" xr:uid="{C9B81FF5-250B-4990-BAA3-85E2A2FF0F00}"/>
    <cellStyle name="Separador de milhares 11 2 2 5" xfId="40003" xr:uid="{34EA06BF-1B03-44B1-8984-8F6B13773EAF}"/>
    <cellStyle name="Separador de milhares 11 2 2 5 2" xfId="40004" xr:uid="{CC3417FB-E5B4-40E4-843B-CC7748034568}"/>
    <cellStyle name="Separador de milhares 11 2 2 6" xfId="40005" xr:uid="{849174C4-8166-4362-943A-6075C5C78788}"/>
    <cellStyle name="Separador de milhares 11 2 2 7" xfId="40006" xr:uid="{22B0CC7C-74F8-4E34-B216-37C98624A440}"/>
    <cellStyle name="Separador de milhares 11 2 3" xfId="40007" xr:uid="{9FA4AEB3-D010-4477-8DEB-9AC07B6A9799}"/>
    <cellStyle name="Separador de milhares 11 2 3 2" xfId="40008" xr:uid="{3619C813-A558-44A9-931A-F5B784D2F2EA}"/>
    <cellStyle name="Separador de milhares 11 2 3 2 2" xfId="40009" xr:uid="{F7968716-B30A-4943-8850-AB22C7CE55E6}"/>
    <cellStyle name="Separador de milhares 11 2 3 3" xfId="40010" xr:uid="{CD82B247-A2A7-4196-BE42-8F830018F60B}"/>
    <cellStyle name="Separador de milhares 11 2 3 3 2" xfId="40011" xr:uid="{62598D59-692D-4791-B2D5-AC7524E538AB}"/>
    <cellStyle name="Separador de milhares 11 2 3 4" xfId="40012" xr:uid="{2CA045BE-7A67-4BA5-8D9B-6833B3F7C759}"/>
    <cellStyle name="Separador de milhares 11 2 3 5" xfId="40013" xr:uid="{AE29C428-3308-4016-88A4-5B3742528DC8}"/>
    <cellStyle name="Separador de milhares 11 2 4" xfId="40014" xr:uid="{FF85272F-E8E9-47A3-8358-773FAB15274A}"/>
    <cellStyle name="Separador de milhares 11 2 4 2" xfId="40015" xr:uid="{C4AF5A2E-399F-4524-981B-519F345BC9B0}"/>
    <cellStyle name="Separador de milhares 11 2 4 2 2" xfId="40016" xr:uid="{AB1D965F-0904-45D9-B83C-57758B9B5F5F}"/>
    <cellStyle name="Separador de milhares 11 2 4 2 2 2" xfId="40017" xr:uid="{BA3655E4-2F8D-4EDA-A3DC-5619E6CA4F5D}"/>
    <cellStyle name="Separador de milhares 11 2 4 2 3" xfId="40018" xr:uid="{A562F304-3485-4138-B53D-0AA26DB9F641}"/>
    <cellStyle name="Separador de milhares 11 2 4 3" xfId="40019" xr:uid="{D42BD105-C536-4D2A-B0B8-005BFE94947E}"/>
    <cellStyle name="Separador de milhares 11 2 4 3 2" xfId="40020" xr:uid="{73A30044-2D6C-4508-B8FE-F5E9888FC9B7}"/>
    <cellStyle name="Separador de milhares 11 2 4 4" xfId="40021" xr:uid="{CC6EE9A8-55DB-4876-A485-E3FA0F03502A}"/>
    <cellStyle name="Separador de milhares 11 2 4 4 2" xfId="40022" xr:uid="{666D6724-EF48-4E14-91DD-AA7596D05F68}"/>
    <cellStyle name="Separador de milhares 11 2 4 5" xfId="40023" xr:uid="{E7013C47-1E2E-4FFC-808D-257D63C8E023}"/>
    <cellStyle name="Separador de milhares 11 2 4 6" xfId="40024" xr:uid="{E65BD6AB-D249-48A1-A825-855A83B8ABC9}"/>
    <cellStyle name="Separador de milhares 11 2 5" xfId="40025" xr:uid="{D2885591-8E83-4DF3-BC6F-3C13C9C73F44}"/>
    <cellStyle name="Separador de milhares 11 2 5 2" xfId="40026" xr:uid="{9EC614D2-D0FB-4EEC-9EEC-92840070D852}"/>
    <cellStyle name="Separador de milhares 11 2 5 2 2" xfId="40027" xr:uid="{4127509A-35AF-499D-82BE-541AA9C18183}"/>
    <cellStyle name="Separador de milhares 11 2 5 3" xfId="40028" xr:uid="{EE669C10-0396-4E44-A585-E04533B86D62}"/>
    <cellStyle name="Separador de milhares 11 2 5 4" xfId="40029" xr:uid="{DA48A33F-A639-4402-B4B9-4E353BA0D90D}"/>
    <cellStyle name="Separador de milhares 11 2 6" xfId="40030" xr:uid="{8887C54F-2973-49BB-B8D9-6254E03913A6}"/>
    <cellStyle name="Separador de milhares 11 2 6 2" xfId="40031" xr:uid="{15355ED3-CA22-4185-BBE7-9D0BC4AC4067}"/>
    <cellStyle name="Separador de milhares 11 2 7" xfId="40032" xr:uid="{2AE175E6-D2C1-4ACB-B64A-3B2C41506E39}"/>
    <cellStyle name="Separador de milhares 11 2 8" xfId="40033" xr:uid="{A6EAEB87-D9E3-4E16-9A79-A7BFE6630048}"/>
    <cellStyle name="Separador de milhares 11 2 9" xfId="53477" xr:uid="{DD08798E-655A-4C5D-A7C5-A330B1289469}"/>
    <cellStyle name="Separador de milhares 11 3" xfId="40034" xr:uid="{3F1E3A3F-7AAB-4757-B6FA-52CA3DE89485}"/>
    <cellStyle name="Separador de milhares 11 3 2" xfId="40035" xr:uid="{8EED5BA2-1695-48A6-9FEA-4716852C04A3}"/>
    <cellStyle name="Separador de milhares 11 3 2 2" xfId="40036" xr:uid="{558FD2C8-20BE-4B2D-9EC8-42CDD705E8DE}"/>
    <cellStyle name="Separador de milhares 11 3 2 3" xfId="40037" xr:uid="{84F12D31-A153-4DC0-A614-851A0BCC6608}"/>
    <cellStyle name="Separador de milhares 11 3 3" xfId="40038" xr:uid="{F5390C94-632E-4B0A-AEB4-1F06D6E5D3E3}"/>
    <cellStyle name="Separador de milhares 11 3 3 2" xfId="40039" xr:uid="{8DB651FA-463E-4410-AF53-766FC0692486}"/>
    <cellStyle name="Separador de milhares 11 3 3 3" xfId="40040" xr:uid="{EF283F8A-3B16-430D-8EC8-C710943383C7}"/>
    <cellStyle name="Separador de milhares 11 3 4" xfId="40041" xr:uid="{6B440E71-9156-43F2-99B0-569E1B81FDBB}"/>
    <cellStyle name="Separador de milhares 11 3 4 2" xfId="40042" xr:uid="{30F180A7-BE57-4BCD-A0B4-9A3F9245FF36}"/>
    <cellStyle name="Separador de milhares 11 3 5" xfId="40043" xr:uid="{94733AF3-A9EF-4C34-B20E-ACDF3B8A1EBB}"/>
    <cellStyle name="Separador de milhares 11 3 6" xfId="40044" xr:uid="{62F8EBF7-245B-46CF-9022-7972C5A4E463}"/>
    <cellStyle name="Separador de milhares 11 4" xfId="40045" xr:uid="{BFE49AEE-F8BA-4B62-9ED0-730AA9FFBBA8}"/>
    <cellStyle name="Separador de milhares 11 4 2" xfId="40046" xr:uid="{03661D99-93D7-4EA9-99D4-D98DE54AD12B}"/>
    <cellStyle name="Separador de milhares 11 4 3" xfId="40047" xr:uid="{037FDB4E-C4EF-489C-9272-7CF63A3B1EA5}"/>
    <cellStyle name="Separador de milhares 11 5" xfId="40048" xr:uid="{AB766192-4871-4BFE-8F46-680288EABA8B}"/>
    <cellStyle name="Separador de milhares 11 5 2" xfId="40049" xr:uid="{A14BD859-5EF4-419F-AFB2-851D004A83C2}"/>
    <cellStyle name="Separador de milhares 11 5 3" xfId="40050" xr:uid="{B80A28CE-C262-4FFE-B9BC-166146C1CF33}"/>
    <cellStyle name="Separador de milhares 11 6" xfId="40051" xr:uid="{A63A5965-18A0-4A5A-8CB3-EAA66A28C6B1}"/>
    <cellStyle name="Separador de milhares 11 6 2" xfId="40052" xr:uid="{CFCA2ED5-12EC-410C-B1DF-BB43C5DDBF9A}"/>
    <cellStyle name="Separador de milhares 11 7" xfId="40053" xr:uid="{F1F7CE70-2C7B-4883-9A9A-1AD1F197F046}"/>
    <cellStyle name="Separador de milhares 11 8" xfId="40054" xr:uid="{BBCBCED7-3C23-4301-98C2-79F73C70A6F7}"/>
    <cellStyle name="Separador de milhares 11 9" xfId="53478" xr:uid="{4979F4EF-C34C-41CB-BAF8-01DC647EE0E6}"/>
    <cellStyle name="Separador de milhares 14" xfId="40055" xr:uid="{0D9461BD-3B75-4F74-B1CE-A8E9AB9D199A}"/>
    <cellStyle name="Separador de milhares 14 2" xfId="40056" xr:uid="{768ACB34-1E8F-4D77-870E-2B2327E5034C}"/>
    <cellStyle name="Separador de milhares 14 2 2" xfId="40057" xr:uid="{885971EB-174D-411A-BD58-91CDAF66ED32}"/>
    <cellStyle name="Separador de milhares 14 3" xfId="40058" xr:uid="{A10DC6E1-4F8B-4971-96DD-46D84123FD77}"/>
    <cellStyle name="Separador de milhares 2" xfId="40059" xr:uid="{4E43DAFA-F988-46A4-9E77-AA0DBD42FE58}"/>
    <cellStyle name="Separador de milhares 2 10" xfId="40060" xr:uid="{074247CF-A9A2-4601-B220-2A83AB0BC909}"/>
    <cellStyle name="Separador de milhares 2 11" xfId="40061" xr:uid="{EC143D1F-1A10-4D6E-B93E-8A3E246AD10F}"/>
    <cellStyle name="Separador de milhares 2 12" xfId="40062" xr:uid="{DF087313-1C99-4720-8EC6-2E9531D4D96A}"/>
    <cellStyle name="Separador de milhares 2 2" xfId="40063" xr:uid="{C94EE59A-791B-4117-86AE-71E3B0C650BD}"/>
    <cellStyle name="Separador de milhares 2 2 10" xfId="40064" xr:uid="{7AA115B9-B504-4FDE-B51F-E1F2A4E4EBC3}"/>
    <cellStyle name="Separador de milhares 2 2 10 2" xfId="40065" xr:uid="{64EFE69A-C5D0-4A40-8541-189B572F47E0}"/>
    <cellStyle name="Separador de milhares 2 2 10 2 2" xfId="40066" xr:uid="{93A04F01-8D67-4D81-81AF-8CBD73BEC012}"/>
    <cellStyle name="Separador de milhares 2 2 10 3" xfId="40067" xr:uid="{06CFBB8A-3FA3-4950-A841-FC080C7B1A02}"/>
    <cellStyle name="Separador de milhares 2 2 10 3 2" xfId="40068" xr:uid="{0DD2AA3F-7C3F-44C0-BBE6-19175C88D878}"/>
    <cellStyle name="Separador de milhares 2 2 10 4" xfId="40069" xr:uid="{CFF64A2D-1436-41BF-BA53-7CA8F061E08E}"/>
    <cellStyle name="Separador de milhares 2 2 11" xfId="40070" xr:uid="{832D75FD-1CAF-43E0-897B-C8A2FD12AC86}"/>
    <cellStyle name="Separador de milhares 2 2 11 2" xfId="40071" xr:uid="{C1EFC74E-43B0-4EF2-9BD5-EA0732DC5B0D}"/>
    <cellStyle name="Separador de milhares 2 2 11 2 2" xfId="40072" xr:uid="{114A6AE6-3421-4B01-A83F-A839C4132588}"/>
    <cellStyle name="Separador de milhares 2 2 11 3" xfId="40073" xr:uid="{AC60C156-DDEA-46DF-AC4B-1DB72EA2985C}"/>
    <cellStyle name="Separador de milhares 2 2 11 3 2" xfId="40074" xr:uid="{13D60868-2A8D-4C9C-BDEA-DF3F24F5779D}"/>
    <cellStyle name="Separador de milhares 2 2 11 4" xfId="40075" xr:uid="{6F731C28-888A-431D-8D9D-A8F554A88C00}"/>
    <cellStyle name="Separador de milhares 2 2 12" xfId="40076" xr:uid="{B502DA3A-738E-4096-A9CC-DA2F6971A21B}"/>
    <cellStyle name="Separador de milhares 2 2 12 2" xfId="40077" xr:uid="{4FE191CD-0DE8-4A70-BD3B-98AD6C275197}"/>
    <cellStyle name="Separador de milhares 2 2 13" xfId="40078" xr:uid="{DE6CE4E8-7F17-4394-9AFB-0DCD738A6C6B}"/>
    <cellStyle name="Separador de milhares 2 2 13 2" xfId="40079" xr:uid="{FF667B70-FA83-43DE-B2F1-03FD7BD598C6}"/>
    <cellStyle name="Separador de milhares 2 2 14" xfId="40080" xr:uid="{E0A31AF9-992F-40D4-9C27-7FE0AB099B6F}"/>
    <cellStyle name="Separador de milhares 2 2 14 2" xfId="40081" xr:uid="{C1524095-FF23-4C12-9FE8-7079B7D9F118}"/>
    <cellStyle name="Separador de milhares 2 2 15" xfId="53" xr:uid="{E71A3CA5-3AA5-4755-AA6A-08173CC1DC3B}"/>
    <cellStyle name="Separador de milhares 2 2 16" xfId="40082" xr:uid="{70F9567A-BF92-41E1-AAE3-2B5CB0C5A08D}"/>
    <cellStyle name="Separador de milhares 2 2 17" xfId="40083" xr:uid="{B6E9ACB7-8F7B-47D3-8698-5E7A843F1E8A}"/>
    <cellStyle name="Separador de milhares 2 2 18" xfId="53479" xr:uid="{FA4938F5-6A5D-4680-AFA8-F9476411FA26}"/>
    <cellStyle name="Separador de milhares 2 2 2" xfId="40084" xr:uid="{C901AB14-C047-4218-B4F9-FE86490D50C4}"/>
    <cellStyle name="Separador de milhares 2 2 2 2" xfId="40085" xr:uid="{7BA1AD27-A021-46C9-9BEC-49EF45E84641}"/>
    <cellStyle name="Separador de milhares 2 2 2 2 2" xfId="40086" xr:uid="{EFD2BC02-B610-4314-A798-585CB72CDA31}"/>
    <cellStyle name="Separador de milhares 2 2 2 2 2 2" xfId="40087" xr:uid="{A24FC649-5BEC-4EAC-816D-8E1C47821A23}"/>
    <cellStyle name="Separador de milhares 2 2 2 2 2 2 2" xfId="40088" xr:uid="{C43830BA-6A05-45DB-B6A2-8FCFB1887B80}"/>
    <cellStyle name="Separador de milhares 2 2 2 2 2 3" xfId="40089" xr:uid="{2040C256-372E-4E65-A524-9BC5E453F5C6}"/>
    <cellStyle name="Separador de milhares 2 2 2 2 2 3 2" xfId="40090" xr:uid="{89C8D089-FC68-49E0-B6AF-9BDF29E5E8E8}"/>
    <cellStyle name="Separador de milhares 2 2 2 2 2 4" xfId="40091" xr:uid="{258B1D92-6F7B-4D42-8B54-513AE59BE468}"/>
    <cellStyle name="Separador de milhares 2 2 2 2 2 5" xfId="40092" xr:uid="{ED6C8C47-ECD5-4669-ACCB-2EC6F58D8221}"/>
    <cellStyle name="Separador de milhares 2 2 2 2 3" xfId="40093" xr:uid="{65CB1A4A-7419-4590-933B-6B7FEF3B7889}"/>
    <cellStyle name="Separador de milhares 2 2 2 2 3 2" xfId="40094" xr:uid="{0319EE75-54C5-466F-B9BC-F77FE02CE0B9}"/>
    <cellStyle name="Separador de milhares 2 2 2 2 3 2 2" xfId="40095" xr:uid="{4EE84F15-BEFD-4B83-8EF2-1597DD6CF071}"/>
    <cellStyle name="Separador de milhares 2 2 2 2 3 3" xfId="40096" xr:uid="{801373AD-02B7-4DC9-AF96-54CED9D53771}"/>
    <cellStyle name="Separador de milhares 2 2 2 2 3 3 2" xfId="40097" xr:uid="{94A0E049-7EC1-4F7E-8883-5DE2F30EDA72}"/>
    <cellStyle name="Separador de milhares 2 2 2 2 3 4" xfId="40098" xr:uid="{DDB16FFE-B596-4A7C-B9B6-7D5207FF3D91}"/>
    <cellStyle name="Separador de milhares 2 2 2 2 4" xfId="40099" xr:uid="{529D7283-570C-4F9B-BA71-9DA98A0AB828}"/>
    <cellStyle name="Separador de milhares 2 2 2 2 4 2" xfId="40100" xr:uid="{3E94BF0D-DDD8-4252-AC63-C87C26399124}"/>
    <cellStyle name="Separador de milhares 2 2 2 2 4 2 2" xfId="40101" xr:uid="{FAA83B2F-9DCD-4F10-A1EA-F1876872BD2A}"/>
    <cellStyle name="Separador de milhares 2 2 2 2 4 3" xfId="40102" xr:uid="{674D975D-24FF-4D28-AD5B-A5BC6A396230}"/>
    <cellStyle name="Separador de milhares 2 2 2 2 5" xfId="40103" xr:uid="{A86DD4BC-0D67-4E75-A6A0-511B9D6DF238}"/>
    <cellStyle name="Separador de milhares 2 2 2 2 5 2" xfId="40104" xr:uid="{602117CA-D6FA-4383-9012-3A5629F7C1A6}"/>
    <cellStyle name="Separador de milhares 2 2 2 2 6" xfId="40105" xr:uid="{03CD75F1-AAAF-4958-968D-84558A2681F6}"/>
    <cellStyle name="Separador de milhares 2 2 2 2 7" xfId="40106" xr:uid="{548AA2B4-63B6-48F1-9251-F00F95F1EC43}"/>
    <cellStyle name="Separador de milhares 2 2 2 2 8" xfId="53480" xr:uid="{57591D12-4E69-42CA-BD5C-56B4B1E2553E}"/>
    <cellStyle name="Separador de milhares 2 2 2 3" xfId="40107" xr:uid="{8493E7E1-2846-44E9-AC36-D6B8ECEF9AB1}"/>
    <cellStyle name="Separador de milhares 2 2 2 3 2" xfId="40108" xr:uid="{8F6FB994-F44D-464A-924B-997D957C2C8A}"/>
    <cellStyle name="Separador de milhares 2 2 2 3 2 2" xfId="40109" xr:uid="{3D2EAEDE-1AD5-4DF4-BC88-814A8063FC65}"/>
    <cellStyle name="Separador de milhares 2 2 2 3 3" xfId="40110" xr:uid="{984BD2BB-0E4F-4022-A378-59040AC515B3}"/>
    <cellStyle name="Separador de milhares 2 2 2 3 3 2" xfId="40111" xr:uid="{5EB16F46-75F0-4D1B-A59E-8DC7DC6396E4}"/>
    <cellStyle name="Separador de milhares 2 2 2 3 4" xfId="40112" xr:uid="{F3E23F39-602F-411B-84CD-F7CA1E72EF4A}"/>
    <cellStyle name="Separador de milhares 2 2 2 4" xfId="40113" xr:uid="{63D62E5C-21FC-45E2-B7B4-7705A8B12740}"/>
    <cellStyle name="Separador de milhares 2 2 2 4 2" xfId="40114" xr:uid="{3EB5D852-1B51-4DA5-95AB-C7BFB74092DE}"/>
    <cellStyle name="Separador de milhares 2 2 2 5" xfId="40115" xr:uid="{5AEC28E2-2F85-4376-B840-CAB1BDE2F0CF}"/>
    <cellStyle name="Separador de milhares 2 2 2 5 2" xfId="40116" xr:uid="{38DB45CF-C199-418C-A85C-F54F0FD5E4FF}"/>
    <cellStyle name="Separador de milhares 2 2 2 6" xfId="40117" xr:uid="{E08D89CC-D3A0-42A1-9151-0DBB173BCF53}"/>
    <cellStyle name="Separador de milhares 2 2 2 6 2" xfId="40118" xr:uid="{9721ADAD-4F58-47DA-B217-C21E331EEBE0}"/>
    <cellStyle name="Separador de milhares 2 2 2 7" xfId="40119" xr:uid="{9AF1787E-9003-40D8-925A-0A57DE20D0D3}"/>
    <cellStyle name="Separador de milhares 2 2 2 8" xfId="40120" xr:uid="{E8DD57E6-F050-44BD-9AB7-23E607904182}"/>
    <cellStyle name="Separador de milhares 2 2 2 9" xfId="53481" xr:uid="{203308BB-722C-46C5-8664-37EA08698C9D}"/>
    <cellStyle name="Separador de milhares 2 2 3" xfId="40121" xr:uid="{CDAACC1C-C189-4FD8-9FE9-7ECE29965D86}"/>
    <cellStyle name="Separador de milhares 2 2 3 10" xfId="53482" xr:uid="{38CCFE92-C16F-437C-9FB0-20E3E1F4B7C5}"/>
    <cellStyle name="Separador de milhares 2 2 3 2" xfId="40122" xr:uid="{46A67B34-AAF6-454C-87CF-8F54EC852122}"/>
    <cellStyle name="Separador de milhares 2 2 3 2 2" xfId="40123" xr:uid="{C2BE2BFC-23DF-4B87-9B90-9FA2125ABAB8}"/>
    <cellStyle name="Separador de milhares 2 2 3 2 2 2" xfId="40124" xr:uid="{4676A23D-DB97-4719-93FF-92CF13E501E4}"/>
    <cellStyle name="Separador de milhares 2 2 3 2 3" xfId="40125" xr:uid="{B9F0550E-35DB-4ADB-8E3A-6E6801CAF85B}"/>
    <cellStyle name="Separador de milhares 2 2 3 2 3 2" xfId="40126" xr:uid="{8B2F8930-3FB8-4222-8B6A-FA2B2C3A5077}"/>
    <cellStyle name="Separador de milhares 2 2 3 2 4" xfId="40127" xr:uid="{58739B83-51E8-4E47-8512-F4A10AB0DF3B}"/>
    <cellStyle name="Separador de milhares 2 2 3 2 5" xfId="40128" xr:uid="{2E533BB2-3A19-44AF-BA8E-D3331A011724}"/>
    <cellStyle name="Separador de milhares 2 2 3 3" xfId="40129" xr:uid="{3086B848-E887-432B-A17F-5E88B0137BF4}"/>
    <cellStyle name="Separador de milhares 2 2 3 3 2" xfId="40130" xr:uid="{1BC41698-BBE9-4CFA-9346-8D16970E4900}"/>
    <cellStyle name="Separador de milhares 2 2 3 3 2 2" xfId="40131" xr:uid="{8896886A-D6BD-482B-B6B8-4D6FB11D6518}"/>
    <cellStyle name="Separador de milhares 2 2 3 3 3" xfId="40132" xr:uid="{218C5DA3-1440-44A2-A797-EC35EE22BA25}"/>
    <cellStyle name="Separador de milhares 2 2 3 3 3 2" xfId="40133" xr:uid="{1DD78019-F0D8-4066-9BE2-821367AA41F2}"/>
    <cellStyle name="Separador de milhares 2 2 3 3 4" xfId="40134" xr:uid="{ED725996-7303-4BBD-8A72-DF90AEA638E7}"/>
    <cellStyle name="Separador de milhares 2 2 3 4" xfId="40135" xr:uid="{AD93A02B-B3F5-45AF-9CC8-FC98585A1122}"/>
    <cellStyle name="Separador de milhares 2 2 3 4 2" xfId="40136" xr:uid="{7FCDB02B-7FB0-4FE3-BEF0-02AB618CFFC4}"/>
    <cellStyle name="Separador de milhares 2 2 3 5" xfId="40137" xr:uid="{41050273-79A2-4CBA-8AD8-FC6A707B28E5}"/>
    <cellStyle name="Separador de milhares 2 2 3 5 2" xfId="40138" xr:uid="{4BBC682B-41AC-4F3E-8793-256F99D3DFB8}"/>
    <cellStyle name="Separador de milhares 2 2 3 6" xfId="40139" xr:uid="{35BB9562-EF85-4130-AC07-07BE17271E80}"/>
    <cellStyle name="Separador de milhares 2 2 3 6 2" xfId="40140" xr:uid="{106E4397-3261-43DF-AFEB-822037FDE4C8}"/>
    <cellStyle name="Separador de milhares 2 2 3 7" xfId="40141" xr:uid="{66D86264-365D-4EF6-A145-7BB899FE1CCB}"/>
    <cellStyle name="Separador de milhares 2 2 3 7 2" xfId="40142" xr:uid="{E211731F-FDD4-425C-B038-23D1DD5F4AC1}"/>
    <cellStyle name="Separador de milhares 2 2 3 8" xfId="40143" xr:uid="{5C3F9137-C24A-4ECD-9F91-2799BCE39DBA}"/>
    <cellStyle name="Separador de milhares 2 2 3 9" xfId="40144" xr:uid="{5E265F87-9ABC-47BE-BCA7-A150BCF5525B}"/>
    <cellStyle name="Separador de milhares 2 2 4" xfId="40145" xr:uid="{A12BFD48-7DD5-42A7-9B82-8B7DD8DF9B90}"/>
    <cellStyle name="Separador de milhares 2 2 4 2" xfId="40146" xr:uid="{EC4A3CF5-013F-4B88-8C6A-5051064D8E51}"/>
    <cellStyle name="Separador de milhares 2 2 4 2 2" xfId="40147" xr:uid="{CE88F8AD-3B39-4988-8C60-B2B64F1B1429}"/>
    <cellStyle name="Separador de milhares 2 2 4 2 2 2" xfId="40148" xr:uid="{B4A2F9C7-0580-49B4-98E2-CB9D554FA160}"/>
    <cellStyle name="Separador de milhares 2 2 4 2 3" xfId="40149" xr:uid="{06F1904E-4793-49B8-B26D-14571A8B70F1}"/>
    <cellStyle name="Separador de milhares 2 2 4 2 3 2" xfId="40150" xr:uid="{12BFF57E-DEE7-4902-8EB0-8BCBD30D61D2}"/>
    <cellStyle name="Separador de milhares 2 2 4 2 4" xfId="40151" xr:uid="{1C2890D9-FA52-4E95-AF97-0E50F7E84838}"/>
    <cellStyle name="Separador de milhares 2 2 4 2 5" xfId="40152" xr:uid="{B43C76AC-56C7-4058-8052-0E9E1D7DAA0D}"/>
    <cellStyle name="Separador de milhares 2 2 4 3" xfId="40153" xr:uid="{1A961CEB-494A-4CD9-B354-F17B010F8AAF}"/>
    <cellStyle name="Separador de milhares 2 2 4 3 2" xfId="40154" xr:uid="{AAB7E218-A8B5-494C-B1CA-57BB131E5E73}"/>
    <cellStyle name="Separador de milhares 2 2 4 3 2 2" xfId="40155" xr:uid="{E2E971A1-8FD2-4699-BBE6-CA1190F236F7}"/>
    <cellStyle name="Separador de milhares 2 2 4 3 3" xfId="40156" xr:uid="{BAD645D9-E0E3-4ED2-AB1E-871EFECA786D}"/>
    <cellStyle name="Separador de milhares 2 2 4 3 3 2" xfId="40157" xr:uid="{15E5381B-579B-4D6D-BE5E-09CFDF777E64}"/>
    <cellStyle name="Separador de milhares 2 2 4 3 4" xfId="40158" xr:uid="{C7F89DEB-2353-4C30-B63A-3500BAC51417}"/>
    <cellStyle name="Separador de milhares 2 2 4 4" xfId="40159" xr:uid="{F7E9D986-CEDA-40D2-8B2A-FD79EECF9380}"/>
    <cellStyle name="Separador de milhares 2 2 4 4 2" xfId="40160" xr:uid="{9626AAFC-55DF-42D0-A070-F051511D87CA}"/>
    <cellStyle name="Separador de milhares 2 2 4 4 2 2" xfId="40161" xr:uid="{32475494-A651-431A-A31A-ABFFAE33C409}"/>
    <cellStyle name="Separador de milhares 2 2 4 4 3" xfId="40162" xr:uid="{59D6B2BF-A1FD-47FB-9FD4-A95F7940587C}"/>
    <cellStyle name="Separador de milhares 2 2 4 5" xfId="40163" xr:uid="{4DDB13AF-92A0-4BAB-BBED-7780569C2903}"/>
    <cellStyle name="Separador de milhares 2 2 4 5 2" xfId="40164" xr:uid="{37FC526C-203B-431D-8940-84501093C041}"/>
    <cellStyle name="Separador de milhares 2 2 4 6" xfId="40165" xr:uid="{CEEC9F4F-4490-46BC-A182-05DBE7DA6334}"/>
    <cellStyle name="Separador de milhares 2 2 4 7" xfId="40166" xr:uid="{FE565FB1-5D59-458D-A78C-5C458ECA8DC0}"/>
    <cellStyle name="Separador de milhares 2 2 4 8" xfId="53483" xr:uid="{6B03A692-B12E-4562-89DE-DE8D8C260D22}"/>
    <cellStyle name="Separador de milhares 2 2 5" xfId="40167" xr:uid="{41EDCEBF-A700-4FE3-9C49-3494B8B02318}"/>
    <cellStyle name="Separador de milhares 2 2 5 2" xfId="40168" xr:uid="{9C89BE05-AA40-4BB0-B1AF-8EF05D0065F2}"/>
    <cellStyle name="Separador de milhares 2 2 5 2 2" xfId="40169" xr:uid="{BF2F990B-FA75-4EF7-A199-2B66E4987554}"/>
    <cellStyle name="Separador de milhares 2 2 5 3" xfId="40170" xr:uid="{5542CFA4-90BD-41C1-BFD7-FF84DD3AE788}"/>
    <cellStyle name="Separador de milhares 2 2 5 3 2" xfId="40171" xr:uid="{0986EB75-C64D-4535-8A24-6551CA91FBE7}"/>
    <cellStyle name="Separador de milhares 2 2 5 4" xfId="40172" xr:uid="{9FC3F44F-7FC8-4E7E-AE54-23DE9A21C699}"/>
    <cellStyle name="Separador de milhares 2 2 5 5" xfId="40173" xr:uid="{13BDBA18-9D2C-4D4F-9801-19FE4452D5B7}"/>
    <cellStyle name="Separador de milhares 2 2 6" xfId="40174" xr:uid="{0FB2CAA9-D8B6-4E10-9AB3-E9239CC96041}"/>
    <cellStyle name="Separador de milhares 2 2 6 2" xfId="40175" xr:uid="{1D10174C-F2A4-450E-85F7-E992E0A15D1B}"/>
    <cellStyle name="Separador de milhares 2 2 6 2 2" xfId="40176" xr:uid="{2A55BC41-818C-422F-A772-29133EB9F55D}"/>
    <cellStyle name="Separador de milhares 2 2 6 2 2 2" xfId="40177" xr:uid="{9C840D33-27CF-4F1D-A91F-A2D71FB230F2}"/>
    <cellStyle name="Separador de milhares 2 2 6 2 3" xfId="40178" xr:uid="{C6EC66AD-7749-4B2D-BD3D-1AC41CBE7530}"/>
    <cellStyle name="Separador de milhares 2 2 6 2 3 2" xfId="40179" xr:uid="{87D0B7F2-EB8D-4987-91B4-47E02FAE5874}"/>
    <cellStyle name="Separador de milhares 2 2 6 2 4" xfId="40180" xr:uid="{3A1EE0D0-E961-429E-9844-73B3EED51EAA}"/>
    <cellStyle name="Separador de milhares 2 2 6 2 5" xfId="40181" xr:uid="{C1F9E723-BDB0-4586-AC61-24B8BAC080A9}"/>
    <cellStyle name="Separador de milhares 2 2 6 3" xfId="40182" xr:uid="{18DF3675-8170-4FEB-92E3-4E99CBEF4D9E}"/>
    <cellStyle name="Separador de milhares 2 2 6 3 2" xfId="40183" xr:uid="{ED3C8762-C891-4C9E-B642-DF1DBD2CA178}"/>
    <cellStyle name="Separador de milhares 2 2 6 3 2 2" xfId="40184" xr:uid="{37028FBD-03F0-4FA8-83D8-5ACAD1AFDE5D}"/>
    <cellStyle name="Separador de milhares 2 2 6 3 3" xfId="40185" xr:uid="{A531DCFE-E3BD-4038-8286-889A3F08CABC}"/>
    <cellStyle name="Separador de milhares 2 2 6 3 3 2" xfId="40186" xr:uid="{EF964062-3480-41B1-AEB7-46B3FA7F5BA5}"/>
    <cellStyle name="Separador de milhares 2 2 6 3 4" xfId="40187" xr:uid="{029B27DD-71E5-4C39-B855-DA444C1038A5}"/>
    <cellStyle name="Separador de milhares 2 2 6 3 5" xfId="40188" xr:uid="{6FB52F80-6646-4B29-B25E-7D7BC4A66C4C}"/>
    <cellStyle name="Separador de milhares 2 2 6 4" xfId="40189" xr:uid="{1E919BCC-01B2-44E7-8DC2-679B56781425}"/>
    <cellStyle name="Separador de milhares 2 2 6 4 2" xfId="40190" xr:uid="{8A91029E-F497-4DB3-B023-9FFE42898540}"/>
    <cellStyle name="Separador de milhares 2 2 6 5" xfId="40191" xr:uid="{5EB29343-6DAE-45DE-8013-462283330541}"/>
    <cellStyle name="Separador de milhares 2 2 6 5 2" xfId="40192" xr:uid="{BA1CD839-2C33-4DBD-91E5-48F887088095}"/>
    <cellStyle name="Separador de milhares 2 2 6 6" xfId="40193" xr:uid="{70754E85-FEB7-4D0D-B32F-B1CC3DDEC93F}"/>
    <cellStyle name="Separador de milhares 2 2 6 7" xfId="40194" xr:uid="{195383BA-2A38-46E3-A84D-987B8D8D8260}"/>
    <cellStyle name="Separador de milhares 2 2 7" xfId="40195" xr:uid="{144641D1-6C0C-443E-894F-6BCEF73621E3}"/>
    <cellStyle name="Separador de milhares 2 2 7 2" xfId="40196" xr:uid="{FC9E95F2-A07E-4E17-B4A1-1880AFD8EE5C}"/>
    <cellStyle name="Separador de milhares 2 2 7 2 2" xfId="40197" xr:uid="{68F7FCE7-ACFE-42CB-BCD5-C6A2ADAB8A75}"/>
    <cellStyle name="Separador de milhares 2 2 7 2 3" xfId="40198" xr:uid="{22D6107E-40F9-4793-AB63-B009DFFE91F4}"/>
    <cellStyle name="Separador de milhares 2 2 7 3" xfId="40199" xr:uid="{84F31A19-DFDC-4199-8619-7A69D1AE6B43}"/>
    <cellStyle name="Separador de milhares 2 2 7 3 2" xfId="40200" xr:uid="{6F5617E4-D02D-41AA-ACCB-F52DD42C2B11}"/>
    <cellStyle name="Separador de milhares 2 2 7 3 3" xfId="40201" xr:uid="{168A3D76-6F80-421E-B11D-3C9B9EEE563C}"/>
    <cellStyle name="Separador de milhares 2 2 7 4" xfId="40202" xr:uid="{8CB9BAA9-1BDA-4F26-9550-0B3C9CD9BBCA}"/>
    <cellStyle name="Separador de milhares 2 2 7 5" xfId="40203" xr:uid="{1C97F660-F1EB-4761-ABC1-34ABDD285A2D}"/>
    <cellStyle name="Separador de milhares 2 2 8" xfId="40204" xr:uid="{8A5385D8-DD35-4531-957E-580787AF4F98}"/>
    <cellStyle name="Separador de milhares 2 2 8 2" xfId="40205" xr:uid="{5B681F1E-AB19-4740-B6E6-06F4739BD60A}"/>
    <cellStyle name="Separador de milhares 2 2 8 2 2" xfId="40206" xr:uid="{E443B215-17CA-4256-9CA8-08993A089487}"/>
    <cellStyle name="Separador de milhares 2 2 8 3" xfId="40207" xr:uid="{59C82207-2632-45A2-B31C-6369BD5E17F4}"/>
    <cellStyle name="Separador de milhares 2 2 8 3 2" xfId="40208" xr:uid="{E5BFB165-DD87-4518-A97B-F7FCB80408A8}"/>
    <cellStyle name="Separador de milhares 2 2 8 4" xfId="40209" xr:uid="{5C976C79-BCF0-492F-B0CA-863069DC0F5F}"/>
    <cellStyle name="Separador de milhares 2 2 8 5" xfId="40210" xr:uid="{670F43EB-8EFC-4CCB-98E7-AE74348E3979}"/>
    <cellStyle name="Separador de milhares 2 2 9" xfId="40211" xr:uid="{5C22DEF5-5E69-4B6E-8D3E-EC0B5F7DCED3}"/>
    <cellStyle name="Separador de milhares 2 2 9 2" xfId="40212" xr:uid="{1216629A-E1C6-4D21-8418-B74EE46CE127}"/>
    <cellStyle name="Separador de milhares 2 2 9 2 2" xfId="40213" xr:uid="{DE4E4718-A037-49A4-A040-2D91FCB8D932}"/>
    <cellStyle name="Separador de milhares 2 2 9 3" xfId="40214" xr:uid="{9012F3A9-7953-4C70-A8B8-69D83952B318}"/>
    <cellStyle name="Separador de milhares 2 2 9 3 2" xfId="40215" xr:uid="{391D9F7A-5B42-4A95-B56C-EDF236B073AE}"/>
    <cellStyle name="Separador de milhares 2 2 9 4" xfId="40216" xr:uid="{62FA651B-8F22-4AF1-8823-F717CE7DD9F5}"/>
    <cellStyle name="Separador de milhares 2 2 9 5" xfId="40217" xr:uid="{CC4F907D-5AEA-4998-A803-62C04AAE0E08}"/>
    <cellStyle name="Separador de milhares 2 3" xfId="40218" xr:uid="{3B90A941-8FF8-4D26-BD35-8FD76CC61BF6}"/>
    <cellStyle name="Separador de milhares 2 3 2" xfId="40219" xr:uid="{7EB2D7C2-5239-4E64-A867-4F338F2ACFF2}"/>
    <cellStyle name="Separador de milhares 2 3 2 2" xfId="40220" xr:uid="{4C330674-442D-47F5-B808-2AFBA8732A31}"/>
    <cellStyle name="Separador de milhares 2 3 2 2 2" xfId="40221" xr:uid="{64794B71-3A33-4199-AA4E-FBB9F5E75603}"/>
    <cellStyle name="Separador de milhares 2 3 2 2 2 2" xfId="40222" xr:uid="{2CDA17EB-D366-410B-9788-488016E87BEE}"/>
    <cellStyle name="Separador de milhares 2 3 2 2 3" xfId="40223" xr:uid="{92A97B7A-EA49-4FA1-BF18-B051AC6A9E7E}"/>
    <cellStyle name="Separador de milhares 2 3 2 2 3 2" xfId="40224" xr:uid="{2DD6D961-008C-4264-B150-6FAA5569A6AC}"/>
    <cellStyle name="Separador de milhares 2 3 2 2 4" xfId="40225" xr:uid="{1CBA8449-9B4E-42D3-9F5E-53A3B383A355}"/>
    <cellStyle name="Separador de milhares 2 3 2 2 5" xfId="40226" xr:uid="{6C9C8404-ADE9-4B6E-B97D-55FF0F9D2F46}"/>
    <cellStyle name="Separador de milhares 2 3 2 2 6" xfId="53484" xr:uid="{279AE3BA-300E-4239-A941-0966A7E73E55}"/>
    <cellStyle name="Separador de milhares 2 3 2 3" xfId="40227" xr:uid="{6F58E6B2-4733-43CF-80CC-453872B14F77}"/>
    <cellStyle name="Separador de milhares 2 3 2 3 2" xfId="40228" xr:uid="{9630B225-AA11-4D1C-BF22-7231BF35BCCD}"/>
    <cellStyle name="Separador de milhares 2 3 2 3 2 2" xfId="40229" xr:uid="{6822B390-5A14-4462-BC76-5E3BA4166F8E}"/>
    <cellStyle name="Separador de milhares 2 3 2 3 3" xfId="40230" xr:uid="{C123F174-1A1E-4DDA-B9A9-1703BDD63B10}"/>
    <cellStyle name="Separador de milhares 2 3 2 3 3 2" xfId="40231" xr:uid="{DA57267F-BCF0-4683-9E16-31E99C4AB96E}"/>
    <cellStyle name="Separador de milhares 2 3 2 3 4" xfId="40232" xr:uid="{DB48C5C9-98C9-4142-96B7-2E2566EE3615}"/>
    <cellStyle name="Separador de milhares 2 3 2 3 5" xfId="40233" xr:uid="{34348D93-BAC0-40B6-8685-BEF7A59154B3}"/>
    <cellStyle name="Separador de milhares 2 3 2 4" xfId="40234" xr:uid="{C3351894-53A2-4138-AAC7-9E4594F2D9C4}"/>
    <cellStyle name="Separador de milhares 2 3 2 4 2" xfId="40235" xr:uid="{794C2E3E-3BB6-4441-9AA1-FED517C47959}"/>
    <cellStyle name="Separador de milhares 2 3 2 4 2 2" xfId="40236" xr:uid="{E28DB8AE-4076-4CB7-B540-467649292494}"/>
    <cellStyle name="Separador de milhares 2 3 2 4 3" xfId="40237" xr:uid="{B46535A9-2B66-40FC-B1A7-EB8075CE3D43}"/>
    <cellStyle name="Separador de milhares 2 3 2 5" xfId="40238" xr:uid="{1F38A14F-7537-4B5C-B2AF-B3A7749B1A02}"/>
    <cellStyle name="Separador de milhares 2 3 2 5 2" xfId="40239" xr:uid="{D8CBB0EB-F2E5-456A-860A-8FFFFED7FB38}"/>
    <cellStyle name="Separador de milhares 2 3 2 6" xfId="40240" xr:uid="{9F51B9D3-034C-446A-84EC-1D943F2AF42B}"/>
    <cellStyle name="Separador de milhares 2 3 2 7" xfId="40241" xr:uid="{B56EB9A4-A646-4E4B-B1FC-B85261445275}"/>
    <cellStyle name="Separador de milhares 2 3 2 8" xfId="53485" xr:uid="{9E079F69-E127-4EFC-B7A0-67884F830707}"/>
    <cellStyle name="Separador de milhares 2 3 3" xfId="40242" xr:uid="{B41C0AE1-DD84-4623-A0BB-6B2873F3619B}"/>
    <cellStyle name="Separador de milhares 2 3 3 2" xfId="40243" xr:uid="{FE8DFAED-70DB-49DE-81B5-9C56D58F2D6E}"/>
    <cellStyle name="Separador de milhares 2 3 3 2 2" xfId="40244" xr:uid="{B75F4EDF-94D3-40A5-8513-55C6AFF36C80}"/>
    <cellStyle name="Separador de milhares 2 3 3 3" xfId="40245" xr:uid="{6520559F-870D-493A-A07E-A1E54DD38BA7}"/>
    <cellStyle name="Separador de milhares 2 3 3 3 2" xfId="40246" xr:uid="{7B6EE9D8-82EF-497B-AB6E-106B5283553A}"/>
    <cellStyle name="Separador de milhares 2 3 3 4" xfId="40247" xr:uid="{396ED295-1FC1-4ED9-B1A6-A5715CD1ABB2}"/>
    <cellStyle name="Separador de milhares 2 3 3 5" xfId="40248" xr:uid="{CDBFE32D-538E-4572-915B-40F82386B9D4}"/>
    <cellStyle name="Separador de milhares 2 3 4" xfId="40249" xr:uid="{F7D758A3-B027-4834-B0AF-7D733A55B6C2}"/>
    <cellStyle name="Separador de milhares 2 3 4 2" xfId="40250" xr:uid="{E9B7E3BF-C742-43F3-AD58-0F8A59291917}"/>
    <cellStyle name="Separador de milhares 2 3 5" xfId="40251" xr:uid="{7F33A29C-3D9C-4A1C-A88F-50772CF8AFE3}"/>
    <cellStyle name="Separador de milhares 2 3 5 2" xfId="40252" xr:uid="{96A39CC9-11AF-41ED-A7D5-DEED5BDDD51A}"/>
    <cellStyle name="Separador de milhares 2 3 6" xfId="40253" xr:uid="{A0CAE550-EB89-426D-A3F0-2261D7434F94}"/>
    <cellStyle name="Separador de milhares 2 3 6 2" xfId="40254" xr:uid="{A5065456-9523-4FF9-BF00-11E2A68AD6E9}"/>
    <cellStyle name="Separador de milhares 2 3 6 2 2" xfId="40255" xr:uid="{524F98D4-9F8E-4C76-B08F-F0FB5B2A6AFC}"/>
    <cellStyle name="Separador de milhares 2 3 6 3" xfId="40256" xr:uid="{F9E29CA6-F57B-4A35-BD81-678DAF47537E}"/>
    <cellStyle name="Separador de milhares 2 3 7" xfId="40257" xr:uid="{F9D340EE-B878-41E9-9FDB-1EED6BC26F83}"/>
    <cellStyle name="Separador de milhares 2 3 7 2" xfId="40258" xr:uid="{9753D4F2-3967-46E1-BD1A-096EC830BBDE}"/>
    <cellStyle name="Separador de milhares 2 3 8" xfId="40259" xr:uid="{D9672DA9-E4B6-4610-B775-B310EE3C3834}"/>
    <cellStyle name="Separador de milhares 2 3 9" xfId="40260" xr:uid="{787701B4-23BF-4D2C-864A-A8305B2FFA63}"/>
    <cellStyle name="Separador de milhares 2 4" xfId="40261" xr:uid="{DF4445D3-7FF7-467D-AE16-61A391EFAB17}"/>
    <cellStyle name="Separador de milhares 2 4 10" xfId="53486" xr:uid="{1CFCE334-D21E-47D0-B7AC-EC719713889D}"/>
    <cellStyle name="Separador de milhares 2 4 2" xfId="40262" xr:uid="{9CFB71E2-3E55-40C8-83FA-46DFFFB872FD}"/>
    <cellStyle name="Separador de milhares 2 4 2 2" xfId="40263" xr:uid="{B1511F65-2F73-41E0-B2F5-858178559028}"/>
    <cellStyle name="Separador de milhares 2 4 2 2 2" xfId="40264" xr:uid="{F89A040D-8C5E-48D3-BD0B-7AB035DB599B}"/>
    <cellStyle name="Separador de milhares 2 4 2 2 3" xfId="40265" xr:uid="{8C318795-84D7-4946-BCAA-27353C7E866F}"/>
    <cellStyle name="Separador de milhares 2 4 2 3" xfId="40266" xr:uid="{FD023141-8AFD-4CEE-9BD8-C8303C5BDD53}"/>
    <cellStyle name="Separador de milhares 2 4 2 3 2" xfId="40267" xr:uid="{0F3A9593-0FB2-4B0A-A57C-D5DD7A3737EC}"/>
    <cellStyle name="Separador de milhares 2 4 2 4" xfId="40268" xr:uid="{DB77008D-6506-4A56-88BF-70951E855E61}"/>
    <cellStyle name="Separador de milhares 2 4 2 4 2" xfId="40269" xr:uid="{118B3CC9-3854-4C49-9455-2F6201F2EB43}"/>
    <cellStyle name="Separador de milhares 2 4 2 5" xfId="40270" xr:uid="{6B5A8445-99A5-4675-8C25-F24B74B108E1}"/>
    <cellStyle name="Separador de milhares 2 4 2 5 2" xfId="40271" xr:uid="{55EC0093-5DEB-454F-ADF0-AB0AD9AC1479}"/>
    <cellStyle name="Separador de milhares 2 4 2 6" xfId="40272" xr:uid="{C1450918-98C0-42BF-A110-BD76065BB136}"/>
    <cellStyle name="Separador de milhares 2 4 2 7" xfId="40273" xr:uid="{D37EE313-F6B6-4600-A42D-68F559CAB4DE}"/>
    <cellStyle name="Separador de milhares 2 4 3" xfId="40274" xr:uid="{7EEACBAB-EBA6-4C65-8285-166E9EC49B24}"/>
    <cellStyle name="Separador de milhares 2 4 3 2" xfId="40275" xr:uid="{C7C84C8A-1073-4FDE-A909-3F49BD9D6B78}"/>
    <cellStyle name="Separador de milhares 2 4 3 2 2" xfId="40276" xr:uid="{A9DA99B4-CCA1-4923-A280-D2AE385A4938}"/>
    <cellStyle name="Separador de milhares 2 4 3 2 3" xfId="40277" xr:uid="{133827A4-256B-4290-BEA6-D8466AA34290}"/>
    <cellStyle name="Separador de milhares 2 4 3 3" xfId="40278" xr:uid="{C1F278D9-8FC4-4BFA-8670-FB75AAAFD6FE}"/>
    <cellStyle name="Separador de milhares 2 4 3 3 2" xfId="40279" xr:uid="{019F2852-6D49-4C29-8B73-ABC96C46E15D}"/>
    <cellStyle name="Separador de milhares 2 4 3 4" xfId="40280" xr:uid="{67F7C40D-D272-4E20-A098-02067C21C5A0}"/>
    <cellStyle name="Separador de milhares 2 4 3 4 2" xfId="40281" xr:uid="{F83665F6-4A0D-4E12-9625-F0E31C1BF946}"/>
    <cellStyle name="Separador de milhares 2 4 3 5" xfId="40282" xr:uid="{64C63AC3-6084-439F-A97F-6792FB4821DD}"/>
    <cellStyle name="Separador de milhares 2 4 3 5 2" xfId="40283" xr:uid="{C65D6253-D911-4D82-88AE-591EF1C772BF}"/>
    <cellStyle name="Separador de milhares 2 4 3 6" xfId="40284" xr:uid="{2D820FCE-924A-4C7F-8162-08D6299294D4}"/>
    <cellStyle name="Separador de milhares 2 4 3 7" xfId="40285" xr:uid="{B923925D-CA69-4A59-99CA-4A60C2B795F1}"/>
    <cellStyle name="Separador de milhares 2 4 4" xfId="40286" xr:uid="{D8F6BDE7-8DCA-4116-96C6-8617F1DB76A2}"/>
    <cellStyle name="Separador de milhares 2 4 4 2" xfId="40287" xr:uid="{A95C60FD-C907-4807-BD92-AB05C477B7F6}"/>
    <cellStyle name="Separador de milhares 2 4 4 3" xfId="40288" xr:uid="{DEC3EC76-FD81-4660-8D79-C3BF69F76D06}"/>
    <cellStyle name="Separador de milhares 2 4 5" xfId="40289" xr:uid="{01E3B613-E35F-453C-8E22-2D68D6F59AA0}"/>
    <cellStyle name="Separador de milhares 2 4 5 2" xfId="40290" xr:uid="{65A64622-5093-4472-AC41-C2680E09D10C}"/>
    <cellStyle name="Separador de milhares 2 4 6" xfId="40291" xr:uid="{248EBAD4-1921-4570-96CF-FBD9375CAC02}"/>
    <cellStyle name="Separador de milhares 2 4 6 2" xfId="40292" xr:uid="{4AB62351-7936-4811-B78A-33423A86FF6F}"/>
    <cellStyle name="Separador de milhares 2 4 7" xfId="40293" xr:uid="{0E6AFA8D-3F2E-4AE1-A82E-C6B023B6BC1B}"/>
    <cellStyle name="Separador de milhares 2 4 7 2" xfId="40294" xr:uid="{73CD5919-9734-4AD6-82AE-6D047A14AC26}"/>
    <cellStyle name="Separador de milhares 2 4 8" xfId="40295" xr:uid="{E9B007F8-D55C-4EC9-BA94-3CCCF36B1F95}"/>
    <cellStyle name="Separador de milhares 2 4 9" xfId="40296" xr:uid="{C8D48A9B-241F-44BE-9A7A-07A2B2F317C0}"/>
    <cellStyle name="Separador de milhares 2 5" xfId="40297" xr:uid="{7690FC5A-A5A6-4BB1-AE39-44C37AD70E69}"/>
    <cellStyle name="Separador de milhares 2 5 2" xfId="40298" xr:uid="{38E2053F-DF01-41AB-8514-DE9C2705EE0E}"/>
    <cellStyle name="Separador de milhares 2 5 2 2" xfId="40299" xr:uid="{9ED05D3C-FDC1-4FAC-927D-27CD3A588952}"/>
    <cellStyle name="Separador de milhares 2 5 2 2 2" xfId="40300" xr:uid="{99ED2CAD-92DD-4159-910A-95F38377CACF}"/>
    <cellStyle name="Separador de milhares 2 5 2 3" xfId="40301" xr:uid="{AA5BF043-49BD-42F7-8BB7-0F17A6CF4167}"/>
    <cellStyle name="Separador de milhares 2 5 2 3 2" xfId="40302" xr:uid="{6790F8E9-8ED6-4AC3-88BB-E06B7AF24CC6}"/>
    <cellStyle name="Separador de milhares 2 5 2 4" xfId="40303" xr:uid="{91B9F5DE-B7D6-4958-A96F-8DD019EDD1BB}"/>
    <cellStyle name="Separador de milhares 2 5 2 5" xfId="40304" xr:uid="{2211F454-3B4F-4878-8859-C766F0E54833}"/>
    <cellStyle name="Separador de milhares 2 5 3" xfId="40305" xr:uid="{C0346347-0C58-4D7D-9936-14138620730F}"/>
    <cellStyle name="Separador de milhares 2 5 3 2" xfId="40306" xr:uid="{A03F57EF-EC47-4A7B-8FFB-7ADE57ED92B4}"/>
    <cellStyle name="Separador de milhares 2 5 3 2 2" xfId="40307" xr:uid="{60C921A9-C7FB-423A-988F-D9A6B737AF3F}"/>
    <cellStyle name="Separador de milhares 2 5 3 3" xfId="40308" xr:uid="{5105E420-6E28-463B-BEED-8C0F6BB401FB}"/>
    <cellStyle name="Separador de milhares 2 5 4" xfId="40309" xr:uid="{DD2C7697-5857-45C4-BE1C-6B7EA6B2A01F}"/>
    <cellStyle name="Separador de milhares 2 5 4 2" xfId="40310" xr:uid="{74941140-E1C3-4DFF-8F9F-B82ADB80D511}"/>
    <cellStyle name="Separador de milhares 2 5 5" xfId="40311" xr:uid="{26A76E90-74A6-4EC1-BF07-4E9CF0E4C85C}"/>
    <cellStyle name="Separador de milhares 2 5 6" xfId="40312" xr:uid="{96D48554-E8F7-4EFC-BCF1-0D65DC7E7DA9}"/>
    <cellStyle name="Separador de milhares 2 6" xfId="40313" xr:uid="{2E4E04FD-17E5-4D3B-BCB3-43A05F66DC64}"/>
    <cellStyle name="Separador de milhares 2 6 2" xfId="40314" xr:uid="{77BD48E2-CC2B-436B-B17D-04C83DBF7221}"/>
    <cellStyle name="Separador de milhares 2 6 2 2" xfId="40315" xr:uid="{6C41AD4C-88F5-4FE0-9CE6-0120175D77F6}"/>
    <cellStyle name="Separador de milhares 2 6 3" xfId="40316" xr:uid="{25BC79D0-FE95-41B9-82CC-FD8F0E466946}"/>
    <cellStyle name="Separador de milhares 2 6 3 2" xfId="40317" xr:uid="{E1592AD4-52C0-40EA-BE92-8B3E33F2E0A7}"/>
    <cellStyle name="Separador de milhares 2 6 4" xfId="40318" xr:uid="{9809A8C5-A3F8-4A16-AD69-E7E2BFC79D99}"/>
    <cellStyle name="Separador de milhares 2 6 5" xfId="40319" xr:uid="{4D6D0EC6-F3F5-40C3-87B6-40D989447BAD}"/>
    <cellStyle name="Separador de milhares 2 7" xfId="40320" xr:uid="{58E3F2EB-A18B-4685-A01D-02447CB46350}"/>
    <cellStyle name="Separador de milhares 2 7 2" xfId="40321" xr:uid="{9573BFDE-AC64-46D8-8828-DE4F42AD73C7}"/>
    <cellStyle name="Separador de milhares 2 8" xfId="40322" xr:uid="{A30CC746-9A3E-4F98-88C6-4A260BF6C563}"/>
    <cellStyle name="Separador de milhares 2 8 2" xfId="40323" xr:uid="{D8B98065-8AC3-493A-8138-365E6B30A751}"/>
    <cellStyle name="Separador de milhares 2 9" xfId="40324" xr:uid="{19C7655B-0421-49B0-B50B-9CB6879A3834}"/>
    <cellStyle name="Separador de milhares 2 9 2" xfId="40325" xr:uid="{7D029EFB-2029-4226-A11F-188BE8BE05B4}"/>
    <cellStyle name="Separador de milhares 3" xfId="40326" xr:uid="{183A3146-CA10-4C80-A57C-F39D8093DE82}"/>
    <cellStyle name="Separador de milhares 3 10" xfId="40327" xr:uid="{300E5AEF-A1B8-45C7-99A9-711191D42F57}"/>
    <cellStyle name="Separador de milhares 3 10 2" xfId="40328" xr:uid="{11D02771-D8CC-4ACA-9DB0-613FE709109A}"/>
    <cellStyle name="Separador de milhares 3 10 2 2" xfId="40329" xr:uid="{96F3636E-A05A-4AF7-8222-BF1ED70A3B98}"/>
    <cellStyle name="Separador de milhares 3 10 3" xfId="40330" xr:uid="{7A2C88C0-6AC0-48FE-9219-6278D9E0F351}"/>
    <cellStyle name="Separador de milhares 3 10 3 2" xfId="40331" xr:uid="{F66146C6-BEFC-4D2D-A64E-341B06D29B9B}"/>
    <cellStyle name="Separador de milhares 3 10 4" xfId="40332" xr:uid="{3D05EC5E-F17F-4E17-BA3F-8F022303DEC6}"/>
    <cellStyle name="Separador de milhares 3 11" xfId="40333" xr:uid="{027676C7-069C-40E4-8BFA-C4C7D2BC6A91}"/>
    <cellStyle name="Separador de milhares 3 11 2" xfId="40334" xr:uid="{81596302-DE57-4DA6-9261-C94659DE91E2}"/>
    <cellStyle name="Separador de milhares 3 11 2 2" xfId="40335" xr:uid="{76753FF1-3F43-4EB9-A446-934E8BA12BBB}"/>
    <cellStyle name="Separador de milhares 3 11 3" xfId="40336" xr:uid="{22AF428B-C944-4071-A113-E889CBBED09F}"/>
    <cellStyle name="Separador de milhares 3 11 3 2" xfId="40337" xr:uid="{78238AFB-9E5D-47FA-AF6C-2BA6A6037DF2}"/>
    <cellStyle name="Separador de milhares 3 11 4" xfId="40338" xr:uid="{E739A964-ED88-453B-8AB9-AA634F47C3EB}"/>
    <cellStyle name="Separador de milhares 3 12" xfId="40339" xr:uid="{E487F8D7-B8AF-467C-AB28-4B8AB308CF8B}"/>
    <cellStyle name="Separador de milhares 3 12 2" xfId="40340" xr:uid="{922C0010-29C2-40C7-930D-CB5A8ADB02E7}"/>
    <cellStyle name="Separador de milhares 3 13" xfId="40341" xr:uid="{F93FD31E-4CF6-434C-B7EC-C848A4627B74}"/>
    <cellStyle name="Separador de milhares 3 13 2" xfId="40342" xr:uid="{A4B8C36A-1105-4C7A-A9EE-A27251D2FFB3}"/>
    <cellStyle name="Separador de milhares 3 14" xfId="40343" xr:uid="{2984FC5F-E8E1-4902-8600-DF3A6B06B033}"/>
    <cellStyle name="Separador de milhares 3 14 2" xfId="40344" xr:uid="{C3F4334F-4737-4D67-BCF2-831F7B049B9E}"/>
    <cellStyle name="Separador de milhares 3 15" xfId="40345" xr:uid="{4AF85F18-43A8-4919-9AA9-0D75DE94B5AA}"/>
    <cellStyle name="Separador de milhares 3 16" xfId="40346" xr:uid="{CC03A883-6080-430B-A56E-29263BF1AD29}"/>
    <cellStyle name="Separador de milhares 3 17" xfId="40347" xr:uid="{66694B30-ADD4-4E1E-8BB3-889BE2D9E879}"/>
    <cellStyle name="Separador de milhares 3 2" xfId="40348" xr:uid="{1B1081BA-71F3-4337-992C-C4D33B21B21E}"/>
    <cellStyle name="Separador de milhares 3 2 10" xfId="40349" xr:uid="{C95C51F5-B81C-41FA-B98E-FC7FF0D6B783}"/>
    <cellStyle name="Separador de milhares 3 2 11" xfId="40350" xr:uid="{8B2545D8-B302-48B9-9795-8805F84273C2}"/>
    <cellStyle name="Separador de milhares 3 2 2" xfId="40351" xr:uid="{9B530639-6B49-41FF-B76C-183FFDA50BEE}"/>
    <cellStyle name="Separador de milhares 3 2 2 2" xfId="40352" xr:uid="{FF453B30-939A-4619-ACB6-4CD68223D8FC}"/>
    <cellStyle name="Separador de milhares 3 2 2 2 2" xfId="40353" xr:uid="{F0340CEC-FA7E-4CFD-B8B4-4FC4B5433AA8}"/>
    <cellStyle name="Separador de milhares 3 2 2 2 2 2" xfId="40354" xr:uid="{F995D728-1F03-44A4-BBB3-CB24A9D63BAC}"/>
    <cellStyle name="Separador de milhares 3 2 2 2 3" xfId="40355" xr:uid="{DE9D2278-97C1-4BD3-A2A7-F702C9DB7275}"/>
    <cellStyle name="Separador de milhares 3 2 2 2 3 2" xfId="40356" xr:uid="{5E1F26E4-9D50-4F68-A99E-8FD00F2E8627}"/>
    <cellStyle name="Separador de milhares 3 2 2 2 4" xfId="40357" xr:uid="{4DE434E8-88C2-4A41-A6D0-BF6A4009AE43}"/>
    <cellStyle name="Separador de milhares 3 2 2 3" xfId="40358" xr:uid="{D1F1C89F-E7C8-4B6E-A1FD-C980CE4DDD22}"/>
    <cellStyle name="Separador de milhares 3 2 2 3 2" xfId="40359" xr:uid="{91CB2B39-3CF0-4F1C-8437-7A0E9EDB806C}"/>
    <cellStyle name="Separador de milhares 3 2 2 4" xfId="40360" xr:uid="{5821F22F-30C1-40BE-809D-C52E79F2EDA3}"/>
    <cellStyle name="Separador de milhares 3 2 2 4 2" xfId="40361" xr:uid="{8C2D47E0-8C85-4A32-A9E5-876E6520F420}"/>
    <cellStyle name="Separador de milhares 3 2 2 5" xfId="40362" xr:uid="{8981018B-FA75-4D5A-BCE1-41CB398B57B2}"/>
    <cellStyle name="Separador de milhares 3 2 2 6" xfId="40363" xr:uid="{23499588-2809-4B4E-BCE9-188B33DD8EEC}"/>
    <cellStyle name="Separador de milhares 3 2 2 7" xfId="53487" xr:uid="{0884FA3D-0C72-45A0-BD72-60A1C53E124A}"/>
    <cellStyle name="Separador de milhares 3 2 3" xfId="40364" xr:uid="{B8C9517E-F947-4973-BAA5-185C46B1B777}"/>
    <cellStyle name="Separador de milhares 3 2 3 2" xfId="40365" xr:uid="{4F478F80-0F2E-465E-B31D-28C186E26190}"/>
    <cellStyle name="Separador de milhares 3 2 3 2 2" xfId="40366" xr:uid="{CE81C254-109D-43CE-A9DD-16ABD9DA5297}"/>
    <cellStyle name="Separador de milhares 3 2 3 3" xfId="40367" xr:uid="{3454BBC9-8363-48DE-B5C1-D20600F5AB66}"/>
    <cellStyle name="Separador de milhares 3 2 3 3 2" xfId="40368" xr:uid="{CFBA08DB-D580-4FD5-81D2-C504DAEBD44D}"/>
    <cellStyle name="Separador de milhares 3 2 3 4" xfId="40369" xr:uid="{28C04937-15B8-4350-A94E-252EDC0849D7}"/>
    <cellStyle name="Separador de milhares 3 2 3 5" xfId="40370" xr:uid="{CE6F6F1A-8691-458B-AD5F-358C2B94814B}"/>
    <cellStyle name="Separador de milhares 3 2 4" xfId="40371" xr:uid="{6D6B87EF-FD54-4704-B84C-1FE4FB9BC154}"/>
    <cellStyle name="Separador de milhares 3 2 4 2" xfId="40372" xr:uid="{8071CF74-4520-4905-A781-7957AA36D7CB}"/>
    <cellStyle name="Separador de milhares 3 2 4 2 2" xfId="40373" xr:uid="{5E9A564E-F674-4A7A-BAFD-2824C2E02330}"/>
    <cellStyle name="Separador de milhares 3 2 4 3" xfId="40374" xr:uid="{07164822-C30F-45B5-B6D4-34F4495E8EBD}"/>
    <cellStyle name="Separador de milhares 3 2 4 3 2" xfId="40375" xr:uid="{8B5324C6-51AD-4A56-85AE-F1A4E669D143}"/>
    <cellStyle name="Separador de milhares 3 2 4 4" xfId="40376" xr:uid="{ECB5014E-B3E1-4715-96F9-8E7D0F92A811}"/>
    <cellStyle name="Separador de milhares 3 2 5" xfId="40377" xr:uid="{85F2F6E8-83EA-450F-9935-54BAD10FA8A6}"/>
    <cellStyle name="Separador de milhares 3 2 5 2" xfId="40378" xr:uid="{AAE959DA-60C1-47F0-8652-807915E41855}"/>
    <cellStyle name="Separador de milhares 3 2 5 2 2" xfId="40379" xr:uid="{A19B5910-760C-4B00-8D10-1C9603583A7B}"/>
    <cellStyle name="Separador de milhares 3 2 5 3" xfId="40380" xr:uid="{C2C1152F-26AA-4EA1-89A6-C7FB6E8D4696}"/>
    <cellStyle name="Separador de milhares 3 2 5 3 2" xfId="40381" xr:uid="{D5FB6B90-3080-4CB4-AE5A-629CFE313338}"/>
    <cellStyle name="Separador de milhares 3 2 5 4" xfId="40382" xr:uid="{088C781E-B3B3-4C60-8062-104B38E93DC4}"/>
    <cellStyle name="Separador de milhares 3 2 6" xfId="40383" xr:uid="{33F1AEE3-EBD6-47D2-948B-FB0E5AF3C179}"/>
    <cellStyle name="Separador de milhares 3 2 6 2" xfId="40384" xr:uid="{40A2156C-C068-4B51-BCD5-AEFADD38DA10}"/>
    <cellStyle name="Separador de milhares 3 2 7" xfId="40385" xr:uid="{0AFE4EB7-8A82-4E3A-AAF8-0285FA4AF3DE}"/>
    <cellStyle name="Separador de milhares 3 2 7 2" xfId="40386" xr:uid="{30E4D089-3C9F-485C-8CE9-412EEE9317DE}"/>
    <cellStyle name="Separador de milhares 3 2 8" xfId="40387" xr:uid="{32B42299-6F77-4511-A570-5E19A1D14277}"/>
    <cellStyle name="Separador de milhares 3 2 8 2" xfId="40388" xr:uid="{3DFA407E-2073-4097-951A-41DD4D3187B7}"/>
    <cellStyle name="Separador de milhares 3 2 9" xfId="40389" xr:uid="{B4690403-88D2-421F-8661-3C531C1B9C60}"/>
    <cellStyle name="Separador de milhares 3 3" xfId="40390" xr:uid="{9EC96E60-3CA0-48C1-81B0-69E0CB318BCE}"/>
    <cellStyle name="Separador de milhares 3 3 2" xfId="40391" xr:uid="{D5E23215-EF85-42E3-A77B-065B30321881}"/>
    <cellStyle name="Separador de milhares 3 3 2 2" xfId="40392" xr:uid="{B526F4C1-8147-4B4E-B900-EF5E77731811}"/>
    <cellStyle name="Separador de milhares 3 3 2 2 2" xfId="40393" xr:uid="{540FC435-A529-4DA6-A9FF-4566CCCD8CD5}"/>
    <cellStyle name="Separador de milhares 3 3 2 3" xfId="40394" xr:uid="{EB556DEE-6C70-4631-8983-8C920BD601EE}"/>
    <cellStyle name="Separador de milhares 3 3 2 3 2" xfId="40395" xr:uid="{41D55761-2FC4-4B03-9BFA-576AF2269067}"/>
    <cellStyle name="Separador de milhares 3 3 2 4" xfId="40396" xr:uid="{69DBC08D-6452-4B7E-95F6-DB953A626A2A}"/>
    <cellStyle name="Separador de milhares 3 3 2 5" xfId="40397" xr:uid="{BD281707-50AA-4979-8F5B-3D0BB3C09A96}"/>
    <cellStyle name="Separador de milhares 3 3 2 6" xfId="53488" xr:uid="{0835882C-FA88-4D86-8177-1FDAB865275D}"/>
    <cellStyle name="Separador de milhares 3 3 3" xfId="40398" xr:uid="{04B6726C-09EB-445C-8CA4-DF41336AF374}"/>
    <cellStyle name="Separador de milhares 3 3 3 2" xfId="40399" xr:uid="{E450DB7F-C90C-4F74-86AF-CF128A9604B9}"/>
    <cellStyle name="Separador de milhares 3 3 3 2 2" xfId="40400" xr:uid="{D84A20E4-668B-4E8A-A8C2-7E3B337E9C92}"/>
    <cellStyle name="Separador de milhares 3 3 3 3" xfId="40401" xr:uid="{75DD8077-3F78-462D-8AC8-83ACDEA594DF}"/>
    <cellStyle name="Separador de milhares 3 3 3 3 2" xfId="40402" xr:uid="{AB9701D9-E26F-4EFD-848E-B8FFE9D65F52}"/>
    <cellStyle name="Separador de milhares 3 3 3 4" xfId="40403" xr:uid="{D6E2B939-D2B5-418A-80ED-92C039A3BDC7}"/>
    <cellStyle name="Separador de milhares 3 3 3 5" xfId="40404" xr:uid="{DEB5DFE5-351E-4F31-8D6E-F514ED683D44}"/>
    <cellStyle name="Separador de milhares 3 3 4" xfId="40405" xr:uid="{3E5D50BA-ADA0-479C-A996-0A434C1891D6}"/>
    <cellStyle name="Separador de milhares 3 3 4 2" xfId="40406" xr:uid="{007D9D53-F7D4-4422-805C-CCE31FB69C75}"/>
    <cellStyle name="Separador de milhares 3 3 5" xfId="40407" xr:uid="{A79DE6AC-0523-49DE-816F-1826F4B065D6}"/>
    <cellStyle name="Separador de milhares 3 3 5 2" xfId="40408" xr:uid="{8CF0F009-0834-4332-A438-4EA729D2CA47}"/>
    <cellStyle name="Separador de milhares 3 3 6" xfId="40409" xr:uid="{B09F920A-E02F-4C2B-A67E-73B4837D2FF6}"/>
    <cellStyle name="Separador de milhares 3 3 6 2" xfId="40410" xr:uid="{AAA14680-8EBD-4E66-9FBD-5572F8F65DD6}"/>
    <cellStyle name="Separador de milhares 3 3 7" xfId="40411" xr:uid="{FD3A2618-1AD7-4D7B-A6E6-A0AFFAA24C29}"/>
    <cellStyle name="Separador de milhares 3 3 7 2" xfId="40412" xr:uid="{830E8EE9-43F5-406F-AE7F-7633775FCD1C}"/>
    <cellStyle name="Separador de milhares 3 3 8" xfId="40413" xr:uid="{AE40CCFE-BBA2-46EC-A3E9-64DD054CC613}"/>
    <cellStyle name="Separador de milhares 3 3 9" xfId="40414" xr:uid="{FDE8D9E0-B9A2-46FB-8086-29BC8FDDF33F}"/>
    <cellStyle name="Separador de milhares 3 4" xfId="40415" xr:uid="{54187F80-0F20-4131-8D54-488383B322E3}"/>
    <cellStyle name="Separador de milhares 3 4 2" xfId="40416" xr:uid="{220DD5FC-BCEA-4DA6-9FBC-455C78AEB396}"/>
    <cellStyle name="Separador de milhares 3 4 2 2" xfId="40417" xr:uid="{D49780F2-7F52-4B16-9694-F80C5C8C5D6B}"/>
    <cellStyle name="Separador de milhares 3 4 2 2 2" xfId="40418" xr:uid="{EAA564B1-5031-4DDC-A745-D21ED821F585}"/>
    <cellStyle name="Separador de milhares 3 4 2 3" xfId="40419" xr:uid="{0F99D932-2451-4ABB-B942-E90A352DCA50}"/>
    <cellStyle name="Separador de milhares 3 4 2 3 2" xfId="40420" xr:uid="{B5D68846-65AF-4F38-9A3B-1060719F57EA}"/>
    <cellStyle name="Separador de milhares 3 4 2 4" xfId="40421" xr:uid="{4872FEBD-4B2E-4FEC-87F5-3C53AF78E2AE}"/>
    <cellStyle name="Separador de milhares 3 4 2 5" xfId="40422" xr:uid="{428ACA8A-3383-4174-B115-56746B63C422}"/>
    <cellStyle name="Separador de milhares 3 4 3" xfId="40423" xr:uid="{41B12EA3-D2F7-4F53-BF19-B628067CC6FD}"/>
    <cellStyle name="Separador de milhares 3 4 3 2" xfId="40424" xr:uid="{6AE153D2-6144-4E02-81FB-B06294343C4C}"/>
    <cellStyle name="Separador de milhares 3 4 4" xfId="40425" xr:uid="{629313AB-9C83-41FF-ADFA-988549F8FEB7}"/>
    <cellStyle name="Separador de milhares 3 4 4 2" xfId="40426" xr:uid="{0F30F1D1-D5A2-4DC5-B7DD-66BECBCD7E7A}"/>
    <cellStyle name="Separador de milhares 3 4 5" xfId="40427" xr:uid="{23A680F4-C78B-453B-B15E-3D4306584FBA}"/>
    <cellStyle name="Separador de milhares 3 4 6" xfId="40428" xr:uid="{077F438B-C3A4-4B3C-9565-874EB496479A}"/>
    <cellStyle name="Separador de milhares 3 5" xfId="40429" xr:uid="{986F4BA0-35D3-4B84-91E1-E2939D228E55}"/>
    <cellStyle name="Separador de milhares 3 5 2" xfId="40430" xr:uid="{B56FD9C5-0D1F-42F2-B719-A25DA1879F64}"/>
    <cellStyle name="Separador de milhares 3 5 2 2" xfId="40431" xr:uid="{A0BF9C7A-8E25-4BA0-B4F1-0A91749D1033}"/>
    <cellStyle name="Separador de milhares 3 5 2 2 2" xfId="40432" xr:uid="{9F55B65D-25E5-48CD-936C-A732CFD13A9E}"/>
    <cellStyle name="Separador de milhares 3 5 2 3" xfId="40433" xr:uid="{9B164494-389D-444B-A2E8-A283AF5A8916}"/>
    <cellStyle name="Separador de milhares 3 5 2 3 2" xfId="40434" xr:uid="{AC9EAB45-F136-40BF-A6C8-6AB01015A6F7}"/>
    <cellStyle name="Separador de milhares 3 5 2 4" xfId="40435" xr:uid="{684202DD-D978-4636-A5DE-B7AC4D362597}"/>
    <cellStyle name="Separador de milhares 3 5 2 5" xfId="40436" xr:uid="{7DF1C5AE-B649-4E7C-921B-92BBBEC2A19C}"/>
    <cellStyle name="Separador de milhares 3 5 3" xfId="40437" xr:uid="{C93EF826-71F6-44E6-9E8B-88BCA444255F}"/>
    <cellStyle name="Separador de milhares 3 5 3 2" xfId="40438" xr:uid="{FC59E484-B299-4B8C-964A-3E5A0F8DB46B}"/>
    <cellStyle name="Separador de milhares 3 5 4" xfId="40439" xr:uid="{557E9F41-2089-4F5E-B380-22D0E8713B9C}"/>
    <cellStyle name="Separador de milhares 3 5 4 2" xfId="40440" xr:uid="{27CD1D8D-AC55-422B-9FD4-DD3B9CF31F15}"/>
    <cellStyle name="Separador de milhares 3 5 5" xfId="40441" xr:uid="{A2FA04D5-968A-47F0-9DC8-152668E7DEE2}"/>
    <cellStyle name="Separador de milhares 3 5 6" xfId="40442" xr:uid="{35DE1B21-1A62-45B0-B3D4-3B9C57E5E5F5}"/>
    <cellStyle name="Separador de milhares 3 6" xfId="40443" xr:uid="{D40718CE-667C-4597-9809-5C204A10842A}"/>
    <cellStyle name="Separador de milhares 3 6 2" xfId="40444" xr:uid="{F79E2050-82A8-447B-8E28-46906F426A90}"/>
    <cellStyle name="Separador de milhares 3 6 2 2" xfId="40445" xr:uid="{9ED23A89-8254-45B3-B4BC-3252C67DADEA}"/>
    <cellStyle name="Separador de milhares 3 6 2 2 2" xfId="40446" xr:uid="{C31E025B-D8AD-44E0-8A77-70C0A2D475FE}"/>
    <cellStyle name="Separador de milhares 3 6 2 2 3" xfId="40447" xr:uid="{02CBA86E-041A-4783-981B-C907DA13883A}"/>
    <cellStyle name="Separador de milhares 3 6 2 3" xfId="40448" xr:uid="{6984236C-486E-4AD0-8CCA-49370A213292}"/>
    <cellStyle name="Separador de milhares 3 6 2 3 2" xfId="40449" xr:uid="{940A7404-E155-4574-AE92-D7AF2BAA997B}"/>
    <cellStyle name="Separador de milhares 3 6 2 4" xfId="40450" xr:uid="{FA86764C-9117-4287-8FE9-50D2EA7D05E5}"/>
    <cellStyle name="Separador de milhares 3 6 2 5" xfId="40451" xr:uid="{F7F4F25B-9184-41A3-B800-5464CAF35FA1}"/>
    <cellStyle name="Separador de milhares 3 6 3" xfId="40452" xr:uid="{BBE2FB66-FF3C-429E-91AC-9DD9D5241553}"/>
    <cellStyle name="Separador de milhares 3 6 3 2" xfId="40453" xr:uid="{A5ACF249-B896-4ADE-B5DF-D8B5BF9BBE19}"/>
    <cellStyle name="Separador de milhares 3 6 3 2 2" xfId="40454" xr:uid="{000AD544-621B-47C7-A9AD-C340EB244FD0}"/>
    <cellStyle name="Separador de milhares 3 6 3 3" xfId="40455" xr:uid="{FA58D224-9C0A-4252-A877-1B099C01E89C}"/>
    <cellStyle name="Separador de milhares 3 6 3 3 2" xfId="40456" xr:uid="{F087FAA9-55E5-445A-82BD-347D4F68EEE3}"/>
    <cellStyle name="Separador de milhares 3 6 3 4" xfId="40457" xr:uid="{C1AE18F7-B704-4899-9579-19F0295F25C7}"/>
    <cellStyle name="Separador de milhares 3 6 3 5" xfId="40458" xr:uid="{D041F3FE-5DF9-47E1-9DA2-40136D814950}"/>
    <cellStyle name="Separador de milhares 3 6 4" xfId="40459" xr:uid="{6219FEAE-0885-46C5-81B5-51A8A76B3D78}"/>
    <cellStyle name="Separador de milhares 3 6 4 2" xfId="40460" xr:uid="{97EF50C9-70C8-46F6-B06B-C59068ABB265}"/>
    <cellStyle name="Separador de milhares 3 6 5" xfId="40461" xr:uid="{CC67BE31-71D9-4CE7-B24D-1832DD9E8977}"/>
    <cellStyle name="Separador de milhares 3 6 5 2" xfId="40462" xr:uid="{4FA310FE-3378-4A3E-9D5D-0B3D2DE228D3}"/>
    <cellStyle name="Separador de milhares 3 6 6" xfId="40463" xr:uid="{5D9F85A4-8633-4D8B-9FB2-12B8775DC6D0}"/>
    <cellStyle name="Separador de milhares 3 6 7" xfId="40464" xr:uid="{DF4469EA-2877-49DE-8111-24974528CAE4}"/>
    <cellStyle name="Separador de milhares 3 7" xfId="40465" xr:uid="{088FBEDE-B473-4037-AD4D-28A5CE765658}"/>
    <cellStyle name="Separador de milhares 3 7 2" xfId="40466" xr:uid="{1AC1F74C-7420-468C-9C31-87AFF4349C37}"/>
    <cellStyle name="Separador de milhares 3 7 2 2" xfId="40467" xr:uid="{DB4C7D14-7126-47CE-A5B5-8C061D4E71EF}"/>
    <cellStyle name="Separador de milhares 3 7 2 2 2" xfId="40468" xr:uid="{F01CC59F-6ADA-483A-9F24-87D805590858}"/>
    <cellStyle name="Separador de milhares 3 7 2 3" xfId="40469" xr:uid="{B37C30DA-29ED-4D4A-828B-4D8CD8A328CA}"/>
    <cellStyle name="Separador de milhares 3 7 2 3 2" xfId="40470" xr:uid="{8EA49431-E2BB-4A86-B1AD-DBD515656FEB}"/>
    <cellStyle name="Separador de milhares 3 7 2 4" xfId="40471" xr:uid="{D4609CC3-0D68-4270-9476-34EE9B7C6747}"/>
    <cellStyle name="Separador de milhares 3 7 2 5" xfId="40472" xr:uid="{7E925D0B-9D56-4327-9DEC-377C33F5438E}"/>
    <cellStyle name="Separador de milhares 3 7 3" xfId="40473" xr:uid="{5DE5425F-8533-486E-B8EE-280E64499041}"/>
    <cellStyle name="Separador de milhares 3 7 3 2" xfId="40474" xr:uid="{F874C9CF-46DB-4FAA-88A6-DC00311DC8BA}"/>
    <cellStyle name="Separador de milhares 3 7 3 2 2" xfId="40475" xr:uid="{4BB22AE4-6529-41CF-9D4A-4B63FE228B19}"/>
    <cellStyle name="Separador de milhares 3 7 3 3" xfId="40476" xr:uid="{A28D85BE-41F6-49F0-AF8F-2637514A9C4E}"/>
    <cellStyle name="Separador de milhares 3 7 3 3 2" xfId="40477" xr:uid="{74C8CDEC-AB26-4DCA-9B03-384E282E93AB}"/>
    <cellStyle name="Separador de milhares 3 7 3 4" xfId="40478" xr:uid="{171F2544-93F3-4ECD-B765-17944785CDB1}"/>
    <cellStyle name="Separador de milhares 3 7 3 5" xfId="40479" xr:uid="{55951246-CEA8-4346-879C-0ED84A7080E2}"/>
    <cellStyle name="Separador de milhares 3 7 4" xfId="40480" xr:uid="{849FD311-B3D9-4E51-842B-591785B27678}"/>
    <cellStyle name="Separador de milhares 3 7 4 2" xfId="40481" xr:uid="{33D17FD7-02D9-4F33-BB92-62A89CFDB1DD}"/>
    <cellStyle name="Separador de milhares 3 7 5" xfId="40482" xr:uid="{C42F60E7-E99C-4D5B-8168-5AE906BCA7AB}"/>
    <cellStyle name="Separador de milhares 3 7 5 2" xfId="40483" xr:uid="{0B3A4531-C6B2-4A24-9649-99B6B18E28EE}"/>
    <cellStyle name="Separador de milhares 3 7 6" xfId="40484" xr:uid="{4FF40215-AFD4-45AE-B22B-5B70702595F8}"/>
    <cellStyle name="Separador de milhares 3 7 7" xfId="40485" xr:uid="{11BB18BE-A215-4762-88CF-3AD0DCD45FD5}"/>
    <cellStyle name="Separador de milhares 3 8" xfId="40486" xr:uid="{0E0B09B1-7BE4-448A-8DA3-3CEC983CB00C}"/>
    <cellStyle name="Separador de milhares 3 8 2" xfId="40487" xr:uid="{BB27E6C3-A9F3-40A2-B781-86B0C5777E7C}"/>
    <cellStyle name="Separador de milhares 3 8 2 2" xfId="40488" xr:uid="{77645AEC-A06A-4290-A23F-EEB63CEC6157}"/>
    <cellStyle name="Separador de milhares 3 8 3" xfId="40489" xr:uid="{5A08F502-F4F3-4CF7-B26B-A24BAD58B5E3}"/>
    <cellStyle name="Separador de milhares 3 8 3 2" xfId="40490" xr:uid="{AD64BE8D-A16F-4ADA-BCA6-413CF3331630}"/>
    <cellStyle name="Separador de milhares 3 8 4" xfId="40491" xr:uid="{2F525108-F1E2-421E-9283-58D7190E884A}"/>
    <cellStyle name="Separador de milhares 3 8 5" xfId="40492" xr:uid="{06244E0A-A831-4F30-8C92-5712D6696DE4}"/>
    <cellStyle name="Separador de milhares 3 9" xfId="40493" xr:uid="{2C89CC61-036E-468D-BA37-7C257321AD92}"/>
    <cellStyle name="Separador de milhares 3 9 2" xfId="40494" xr:uid="{A844578D-8EFF-4C2E-820D-ADDD861932E9}"/>
    <cellStyle name="Separador de milhares 3 9 2 2" xfId="40495" xr:uid="{DF178F9B-B603-45E3-A72B-FEF378FB0E46}"/>
    <cellStyle name="Separador de milhares 3 9 3" xfId="40496" xr:uid="{38D81664-7978-4CF2-9C92-5A4CC45B12D2}"/>
    <cellStyle name="Separador de milhares 3 9 3 2" xfId="40497" xr:uid="{5B68D0CE-74ED-477B-9D39-A7EA9B9A56E6}"/>
    <cellStyle name="Separador de milhares 3 9 4" xfId="40498" xr:uid="{EFC0621E-7797-46C0-8D07-553D0CE1FA69}"/>
    <cellStyle name="Separador de milhares 4" xfId="40499" xr:uid="{5C9D5919-CD91-4C1A-A36A-9DB0B2FF59E4}"/>
    <cellStyle name="Separador de milhares 4 10" xfId="40500" xr:uid="{EEDB5ED8-F1AA-48EF-9C24-F4875E58A719}"/>
    <cellStyle name="Separador de milhares 4 11" xfId="40501" xr:uid="{DF78BC96-CC57-48B1-B9AC-4C5882A60BAF}"/>
    <cellStyle name="Separador de milhares 4 12" xfId="40502" xr:uid="{F8CD446E-EDC6-4FCB-A327-1BB3CE6BD8B5}"/>
    <cellStyle name="Separador de milhares 4 2" xfId="40503" xr:uid="{0258643D-C17A-4A27-8A1E-9536018785F3}"/>
    <cellStyle name="Separador de milhares 4 2 10" xfId="40504" xr:uid="{4466AB4D-E100-4F46-90C5-13BBB1F05C61}"/>
    <cellStyle name="Separador de milhares 4 2 2" xfId="40505" xr:uid="{1A553136-8999-41CB-B781-D92D4D2C76BB}"/>
    <cellStyle name="Separador de milhares 4 2 2 2" xfId="40506" xr:uid="{BCFFE533-D0EE-4883-88D8-122FB539D2AE}"/>
    <cellStyle name="Separador de milhares 4 2 2 2 2" xfId="40507" xr:uid="{60BF1BE1-226A-4427-ADB5-7C2FF35374E9}"/>
    <cellStyle name="Separador de milhares 4 2 2 2 2 2" xfId="40508" xr:uid="{71F86E61-888A-4215-BF52-FE4E6C304262}"/>
    <cellStyle name="Separador de milhares 4 2 2 2 3" xfId="40509" xr:uid="{238C6308-91B7-49EA-AF70-0B2F4B67CFC5}"/>
    <cellStyle name="Separador de milhares 4 2 2 2 3 2" xfId="40510" xr:uid="{7E334129-2370-42BB-AEF3-B9C44CA949B7}"/>
    <cellStyle name="Separador de milhares 4 2 2 2 4" xfId="40511" xr:uid="{66208898-5239-4A57-857A-603983B2DA19}"/>
    <cellStyle name="Separador de milhares 4 2 2 2 5" xfId="40512" xr:uid="{FD544DF2-02C6-4042-860C-DE0B1DD4C404}"/>
    <cellStyle name="Separador de milhares 4 2 2 3" xfId="40513" xr:uid="{5ADECEDC-1F0B-45CA-BD4B-900AC1B966FD}"/>
    <cellStyle name="Separador de milhares 4 2 2 3 2" xfId="40514" xr:uid="{2D914BFC-42F4-4E29-A332-B1CC1DB86C6C}"/>
    <cellStyle name="Separador de milhares 4 2 2 3 2 2" xfId="40515" xr:uid="{435BC270-2A6F-4CBB-AD2F-5C82F4411F43}"/>
    <cellStyle name="Separador de milhares 4 2 2 3 3" xfId="40516" xr:uid="{2680DD55-125A-429A-B9A7-FE4EA7EF47B2}"/>
    <cellStyle name="Separador de milhares 4 2 2 3 3 2" xfId="40517" xr:uid="{9037C2DB-6AF1-42F7-8B2B-3765EE924DDC}"/>
    <cellStyle name="Separador de milhares 4 2 2 3 4" xfId="40518" xr:uid="{564FEFA9-F531-4CAA-9D5D-F11E09B41E21}"/>
    <cellStyle name="Separador de milhares 4 2 2 4" xfId="40519" xr:uid="{B7CE59B8-B009-46E1-8BBE-A42F6F7F4DB9}"/>
    <cellStyle name="Separador de milhares 4 2 2 4 2" xfId="40520" xr:uid="{B4185B6C-1B43-402B-9A24-C0212E7288CC}"/>
    <cellStyle name="Separador de milhares 4 2 2 5" xfId="40521" xr:uid="{805E3837-457B-44EC-8384-86C924658346}"/>
    <cellStyle name="Separador de milhares 4 2 2 5 2" xfId="40522" xr:uid="{F1A6BB83-63B4-44C8-BBB6-C24630C561E6}"/>
    <cellStyle name="Separador de milhares 4 2 2 6" xfId="40523" xr:uid="{379430DB-E1F5-4CD3-BB8E-304E28FE4BD2}"/>
    <cellStyle name="Separador de milhares 4 2 2 7" xfId="40524" xr:uid="{DF0A0CDD-CB89-4CE8-A6F3-7DEE726B18F7}"/>
    <cellStyle name="Separador de milhares 4 2 3" xfId="40525" xr:uid="{B70AB64B-FB13-44C8-A9BC-71E183C9AFC6}"/>
    <cellStyle name="Separador de milhares 4 2 3 2" xfId="40526" xr:uid="{9CB262EF-BFF1-4224-BFA0-C0E12A61E449}"/>
    <cellStyle name="Separador de milhares 4 2 3 2 2" xfId="40527" xr:uid="{CA44E674-4A64-4821-9708-8842AE6545F9}"/>
    <cellStyle name="Separador de milhares 4 2 3 2 2 2" xfId="40528" xr:uid="{11886EC7-BA01-4409-9B42-A5397EFDED9B}"/>
    <cellStyle name="Separador de milhares 4 2 3 2 3" xfId="40529" xr:uid="{CC9C6779-5BFD-44F2-A8B5-D8F72945AC1F}"/>
    <cellStyle name="Separador de milhares 4 2 3 2 3 2" xfId="40530" xr:uid="{B3457929-EEED-4DA4-8D54-229E66718769}"/>
    <cellStyle name="Separador de milhares 4 2 3 2 4" xfId="40531" xr:uid="{22E0649E-B4D2-4FE8-B667-DCAC07B7CC55}"/>
    <cellStyle name="Separador de milhares 4 2 3 3" xfId="40532" xr:uid="{8342FC17-F7D5-459B-A88F-F8355A1E1413}"/>
    <cellStyle name="Separador de milhares 4 2 3 3 2" xfId="40533" xr:uid="{0E4DE431-4638-491E-B88C-520D62243336}"/>
    <cellStyle name="Separador de milhares 4 2 3 4" xfId="40534" xr:uid="{DB935E60-B7F1-4C91-9FF5-73AB40B7B621}"/>
    <cellStyle name="Separador de milhares 4 2 3 4 2" xfId="40535" xr:uid="{E917C7EE-C284-4169-B683-947140F23648}"/>
    <cellStyle name="Separador de milhares 4 2 3 5" xfId="40536" xr:uid="{71D0BA63-7C9A-4A77-A03A-9F8FA6E37AEA}"/>
    <cellStyle name="Separador de milhares 4 2 3 6" xfId="40537" xr:uid="{1880021E-7D2B-4BE1-B807-43732D078F65}"/>
    <cellStyle name="Separador de milhares 4 2 3 7" xfId="53489" xr:uid="{B4A10E1C-33A0-4407-894C-C839D8FBFA4D}"/>
    <cellStyle name="Separador de milhares 4 2 4" xfId="40538" xr:uid="{79AF1DA1-C86D-4797-8550-C6CCD3AB8509}"/>
    <cellStyle name="Separador de milhares 4 2 4 2" xfId="40539" xr:uid="{1BF319D5-F96B-489E-BCBC-C9AB50F6F40B}"/>
    <cellStyle name="Separador de milhares 4 2 4 2 2" xfId="40540" xr:uid="{5FAA2141-F0A2-425E-AA5F-F3D63DF29CAB}"/>
    <cellStyle name="Separador de milhares 4 2 4 3" xfId="40541" xr:uid="{B0B8B248-C59A-428A-A25A-C968A2E3D2ED}"/>
    <cellStyle name="Separador de milhares 4 2 4 3 2" xfId="40542" xr:uid="{84654B7B-61DF-4414-BA01-27F2AC059C88}"/>
    <cellStyle name="Separador de milhares 4 2 4 4" xfId="40543" xr:uid="{E9ECAAAB-70D2-4EB9-A726-0660AE27FC88}"/>
    <cellStyle name="Separador de milhares 4 2 4 5" xfId="40544" xr:uid="{5DB2AFE4-B46F-44D4-91D2-36C5A181B877}"/>
    <cellStyle name="Separador de milhares 4 2 5" xfId="40545" xr:uid="{04EC6949-5F2E-462F-B657-F730041D7700}"/>
    <cellStyle name="Separador de milhares 4 2 5 2" xfId="40546" xr:uid="{360D9940-EAA9-4C8D-BAEA-A24B8606D419}"/>
    <cellStyle name="Separador de milhares 4 2 6" xfId="40547" xr:uid="{C9215EB5-445F-4749-A28B-7AD5394AD40D}"/>
    <cellStyle name="Separador de milhares 4 2 6 2" xfId="40548" xr:uid="{FA93864E-D2A1-4015-9D0E-0F2B19F260DE}"/>
    <cellStyle name="Separador de milhares 4 2 7" xfId="40549" xr:uid="{1AC44C19-57AB-4376-982E-04F35E15CA92}"/>
    <cellStyle name="Separador de milhares 4 2 7 2" xfId="40550" xr:uid="{755991CC-43EC-48F4-AAC9-524116FEEC51}"/>
    <cellStyle name="Separador de milhares 4 2 8" xfId="40551" xr:uid="{0D5BE4DD-D602-4AA1-95F2-FB713CF84959}"/>
    <cellStyle name="Separador de milhares 4 2 9" xfId="40552" xr:uid="{562EA64F-EABF-4DDE-9765-E65F10397EC4}"/>
    <cellStyle name="Separador de milhares 4 3" xfId="40553" xr:uid="{DE9F1D53-3B61-4AAF-AC0B-CEA80AA5D98E}"/>
    <cellStyle name="Separador de milhares 4 3 2" xfId="40554" xr:uid="{2C32F8BB-F6D0-493D-9E79-CA16C95BA7B4}"/>
    <cellStyle name="Separador de milhares 4 3 2 2" xfId="40555" xr:uid="{8D1193BB-0759-4094-8BF7-C895F45A2B70}"/>
    <cellStyle name="Separador de milhares 4 3 2 2 2" xfId="40556" xr:uid="{10278C51-7CD1-44C8-94C1-9591CB685ABA}"/>
    <cellStyle name="Separador de milhares 4 3 2 2 2 2" xfId="40557" xr:uid="{359B49E3-906A-4272-96D9-C9CAC92D3573}"/>
    <cellStyle name="Separador de milhares 4 3 2 2 3" xfId="40558" xr:uid="{4127EFC1-6A50-455A-8F21-4449CC056CCC}"/>
    <cellStyle name="Separador de milhares 4 3 2 2 3 2" xfId="40559" xr:uid="{F97B8C33-6A86-41A2-BFA2-79EA9820F3E8}"/>
    <cellStyle name="Separador de milhares 4 3 2 2 4" xfId="40560" xr:uid="{83A084C8-2194-4635-820C-C6949BB5C693}"/>
    <cellStyle name="Separador de milhares 4 3 2 3" xfId="40561" xr:uid="{6356F712-8017-42E6-94EB-0F378984F74C}"/>
    <cellStyle name="Separador de milhares 4 3 2 3 2" xfId="40562" xr:uid="{68EF9B79-022D-4074-A0C7-4A67F4BC4FE6}"/>
    <cellStyle name="Separador de milhares 4 3 2 4" xfId="40563" xr:uid="{F205451F-6FE7-462B-8EEF-78D1A22D3497}"/>
    <cellStyle name="Separador de milhares 4 3 2 4 2" xfId="40564" xr:uid="{4A4BA73F-9BB3-4B21-9F36-D395834810A6}"/>
    <cellStyle name="Separador de milhares 4 3 2 5" xfId="40565" xr:uid="{959E60E9-63E5-44A1-B6DA-87DE5BA2323E}"/>
    <cellStyle name="Separador de milhares 4 3 2 6" xfId="40566" xr:uid="{CFCB59CE-493A-4B0F-BC6E-52772407C27C}"/>
    <cellStyle name="Separador de milhares 4 3 2 7" xfId="53490" xr:uid="{B1CF2164-E955-402F-A755-F19A359C369B}"/>
    <cellStyle name="Separador de milhares 4 3 3" xfId="40567" xr:uid="{2D966C71-17BC-4423-B62E-04D6938D409C}"/>
    <cellStyle name="Separador de milhares 4 3 3 2" xfId="40568" xr:uid="{060BDB78-2DAD-4C0D-9C4B-47E68FDFB1EF}"/>
    <cellStyle name="Separador de milhares 4 3 3 2 2" xfId="40569" xr:uid="{E7E5439F-7297-462E-8232-02952E69DEFF}"/>
    <cellStyle name="Separador de milhares 4 3 3 3" xfId="40570" xr:uid="{6CD2F77A-A224-4AA2-9047-97DAD281C58A}"/>
    <cellStyle name="Separador de milhares 4 3 3 3 2" xfId="40571" xr:uid="{EBA68D8D-4CCD-482E-84E0-C420257919E7}"/>
    <cellStyle name="Separador de milhares 4 3 3 4" xfId="40572" xr:uid="{34645DAE-9A6D-4D2A-8FFA-0A7D8DE3B27B}"/>
    <cellStyle name="Separador de milhares 4 3 3 5" xfId="40573" xr:uid="{650DF323-2FB4-46C0-A7EF-6EBFF59A478B}"/>
    <cellStyle name="Separador de milhares 4 3 4" xfId="40574" xr:uid="{918A416B-D7F0-4F50-93D5-DAB5C3FE0628}"/>
    <cellStyle name="Separador de milhares 4 3 4 2" xfId="40575" xr:uid="{ECFC6201-E1A9-4429-921D-B08ADDE416A7}"/>
    <cellStyle name="Separador de milhares 4 3 5" xfId="40576" xr:uid="{5321863E-F1E5-491E-9DB8-4041CD2E2286}"/>
    <cellStyle name="Separador de milhares 4 3 5 2" xfId="40577" xr:uid="{9CEF8B57-1D2B-4618-96C1-B197D4C6D900}"/>
    <cellStyle name="Separador de milhares 4 3 6" xfId="40578" xr:uid="{F6E66BAA-98D5-457C-85EE-F8E60DD3EAEF}"/>
    <cellStyle name="Separador de milhares 4 3 7" xfId="40579" xr:uid="{F5D06878-E670-4041-A053-6F51892DB49B}"/>
    <cellStyle name="Separador de milhares 4 4" xfId="40580" xr:uid="{CDEB153D-8123-4692-9FDB-CBB98020257A}"/>
    <cellStyle name="Separador de milhares 4 4 2" xfId="40581" xr:uid="{41C79C3D-DEDF-44DD-A029-6E5A8C53C3F9}"/>
    <cellStyle name="Separador de milhares 4 4 2 2" xfId="40582" xr:uid="{97163551-93FE-4919-B500-3EF060B37C1C}"/>
    <cellStyle name="Separador de milhares 4 4 2 3" xfId="40583" xr:uid="{AA7A0181-D352-4767-A348-BD88086F83C6}"/>
    <cellStyle name="Separador de milhares 4 4 3" xfId="40584" xr:uid="{99FA0853-B915-4302-8220-AA8C47A1C5A7}"/>
    <cellStyle name="Separador de milhares 4 4 3 2" xfId="40585" xr:uid="{7B87A521-BD7B-4F25-BAA5-96BC5BE8A227}"/>
    <cellStyle name="Separador de milhares 4 4 4" xfId="40586" xr:uid="{008E3D3D-004B-4382-84C4-E1B01BF8BA99}"/>
    <cellStyle name="Separador de milhares 4 4 5" xfId="40587" xr:uid="{9F6C581B-8CEF-404B-BDF2-0E435DBF79EA}"/>
    <cellStyle name="Separador de milhares 4 5" xfId="40588" xr:uid="{BECF98A3-247A-4FCD-8C1B-17F31D0F716D}"/>
    <cellStyle name="Separador de milhares 4 5 2" xfId="40589" xr:uid="{2CCD0E10-D3EC-4014-94B5-8482C1D6455C}"/>
    <cellStyle name="Separador de milhares 4 5 2 2" xfId="40590" xr:uid="{C8867F7D-6314-4E95-809F-E0EC0F621E75}"/>
    <cellStyle name="Separador de milhares 4 5 3" xfId="40591" xr:uid="{09B44CB3-650B-43FA-A7D2-9F2598C3A295}"/>
    <cellStyle name="Separador de milhares 4 5 3 2" xfId="40592" xr:uid="{331BF871-4AB9-4040-A5D1-FB4CFF9C715C}"/>
    <cellStyle name="Separador de milhares 4 5 4" xfId="40593" xr:uid="{F2556722-4AAC-4890-95CF-8702A04E2A7A}"/>
    <cellStyle name="Separador de milhares 4 6" xfId="40594" xr:uid="{5FCF0219-7851-4C45-A092-A057C75F0A16}"/>
    <cellStyle name="Separador de milhares 4 6 2" xfId="40595" xr:uid="{BDDA6BFA-AE55-4DA8-9F76-48F7706117F9}"/>
    <cellStyle name="Separador de milhares 4 6 2 2" xfId="40596" xr:uid="{72AFF2AE-A02F-4655-976E-0650F8530AEA}"/>
    <cellStyle name="Separador de milhares 4 6 3" xfId="40597" xr:uid="{6CCB3339-619D-456C-92AC-BA73472F19AC}"/>
    <cellStyle name="Separador de milhares 4 6 3 2" xfId="40598" xr:uid="{B433F049-79DA-433B-BDCF-C0A64415873F}"/>
    <cellStyle name="Separador de milhares 4 6 4" xfId="40599" xr:uid="{9751D0CF-B2A5-4F3B-9181-8543822ADD24}"/>
    <cellStyle name="Separador de milhares 4 7" xfId="40600" xr:uid="{F24B2747-558B-4D16-932D-93614BB64F1B}"/>
    <cellStyle name="Separador de milhares 4 7 2" xfId="40601" xr:uid="{CBC62FCF-A3DB-4F8D-999E-73576C76B541}"/>
    <cellStyle name="Separador de milhares 4 8" xfId="40602" xr:uid="{F34B2D63-EE0B-42C2-8023-AFB6EB11E803}"/>
    <cellStyle name="Separador de milhares 4 8 2" xfId="40603" xr:uid="{0266CDDC-6ECB-4125-B2A1-7296A43CE7FF}"/>
    <cellStyle name="Separador de milhares 4 9" xfId="40604" xr:uid="{F2A87F41-365E-43CA-B903-A57F892FDACB}"/>
    <cellStyle name="Separador de milhares 4 9 2" xfId="40605" xr:uid="{FAEEF767-39EA-4790-9553-5E151D442708}"/>
    <cellStyle name="Separador de milhares 5" xfId="40606" xr:uid="{8F0A0414-0970-41F9-8D95-C366195EC41F}"/>
    <cellStyle name="Separador de milhares 5 10" xfId="40607" xr:uid="{2C0D3851-A28C-48AE-A7D6-1D5E2872B4AC}"/>
    <cellStyle name="Separador de milhares 5 11" xfId="40608" xr:uid="{AE0C73C4-489B-4756-BF17-4C4FE0BE9258}"/>
    <cellStyle name="Separador de milhares 5 12" xfId="40609" xr:uid="{66F2A76C-C9AB-4DE6-8427-661944189605}"/>
    <cellStyle name="Separador de milhares 5 2" xfId="40610" xr:uid="{1E885CF3-E861-4394-A738-15164B36E51B}"/>
    <cellStyle name="Separador de milhares 5 2 10" xfId="40611" xr:uid="{37BF3CA2-F548-4D74-A087-F63A1B5C16D0}"/>
    <cellStyle name="Separador de milhares 5 2 10 10" xfId="40612" xr:uid="{593B833F-C069-47E1-A0F2-5DE288FB6DE6}"/>
    <cellStyle name="Separador de milhares 5 2 10 11" xfId="53491" xr:uid="{3B7D83EF-6200-4B83-AD36-8022C595FA58}"/>
    <cellStyle name="Separador de milhares 5 2 10 2" xfId="40613" xr:uid="{87919A68-6CCD-48F0-B09D-822C5E16D153}"/>
    <cellStyle name="Separador de milhares 5 2 10 2 2" xfId="40614" xr:uid="{1A0E452D-086C-4773-B9A7-3685A1957D11}"/>
    <cellStyle name="Separador de milhares 5 2 10 2 2 2" xfId="40615" xr:uid="{01B36E46-1690-4435-95B5-77988FF503D0}"/>
    <cellStyle name="Separador de milhares 5 2 10 2 2 2 2" xfId="40616" xr:uid="{09473968-FC10-4A54-9F7C-B1EA66168585}"/>
    <cellStyle name="Separador de milhares 5 2 10 2 2 2 2 2" xfId="40617" xr:uid="{4BB1C377-138C-480A-86D2-97DDA0C9416A}"/>
    <cellStyle name="Separador de milhares 5 2 10 2 2 2 2 2 2" xfId="40618" xr:uid="{92C47C4E-9C4C-471A-AD40-46046E9195B1}"/>
    <cellStyle name="Separador de milhares 5 2 10 2 2 2 2 3" xfId="40619" xr:uid="{02C15723-3758-4E06-9B37-E95920B4033F}"/>
    <cellStyle name="Separador de milhares 5 2 10 2 2 2 3" xfId="40620" xr:uid="{1E17A5A5-C220-4389-B17C-61472FBFE24E}"/>
    <cellStyle name="Separador de milhares 5 2 10 2 2 2 3 2" xfId="40621" xr:uid="{D6398003-2698-487E-A585-BEC4A538A475}"/>
    <cellStyle name="Separador de milhares 5 2 10 2 2 2 4" xfId="40622" xr:uid="{464A6228-7DAE-414A-9DCF-90E2FD92CE9C}"/>
    <cellStyle name="Separador de milhares 5 2 10 2 2 2 4 2" xfId="40623" xr:uid="{C766F6FC-DE25-403D-AFD5-4739651D2750}"/>
    <cellStyle name="Separador de milhares 5 2 10 2 2 2 5" xfId="40624" xr:uid="{F683A652-0883-406A-91E6-66655B8E3010}"/>
    <cellStyle name="Separador de milhares 5 2 10 2 2 3" xfId="40625" xr:uid="{5DD9A988-BEEA-4979-B965-1B48198AC96A}"/>
    <cellStyle name="Separador de milhares 5 2 10 2 2 3 2" xfId="40626" xr:uid="{67807933-FA0D-43C3-A82A-FC2C1552FE15}"/>
    <cellStyle name="Separador de milhares 5 2 10 2 2 4" xfId="40627" xr:uid="{9B32C895-9732-41D4-A317-8DB34A198335}"/>
    <cellStyle name="Separador de milhares 5 2 10 2 2 4 2" xfId="40628" xr:uid="{A9A18242-30AA-43E2-A448-334195649A70}"/>
    <cellStyle name="Separador de milhares 5 2 10 2 2 5" xfId="40629" xr:uid="{DB822CBC-4D22-45D9-A65A-C095FE65831E}"/>
    <cellStyle name="Separador de milhares 5 2 10 2 3" xfId="40630" xr:uid="{F7EFB30E-30CF-40CA-A74B-79F309A46DD2}"/>
    <cellStyle name="Separador de milhares 5 2 10 2 3 2" xfId="40631" xr:uid="{9386BDCE-9135-4CE4-93D7-BE9556D3FA2F}"/>
    <cellStyle name="Separador de milhares 5 2 10 2 3 2 2" xfId="40632" xr:uid="{A2E60253-4104-4FE5-A4FE-E617343A2BD8}"/>
    <cellStyle name="Separador de milhares 5 2 10 2 3 3" xfId="40633" xr:uid="{DC4A965D-8E9F-4DE7-992A-42F1A9DF53FE}"/>
    <cellStyle name="Separador de milhares 5 2 10 2 3 3 2" xfId="40634" xr:uid="{F5548E5E-10A3-498F-869E-3F13777B9A4D}"/>
    <cellStyle name="Separador de milhares 5 2 10 2 3 4" xfId="40635" xr:uid="{F6BFDBB4-8E62-4EB0-A52C-08DA8EA4FA5D}"/>
    <cellStyle name="Separador de milhares 5 2 10 2 4" xfId="40636" xr:uid="{EA47544E-8953-49B1-B57D-F1FB576D25E9}"/>
    <cellStyle name="Separador de milhares 5 2 10 2 4 2" xfId="40637" xr:uid="{8A75620E-5688-4525-AF75-01133D7F1100}"/>
    <cellStyle name="Separador de milhares 5 2 10 2 4 2 2" xfId="40638" xr:uid="{253AB325-11C8-4C9A-B291-5979B48D9E6A}"/>
    <cellStyle name="Separador de milhares 5 2 10 2 4 2 2 2" xfId="40639" xr:uid="{A839BDA0-4DD1-429D-8D45-ADC0084B13F9}"/>
    <cellStyle name="Separador de milhares 5 2 10 2 4 2 3" xfId="40640" xr:uid="{A25C7363-4EAC-4660-B82C-01E08C6919D1}"/>
    <cellStyle name="Separador de milhares 5 2 10 2 4 3" xfId="40641" xr:uid="{6CD11EA8-C594-4BB2-ADC3-545C71136E5E}"/>
    <cellStyle name="Separador de milhares 5 2 10 2 4 3 2" xfId="40642" xr:uid="{B64F9DF8-700F-4A99-8498-0E81B9043F97}"/>
    <cellStyle name="Separador de milhares 5 2 10 2 4 4" xfId="40643" xr:uid="{C468582E-9134-4C59-AF58-492881539FF2}"/>
    <cellStyle name="Separador de milhares 5 2 10 2 4 4 2" xfId="40644" xr:uid="{6B5F8FBE-CD73-4B5D-89B9-9C7A4388F50A}"/>
    <cellStyle name="Separador de milhares 5 2 10 2 4 5" xfId="40645" xr:uid="{20140EBE-4651-4BC8-812A-58373316BA8E}"/>
    <cellStyle name="Separador de milhares 5 2 10 2 5" xfId="40646" xr:uid="{F54DBD76-2B57-4212-9B2F-6D84FBE940EC}"/>
    <cellStyle name="Separador de milhares 5 2 10 2 5 2" xfId="40647" xr:uid="{76C29A78-5AC7-469A-A7AB-92A7DDEB61C1}"/>
    <cellStyle name="Separador de milhares 5 2 10 2 5 2 2" xfId="40648" xr:uid="{D438C0DC-B971-4B9E-B5B6-DE477CC86F82}"/>
    <cellStyle name="Separador de milhares 5 2 10 2 5 3" xfId="40649" xr:uid="{27F01574-72A5-47A9-B181-62D496B2C81C}"/>
    <cellStyle name="Separador de milhares 5 2 10 2 5 3 2" xfId="40650" xr:uid="{3F15D58C-35F3-453D-B11D-B198D3C05AD7}"/>
    <cellStyle name="Separador de milhares 5 2 10 2 5 4" xfId="40651" xr:uid="{0AE23176-D10B-49BE-98AA-29C899D45B99}"/>
    <cellStyle name="Separador de milhares 5 2 10 2 6" xfId="40652" xr:uid="{8A25AA43-D794-48C2-A793-2AF0B3FB890F}"/>
    <cellStyle name="Separador de milhares 5 2 10 2 6 2" xfId="40653" xr:uid="{0E8B4042-5205-4875-B7BE-E7E3C7ECF66D}"/>
    <cellStyle name="Separador de milhares 5 2 10 2 7" xfId="40654" xr:uid="{7E821ACE-0054-4FE4-84CD-8ED6A686DE97}"/>
    <cellStyle name="Separador de milhares 5 2 10 2 8" xfId="40655" xr:uid="{7B76BBB0-D77C-4423-8DD5-8027A4B3F9D8}"/>
    <cellStyle name="Separador de milhares 5 2 10 2 9" xfId="53492" xr:uid="{1E9C5DA6-1F06-4183-87AF-9930CB99C4A1}"/>
    <cellStyle name="Separador de milhares 5 2 10 3" xfId="40656" xr:uid="{82143B4E-E27E-49DD-B54F-BFF165FA22BE}"/>
    <cellStyle name="Separador de milhares 5 2 10 3 2" xfId="40657" xr:uid="{C6A71387-F0AC-4C24-8253-D077D4C45405}"/>
    <cellStyle name="Separador de milhares 5 2 10 3 2 2" xfId="40658" xr:uid="{4EFCECB6-3F3D-4FC5-AEDC-18D477D24E21}"/>
    <cellStyle name="Separador de milhares 5 2 10 3 2 2 2" xfId="40659" xr:uid="{674D01C0-7859-4230-B513-96C11DDA989B}"/>
    <cellStyle name="Separador de milhares 5 2 10 3 2 2 2 2" xfId="40660" xr:uid="{9AD33545-9143-4B50-A4BE-2E054A52B6E8}"/>
    <cellStyle name="Separador de milhares 5 2 10 3 2 2 2 2 2" xfId="40661" xr:uid="{540A1C20-1B5A-4EB6-8EC4-804EF590B2AD}"/>
    <cellStyle name="Separador de milhares 5 2 10 3 2 2 2 3" xfId="40662" xr:uid="{A82DC48B-A868-4F93-BBC6-6179895E83E0}"/>
    <cellStyle name="Separador de milhares 5 2 10 3 2 2 3" xfId="40663" xr:uid="{CC3DB2EF-55BA-45AD-8BE1-066D41F77012}"/>
    <cellStyle name="Separador de milhares 5 2 10 3 2 2 3 2" xfId="40664" xr:uid="{148F0676-53AB-4F49-9807-149D04E19450}"/>
    <cellStyle name="Separador de milhares 5 2 10 3 2 2 4" xfId="40665" xr:uid="{749C4AEE-D5E8-4AFA-B3A3-484C1B603BBE}"/>
    <cellStyle name="Separador de milhares 5 2 10 3 2 2 4 2" xfId="40666" xr:uid="{F1A92CFB-53A7-4FAB-BB35-6A3B4EA8003F}"/>
    <cellStyle name="Separador de milhares 5 2 10 3 2 2 5" xfId="40667" xr:uid="{D338C4DF-E586-4B1F-BD10-FAF417935A3E}"/>
    <cellStyle name="Separador de milhares 5 2 10 3 2 3" xfId="40668" xr:uid="{07576666-6238-4F6E-9024-E163A5E71261}"/>
    <cellStyle name="Separador de milhares 5 2 10 3 2 3 2" xfId="40669" xr:uid="{BC95138C-5F57-4A29-A464-397E390B7448}"/>
    <cellStyle name="Separador de milhares 5 2 10 3 2 4" xfId="40670" xr:uid="{14206078-18ED-450A-A066-FDCCAC071BE4}"/>
    <cellStyle name="Separador de milhares 5 2 10 3 2 4 2" xfId="40671" xr:uid="{870217B9-0DA7-4E8D-BCBC-E92DDCABC75E}"/>
    <cellStyle name="Separador de milhares 5 2 10 3 2 5" xfId="40672" xr:uid="{B18BDB7F-D363-4C5B-AEA7-439F2BCD3DE6}"/>
    <cellStyle name="Separador de milhares 5 2 10 3 3" xfId="40673" xr:uid="{3A44D2D4-A15A-4C69-BAF5-916413893A1D}"/>
    <cellStyle name="Separador de milhares 5 2 10 3 3 2" xfId="40674" xr:uid="{2DF0291B-F1A6-45E9-805D-CAB90EDCFBC4}"/>
    <cellStyle name="Separador de milhares 5 2 10 3 3 2 2" xfId="40675" xr:uid="{431CA5B8-E28A-42D4-89C1-7643B9947369}"/>
    <cellStyle name="Separador de milhares 5 2 10 3 3 3" xfId="40676" xr:uid="{D431256B-73E4-47A0-99E6-8C5F1F2DD32C}"/>
    <cellStyle name="Separador de milhares 5 2 10 3 3 3 2" xfId="40677" xr:uid="{FE21F542-C56F-4AEE-AE2C-22B3F047A362}"/>
    <cellStyle name="Separador de milhares 5 2 10 3 3 4" xfId="40678" xr:uid="{21DD0950-0B8C-46B5-906D-E77890C7D7BA}"/>
    <cellStyle name="Separador de milhares 5 2 10 3 4" xfId="40679" xr:uid="{9C69ADEE-57CE-4D4C-B127-BC807E838847}"/>
    <cellStyle name="Separador de milhares 5 2 10 3 4 2" xfId="40680" xr:uid="{CAE18451-40BC-4E4C-AB0B-80E91FD9EF13}"/>
    <cellStyle name="Separador de milhares 5 2 10 3 4 2 2" xfId="40681" xr:uid="{238E1878-9F81-4131-8066-06E0F028204E}"/>
    <cellStyle name="Separador de milhares 5 2 10 3 4 2 2 2" xfId="40682" xr:uid="{00175589-CE34-462D-9030-AC5DAE3B0600}"/>
    <cellStyle name="Separador de milhares 5 2 10 3 4 2 3" xfId="40683" xr:uid="{4983C215-F9BF-4BD2-92FE-92688C0E92E0}"/>
    <cellStyle name="Separador de milhares 5 2 10 3 4 3" xfId="40684" xr:uid="{143201C7-7D3B-4B7B-9CC2-667FF4184362}"/>
    <cellStyle name="Separador de milhares 5 2 10 3 4 3 2" xfId="40685" xr:uid="{1A5D05E6-1BBB-43BF-B216-283492F880AB}"/>
    <cellStyle name="Separador de milhares 5 2 10 3 4 4" xfId="40686" xr:uid="{115071C7-59A5-4B38-B683-4C10E6F6B375}"/>
    <cellStyle name="Separador de milhares 5 2 10 3 4 4 2" xfId="40687" xr:uid="{659764DD-52D1-4F3F-BDAF-87E82D2F7953}"/>
    <cellStyle name="Separador de milhares 5 2 10 3 4 5" xfId="40688" xr:uid="{2CECAF45-6054-4E31-9CE7-8BEAE93A1EBE}"/>
    <cellStyle name="Separador de milhares 5 2 10 3 5" xfId="40689" xr:uid="{9CD889B6-6864-4602-A184-2C1BBCEC9A25}"/>
    <cellStyle name="Separador de milhares 5 2 10 3 5 2" xfId="40690" xr:uid="{0F878850-454D-479E-B0B3-D32FC301A83C}"/>
    <cellStyle name="Separador de milhares 5 2 10 3 5 2 2" xfId="40691" xr:uid="{83CFB33A-0378-4233-893A-6BE0D72E27B0}"/>
    <cellStyle name="Separador de milhares 5 2 10 3 5 3" xfId="40692" xr:uid="{A7E4B184-6F27-4D54-91C3-0BE4FE3BA747}"/>
    <cellStyle name="Separador de milhares 5 2 10 3 5 3 2" xfId="40693" xr:uid="{D8F466D6-A717-4E80-AFAF-A0A7C4205405}"/>
    <cellStyle name="Separador de milhares 5 2 10 3 5 4" xfId="40694" xr:uid="{0061BDFD-E77F-43ED-8182-352156CF035A}"/>
    <cellStyle name="Separador de milhares 5 2 10 3 6" xfId="40695" xr:uid="{F80054B0-93F6-4DF7-81DD-B46405CE5629}"/>
    <cellStyle name="Separador de milhares 5 2 10 3 6 2" xfId="40696" xr:uid="{EBAB7560-2AFC-43C2-8F86-55655FBCBBCB}"/>
    <cellStyle name="Separador de milhares 5 2 10 3 7" xfId="40697" xr:uid="{052348AB-77B9-4AE9-892C-327AADF4B5A7}"/>
    <cellStyle name="Separador de milhares 5 2 10 3 8" xfId="40698" xr:uid="{95AAD5FC-529E-4A06-B0D1-A92DD80E6527}"/>
    <cellStyle name="Separador de milhares 5 2 10 3 9" xfId="53493" xr:uid="{4EB98719-E893-4B87-AA05-E6C374309841}"/>
    <cellStyle name="Separador de milhares 5 2 10 4" xfId="40699" xr:uid="{6FA3F7AA-2847-4CF3-840D-BA04D261FF4A}"/>
    <cellStyle name="Separador de milhares 5 2 10 4 2" xfId="40700" xr:uid="{19F0D977-3284-4D71-9E40-760F677D6915}"/>
    <cellStyle name="Separador de milhares 5 2 10 4 2 2" xfId="40701" xr:uid="{285D6E15-534D-4778-9A16-B3101F146E62}"/>
    <cellStyle name="Separador de milhares 5 2 10 4 2 2 2" xfId="40702" xr:uid="{17447640-8606-4047-9749-22B4099D2078}"/>
    <cellStyle name="Separador de milhares 5 2 10 4 2 2 2 2" xfId="40703" xr:uid="{F826E5AA-27F5-4ACD-8417-99B84E002E39}"/>
    <cellStyle name="Separador de milhares 5 2 10 4 2 2 3" xfId="40704" xr:uid="{3F3FFD07-DAF6-4737-A787-2A7C66347127}"/>
    <cellStyle name="Separador de milhares 5 2 10 4 2 3" xfId="40705" xr:uid="{530E4C5E-BE32-4FE2-9607-5371C48A7C30}"/>
    <cellStyle name="Separador de milhares 5 2 10 4 2 3 2" xfId="40706" xr:uid="{B5FCAF74-457F-45B9-9407-F2361C50A629}"/>
    <cellStyle name="Separador de milhares 5 2 10 4 2 4" xfId="40707" xr:uid="{34329004-99EF-4A51-A0C0-793D053771A2}"/>
    <cellStyle name="Separador de milhares 5 2 10 4 2 4 2" xfId="40708" xr:uid="{009AA020-FA2E-436B-A3A3-B8FEB701DE51}"/>
    <cellStyle name="Separador de milhares 5 2 10 4 2 5" xfId="40709" xr:uid="{65E7737B-DCEF-45F7-AD0A-AF4BE64A7968}"/>
    <cellStyle name="Separador de milhares 5 2 10 4 3" xfId="40710" xr:uid="{BE53429C-D6FD-4A1A-9B5B-EAD8B06C4012}"/>
    <cellStyle name="Separador de milhares 5 2 10 4 3 2" xfId="40711" xr:uid="{BC92D147-F1C2-442F-B649-7E470E123188}"/>
    <cellStyle name="Separador de milhares 5 2 10 4 4" xfId="40712" xr:uid="{970F0E3E-5EE5-42EB-9AAE-F12CF6761975}"/>
    <cellStyle name="Separador de milhares 5 2 10 4 4 2" xfId="40713" xr:uid="{6077F3A4-94EB-4CFF-A37C-5CA4BA9C66E2}"/>
    <cellStyle name="Separador de milhares 5 2 10 4 5" xfId="40714" xr:uid="{D61803B8-8F37-4798-9697-46698571B7CC}"/>
    <cellStyle name="Separador de milhares 5 2 10 5" xfId="40715" xr:uid="{222FC124-1887-471D-8BE3-9C177FA32BC1}"/>
    <cellStyle name="Separador de milhares 5 2 10 5 2" xfId="40716" xr:uid="{32230D64-422E-4299-A3D7-46383B5EBA81}"/>
    <cellStyle name="Separador de milhares 5 2 10 5 2 2" xfId="40717" xr:uid="{2D2A0A9C-282B-4D60-8D71-F6167695F808}"/>
    <cellStyle name="Separador de milhares 5 2 10 5 3" xfId="40718" xr:uid="{CD1C81AA-4730-4D48-8ADD-B54902DC7FC8}"/>
    <cellStyle name="Separador de milhares 5 2 10 5 3 2" xfId="40719" xr:uid="{4B6E1476-99E5-4BB2-A30F-32B88EBB2B14}"/>
    <cellStyle name="Separador de milhares 5 2 10 5 4" xfId="40720" xr:uid="{BACD822F-C660-49DE-82FC-0735909842D8}"/>
    <cellStyle name="Separador de milhares 5 2 10 6" xfId="40721" xr:uid="{DD9E0599-C0C6-4DB3-9933-A953982F1BA4}"/>
    <cellStyle name="Separador de milhares 5 2 10 6 2" xfId="40722" xr:uid="{36AEAB6E-95B2-4314-AF42-20C7989F5D18}"/>
    <cellStyle name="Separador de milhares 5 2 10 6 2 2" xfId="40723" xr:uid="{3CC8B403-7C6B-4F66-B698-D8E8634186D7}"/>
    <cellStyle name="Separador de milhares 5 2 10 6 2 2 2" xfId="40724" xr:uid="{F0E09B31-2E59-425B-918A-6800D9523615}"/>
    <cellStyle name="Separador de milhares 5 2 10 6 2 3" xfId="40725" xr:uid="{D1AA7AB6-030F-4550-9DF3-5E931D094797}"/>
    <cellStyle name="Separador de milhares 5 2 10 6 3" xfId="40726" xr:uid="{45B272AB-DBC8-4128-97E1-DA3134E19008}"/>
    <cellStyle name="Separador de milhares 5 2 10 6 3 2" xfId="40727" xr:uid="{31F268A6-02AA-48A0-8A33-8B9A35454952}"/>
    <cellStyle name="Separador de milhares 5 2 10 6 4" xfId="40728" xr:uid="{DF040234-FE5B-46BA-ACD8-DDD3CE07B02D}"/>
    <cellStyle name="Separador de milhares 5 2 10 6 4 2" xfId="40729" xr:uid="{35F3AB68-CB98-45C8-9A96-B1919633E3CE}"/>
    <cellStyle name="Separador de milhares 5 2 10 6 5" xfId="40730" xr:uid="{94009656-9F57-4733-8281-58B4681B7D50}"/>
    <cellStyle name="Separador de milhares 5 2 10 7" xfId="40731" xr:uid="{A8BCFAAC-F4C4-4ED8-BD4E-D14E2D8ECB24}"/>
    <cellStyle name="Separador de milhares 5 2 10 7 2" xfId="40732" xr:uid="{B75E5BA0-5DD9-4AF0-8B78-2C82BB006F54}"/>
    <cellStyle name="Separador de milhares 5 2 10 7 2 2" xfId="40733" xr:uid="{0D4F6513-4C7D-4B2C-B899-62EF6D482261}"/>
    <cellStyle name="Separador de milhares 5 2 10 7 3" xfId="40734" xr:uid="{5BB1FB08-D0D5-4AEF-8269-A555CAD1772D}"/>
    <cellStyle name="Separador de milhares 5 2 10 7 3 2" xfId="40735" xr:uid="{94394009-0EE4-4C6A-9990-FE43C175CED9}"/>
    <cellStyle name="Separador de milhares 5 2 10 7 4" xfId="40736" xr:uid="{4301619C-25E4-4A85-942E-6AB2DBF7BD30}"/>
    <cellStyle name="Separador de milhares 5 2 10 8" xfId="40737" xr:uid="{9EB75572-9744-4AE8-8C65-08C29ADBEAB0}"/>
    <cellStyle name="Separador de milhares 5 2 10 8 2" xfId="40738" xr:uid="{1DE3ABD7-FC5B-4071-9AE7-75F1F6D7DF5C}"/>
    <cellStyle name="Separador de milhares 5 2 10 9" xfId="40739" xr:uid="{63C078BE-D9CA-4480-9CC5-A4C5580C12F2}"/>
    <cellStyle name="Separador de milhares 5 2 11" xfId="40740" xr:uid="{02FE3F2E-DD91-4D4F-9281-7A1F5044ABCE}"/>
    <cellStyle name="Separador de milhares 5 2 11 2" xfId="40741" xr:uid="{88DB419A-1B61-451A-9F8F-3A7491BCA04B}"/>
    <cellStyle name="Separador de milhares 5 2 11 2 2" xfId="40742" xr:uid="{59745D71-FB82-4B60-B4EE-219298CA72CB}"/>
    <cellStyle name="Separador de milhares 5 2 11 2 2 2" xfId="40743" xr:uid="{C7A9DD28-4B0A-4FBB-9020-30C41295493F}"/>
    <cellStyle name="Separador de milhares 5 2 11 2 2 2 2" xfId="40744" xr:uid="{E6495676-17A3-4712-A2FF-B76DD4FBC553}"/>
    <cellStyle name="Separador de milhares 5 2 11 2 2 2 2 2" xfId="40745" xr:uid="{0ABF593D-B802-4F7D-8AB0-A371B555B913}"/>
    <cellStyle name="Separador de milhares 5 2 11 2 2 2 3" xfId="40746" xr:uid="{F53526E3-EAC7-459B-8B2F-F188B1F91F8C}"/>
    <cellStyle name="Separador de milhares 5 2 11 2 2 3" xfId="40747" xr:uid="{19144D4E-7EF6-4E2A-A1CA-248F0E489EEA}"/>
    <cellStyle name="Separador de milhares 5 2 11 2 2 3 2" xfId="40748" xr:uid="{6D48C285-C508-4E57-9115-9A808603E50E}"/>
    <cellStyle name="Separador de milhares 5 2 11 2 2 4" xfId="40749" xr:uid="{EB766CED-63B4-4485-8C12-B6EC7490AB39}"/>
    <cellStyle name="Separador de milhares 5 2 11 2 2 4 2" xfId="40750" xr:uid="{D4725859-41E1-4C34-8F26-99A8800EC95B}"/>
    <cellStyle name="Separador de milhares 5 2 11 2 2 5" xfId="40751" xr:uid="{4055160B-1583-453B-B622-34572241D263}"/>
    <cellStyle name="Separador de milhares 5 2 11 2 3" xfId="40752" xr:uid="{C627BA53-9CAB-4263-B06F-1E372628CAD1}"/>
    <cellStyle name="Separador de milhares 5 2 11 2 3 2" xfId="40753" xr:uid="{7D254471-680D-47A3-8D03-4568E3F2B67B}"/>
    <cellStyle name="Separador de milhares 5 2 11 2 4" xfId="40754" xr:uid="{872EDE8B-4184-4EBA-AA70-E513D20D5A83}"/>
    <cellStyle name="Separador de milhares 5 2 11 2 4 2" xfId="40755" xr:uid="{DE6F5C59-4706-4EEB-83EC-1458644FB747}"/>
    <cellStyle name="Separador de milhares 5 2 11 2 5" xfId="40756" xr:uid="{B6A65F76-0DB4-4910-B978-8F8C7657BC15}"/>
    <cellStyle name="Separador de milhares 5 2 11 3" xfId="40757" xr:uid="{49389AEF-1660-4532-9874-39DE5FA44F89}"/>
    <cellStyle name="Separador de milhares 5 2 11 3 2" xfId="40758" xr:uid="{61A97B6C-1E32-4096-9A82-1E6B50EFCD20}"/>
    <cellStyle name="Separador de milhares 5 2 11 3 2 2" xfId="40759" xr:uid="{2FCD1E95-A100-420B-BF47-BB405056E297}"/>
    <cellStyle name="Separador de milhares 5 2 11 3 3" xfId="40760" xr:uid="{660E2365-6AC7-4332-B2D5-22274D0393DC}"/>
    <cellStyle name="Separador de milhares 5 2 11 3 3 2" xfId="40761" xr:uid="{51D52318-9D31-4B6A-B1BE-1FEA24E70D65}"/>
    <cellStyle name="Separador de milhares 5 2 11 3 4" xfId="40762" xr:uid="{461C1A40-8EF6-4D84-BFD5-8286662BE6E9}"/>
    <cellStyle name="Separador de milhares 5 2 11 4" xfId="40763" xr:uid="{7CA14E79-1726-43C0-A146-F17A4879E0A8}"/>
    <cellStyle name="Separador de milhares 5 2 11 4 2" xfId="40764" xr:uid="{8DDB2292-978A-4016-B4B9-DB6FFE2830FE}"/>
    <cellStyle name="Separador de milhares 5 2 11 4 2 2" xfId="40765" xr:uid="{4B6FB6A0-4D2B-4768-8F2E-D8428EC49951}"/>
    <cellStyle name="Separador de milhares 5 2 11 4 2 2 2" xfId="40766" xr:uid="{AB195C51-A313-430C-B3DA-DC39C81B908E}"/>
    <cellStyle name="Separador de milhares 5 2 11 4 2 3" xfId="40767" xr:uid="{C7B25D80-008A-42B8-891C-E09668948B73}"/>
    <cellStyle name="Separador de milhares 5 2 11 4 3" xfId="40768" xr:uid="{EF67FA07-2AE0-4238-AB15-D686BE756BB0}"/>
    <cellStyle name="Separador de milhares 5 2 11 4 3 2" xfId="40769" xr:uid="{7F299707-F53F-4CF5-81FF-936ECA5FFF0B}"/>
    <cellStyle name="Separador de milhares 5 2 11 4 4" xfId="40770" xr:uid="{FA210F09-B426-470D-B135-9DDDB7AA4DED}"/>
    <cellStyle name="Separador de milhares 5 2 11 4 4 2" xfId="40771" xr:uid="{96AA62B0-B8A1-4F19-A166-567D885A7B99}"/>
    <cellStyle name="Separador de milhares 5 2 11 4 5" xfId="40772" xr:uid="{78D602A2-EB7F-48C2-BB58-87F5FEFE9953}"/>
    <cellStyle name="Separador de milhares 5 2 11 5" xfId="40773" xr:uid="{8DE7CF2B-0F04-4E15-8869-D5E085C32E86}"/>
    <cellStyle name="Separador de milhares 5 2 11 5 2" xfId="40774" xr:uid="{6E55C8B5-CD47-43F5-BA75-2148EA5DA466}"/>
    <cellStyle name="Separador de milhares 5 2 11 5 2 2" xfId="40775" xr:uid="{AD73CFBA-88C4-4F6A-BD43-4FE623C2D2CF}"/>
    <cellStyle name="Separador de milhares 5 2 11 5 3" xfId="40776" xr:uid="{7E3E3AA9-FC3C-4D1C-B6B3-C0755887D6EB}"/>
    <cellStyle name="Separador de milhares 5 2 11 5 3 2" xfId="40777" xr:uid="{F4EB45C9-ABC0-424E-B67D-BCE5818E1BBB}"/>
    <cellStyle name="Separador de milhares 5 2 11 5 4" xfId="40778" xr:uid="{1EF44320-D91E-4A38-B839-7C87359E72FF}"/>
    <cellStyle name="Separador de milhares 5 2 11 6" xfId="40779" xr:uid="{7021FC48-9B85-4FD0-9D66-EC38C6BB8ACB}"/>
    <cellStyle name="Separador de milhares 5 2 11 6 2" xfId="40780" xr:uid="{6E68B969-07DB-4C47-AE1A-AFF19E82471D}"/>
    <cellStyle name="Separador de milhares 5 2 11 7" xfId="40781" xr:uid="{5989143C-B35C-4C5E-A8FC-61E15E9AA653}"/>
    <cellStyle name="Separador de milhares 5 2 11 8" xfId="40782" xr:uid="{0C579218-0E98-45F3-A0DB-235D4BA4BEBD}"/>
    <cellStyle name="Separador de milhares 5 2 11 9" xfId="53494" xr:uid="{A2079053-94F3-4AE8-89DC-B5600C17732D}"/>
    <cellStyle name="Separador de milhares 5 2 12" xfId="40783" xr:uid="{C30EFD1B-B266-4A75-9605-89A41FED0A9C}"/>
    <cellStyle name="Separador de milhares 5 2 12 2" xfId="40784" xr:uid="{15B0ABC3-AF7F-4518-8A3E-D2FAE270B64C}"/>
    <cellStyle name="Separador de milhares 5 2 12 2 2" xfId="40785" xr:uid="{282C3985-E5D4-461C-981F-B93C3BC35E08}"/>
    <cellStyle name="Separador de milhares 5 2 12 2 2 2" xfId="40786" xr:uid="{3FC86682-9847-4B88-B0F1-755BA6576F2A}"/>
    <cellStyle name="Separador de milhares 5 2 12 2 2 2 2" xfId="40787" xr:uid="{86BC5A2F-BDD9-4E4F-9B57-6CC78783E842}"/>
    <cellStyle name="Separador de milhares 5 2 12 2 2 2 2 2" xfId="40788" xr:uid="{BA441E57-EC70-4F28-9E5A-30FE8BFC5F61}"/>
    <cellStyle name="Separador de milhares 5 2 12 2 2 2 3" xfId="40789" xr:uid="{712F3489-5F78-4F06-8153-53E8E686C689}"/>
    <cellStyle name="Separador de milhares 5 2 12 2 2 3" xfId="40790" xr:uid="{D717A7BC-634F-4266-BD3D-E3662E0602DA}"/>
    <cellStyle name="Separador de milhares 5 2 12 2 2 3 2" xfId="40791" xr:uid="{803338D3-A4E2-4313-8415-93797678E23D}"/>
    <cellStyle name="Separador de milhares 5 2 12 2 2 4" xfId="40792" xr:uid="{4DF9DFE3-B746-4DEA-BD10-0906DB875C81}"/>
    <cellStyle name="Separador de milhares 5 2 12 2 2 4 2" xfId="40793" xr:uid="{C9FDD55E-2407-4D0B-8E3D-1AFA06403B4C}"/>
    <cellStyle name="Separador de milhares 5 2 12 2 2 5" xfId="40794" xr:uid="{E12C153A-99FB-42BB-9585-D591A45C1DE6}"/>
    <cellStyle name="Separador de milhares 5 2 12 2 3" xfId="40795" xr:uid="{BF20CE48-540C-42F0-BF27-DFDDA3FC00D4}"/>
    <cellStyle name="Separador de milhares 5 2 12 2 3 2" xfId="40796" xr:uid="{860536AE-326B-4161-84FB-6B9F6274FF9F}"/>
    <cellStyle name="Separador de milhares 5 2 12 2 4" xfId="40797" xr:uid="{EE9431A6-3CE8-4B0C-92D8-F3F99AD14287}"/>
    <cellStyle name="Separador de milhares 5 2 12 2 4 2" xfId="40798" xr:uid="{B9C12AB1-F429-4FEE-9BE5-EAAB20895F3E}"/>
    <cellStyle name="Separador de milhares 5 2 12 2 5" xfId="40799" xr:uid="{AA3F5B39-EEE9-412D-9138-D98445EDFFBF}"/>
    <cellStyle name="Separador de milhares 5 2 12 3" xfId="40800" xr:uid="{4BF3390C-EA42-47C4-9C81-4EB36166786F}"/>
    <cellStyle name="Separador de milhares 5 2 12 3 2" xfId="40801" xr:uid="{A9BCEB65-3B25-4B76-9CC2-A82114E619BB}"/>
    <cellStyle name="Separador de milhares 5 2 12 3 2 2" xfId="40802" xr:uid="{36CE2AEE-6E45-4D4C-9A2D-F850CE326D30}"/>
    <cellStyle name="Separador de milhares 5 2 12 3 3" xfId="40803" xr:uid="{F5BF03EC-FFCA-454F-9B73-37871A6CA834}"/>
    <cellStyle name="Separador de milhares 5 2 12 3 3 2" xfId="40804" xr:uid="{298C480C-6B47-44B5-ACCC-D74396CBBCD3}"/>
    <cellStyle name="Separador de milhares 5 2 12 3 4" xfId="40805" xr:uid="{982D4314-CB8F-4D74-B63E-C95ADF5046D1}"/>
    <cellStyle name="Separador de milhares 5 2 12 4" xfId="40806" xr:uid="{5578B430-AB6A-4328-BDAA-502343CBDD9E}"/>
    <cellStyle name="Separador de milhares 5 2 12 4 2" xfId="40807" xr:uid="{39B5F58F-A6A7-491E-9ECD-FA19436B559C}"/>
    <cellStyle name="Separador de milhares 5 2 12 4 2 2" xfId="40808" xr:uid="{51BDE197-C643-4E13-8794-44427125D40E}"/>
    <cellStyle name="Separador de milhares 5 2 12 4 2 2 2" xfId="40809" xr:uid="{356F80D0-83FE-49DC-BF12-8D19D91D223B}"/>
    <cellStyle name="Separador de milhares 5 2 12 4 2 3" xfId="40810" xr:uid="{0BC53012-D5D0-43A1-AC4D-5C6AB5C9F8D3}"/>
    <cellStyle name="Separador de milhares 5 2 12 4 3" xfId="40811" xr:uid="{B2BB0D27-F383-4CF3-BDE4-F9A43433AC1F}"/>
    <cellStyle name="Separador de milhares 5 2 12 4 3 2" xfId="40812" xr:uid="{8F119FFA-D263-4542-AA85-385DB407EF8E}"/>
    <cellStyle name="Separador de milhares 5 2 12 4 4" xfId="40813" xr:uid="{3604C668-F65F-4FAE-BAB2-2AA23D97C8AF}"/>
    <cellStyle name="Separador de milhares 5 2 12 4 4 2" xfId="40814" xr:uid="{9C1A80C9-629A-4358-8BF8-79350A04823D}"/>
    <cellStyle name="Separador de milhares 5 2 12 4 5" xfId="40815" xr:uid="{A61BAF88-5A4D-4FEF-80D8-2F8D13C0A86D}"/>
    <cellStyle name="Separador de milhares 5 2 12 5" xfId="40816" xr:uid="{23106FD2-14FE-455B-923D-00DBD20E26E8}"/>
    <cellStyle name="Separador de milhares 5 2 12 5 2" xfId="40817" xr:uid="{D944EBA0-803A-4914-8FAE-7BBBE7F038C4}"/>
    <cellStyle name="Separador de milhares 5 2 12 5 2 2" xfId="40818" xr:uid="{378CE732-E29E-456D-A6B1-95331659C7D0}"/>
    <cellStyle name="Separador de milhares 5 2 12 5 3" xfId="40819" xr:uid="{93ABA4CE-859A-4FC6-A2F5-B7FF4A75ACE0}"/>
    <cellStyle name="Separador de milhares 5 2 12 5 3 2" xfId="40820" xr:uid="{61D46957-9720-4C8D-8304-BCA03BB0D8A3}"/>
    <cellStyle name="Separador de milhares 5 2 12 5 4" xfId="40821" xr:uid="{1E4D976D-D0B3-42A1-81DD-8BDD25FCB8DC}"/>
    <cellStyle name="Separador de milhares 5 2 12 6" xfId="40822" xr:uid="{D7173021-E13D-4C27-92BF-104635037F8F}"/>
    <cellStyle name="Separador de milhares 5 2 12 6 2" xfId="40823" xr:uid="{18556DB1-46A2-4354-BAA9-C2FF89579D09}"/>
    <cellStyle name="Separador de milhares 5 2 12 7" xfId="40824" xr:uid="{81FEC5DA-5D0C-42F1-A632-BDA7F07D9C1F}"/>
    <cellStyle name="Separador de milhares 5 2 12 8" xfId="40825" xr:uid="{297D47B7-5585-4681-8849-934EFCB47850}"/>
    <cellStyle name="Separador de milhares 5 2 12 9" xfId="53495" xr:uid="{5B014F51-5CDF-4B6A-BA36-EED87DB9CF68}"/>
    <cellStyle name="Separador de milhares 5 2 13" xfId="40826" xr:uid="{75DEB563-4FA7-40A3-901A-972454E46D23}"/>
    <cellStyle name="Separador de milhares 5 2 13 2" xfId="40827" xr:uid="{3A7B2778-D8B3-4C41-9FD7-4AFE8CBDDB96}"/>
    <cellStyle name="Separador de milhares 5 2 13 2 2" xfId="40828" xr:uid="{D6E06C07-A53B-4BEB-90CF-7316B735EB49}"/>
    <cellStyle name="Separador de milhares 5 2 13 2 2 2" xfId="40829" xr:uid="{42B2F054-17E5-472C-96D5-C20BBC04E03F}"/>
    <cellStyle name="Separador de milhares 5 2 13 2 2 2 2" xfId="40830" xr:uid="{93623741-4213-40C5-A071-CD2E087F9384}"/>
    <cellStyle name="Separador de milhares 5 2 13 2 2 2 2 2" xfId="40831" xr:uid="{E00C1B5D-B016-4C8C-94FB-711284865BFF}"/>
    <cellStyle name="Separador de milhares 5 2 13 2 2 2 3" xfId="40832" xr:uid="{3BF2148D-AED7-4FD7-BC35-C9252518B614}"/>
    <cellStyle name="Separador de milhares 5 2 13 2 2 3" xfId="40833" xr:uid="{DA60D6F6-1D0E-411F-939A-86A42712ED63}"/>
    <cellStyle name="Separador de milhares 5 2 13 2 2 3 2" xfId="40834" xr:uid="{621AFD50-C293-422D-A9C5-BE8C8BF4ADA1}"/>
    <cellStyle name="Separador de milhares 5 2 13 2 2 4" xfId="40835" xr:uid="{213E6618-B23B-41F7-9DA7-AD790601D078}"/>
    <cellStyle name="Separador de milhares 5 2 13 2 2 4 2" xfId="40836" xr:uid="{965D3056-D1EA-4C4F-98A1-DD0ED4F1009E}"/>
    <cellStyle name="Separador de milhares 5 2 13 2 2 5" xfId="40837" xr:uid="{1188203F-7B5E-4D27-B4AE-F4FF3681EE76}"/>
    <cellStyle name="Separador de milhares 5 2 13 2 3" xfId="40838" xr:uid="{FDB920A4-4BC5-46DD-8D26-A7A7DD98DF69}"/>
    <cellStyle name="Separador de milhares 5 2 13 2 3 2" xfId="40839" xr:uid="{B845C13D-662A-4888-90E3-9D10136C8816}"/>
    <cellStyle name="Separador de milhares 5 2 13 2 4" xfId="40840" xr:uid="{2DD51B55-C111-4230-97F2-5A51A5D0D99C}"/>
    <cellStyle name="Separador de milhares 5 2 13 2 4 2" xfId="40841" xr:uid="{FA07DE49-AB9B-4C81-8840-B0936A4DDB0E}"/>
    <cellStyle name="Separador de milhares 5 2 13 2 5" xfId="40842" xr:uid="{D32B9FE5-1E21-402A-987C-029A90B562AC}"/>
    <cellStyle name="Separador de milhares 5 2 13 3" xfId="40843" xr:uid="{3AF21D4C-B665-4805-B0B7-D6782610DA24}"/>
    <cellStyle name="Separador de milhares 5 2 13 3 2" xfId="40844" xr:uid="{6D7E3B1A-DD35-48C9-83A9-BB38F57D22F3}"/>
    <cellStyle name="Separador de milhares 5 2 13 3 2 2" xfId="40845" xr:uid="{9A38298B-5601-4F19-B9E7-991780C82383}"/>
    <cellStyle name="Separador de milhares 5 2 13 3 3" xfId="40846" xr:uid="{AA1F0440-B693-4EF2-8159-21E14AC9EB57}"/>
    <cellStyle name="Separador de milhares 5 2 13 3 3 2" xfId="40847" xr:uid="{D8DBB9BC-D5F1-4449-8F12-0C658B8AD73D}"/>
    <cellStyle name="Separador de milhares 5 2 13 3 4" xfId="40848" xr:uid="{E89C3A2B-2A82-4758-A576-06B4FD61314B}"/>
    <cellStyle name="Separador de milhares 5 2 13 4" xfId="40849" xr:uid="{3195C2BF-D13C-4AE9-AC88-79A1536FC143}"/>
    <cellStyle name="Separador de milhares 5 2 13 4 2" xfId="40850" xr:uid="{A154C764-9F97-44FC-B076-76851A55AEE7}"/>
    <cellStyle name="Separador de milhares 5 2 13 4 2 2" xfId="40851" xr:uid="{E0FCF560-64F0-43D5-A263-CD12EA763C9A}"/>
    <cellStyle name="Separador de milhares 5 2 13 4 2 2 2" xfId="40852" xr:uid="{708007ED-2F44-4465-84BC-B717199F4253}"/>
    <cellStyle name="Separador de milhares 5 2 13 4 2 3" xfId="40853" xr:uid="{60DEFD4D-CE3A-49D6-8572-35F597A38E81}"/>
    <cellStyle name="Separador de milhares 5 2 13 4 3" xfId="40854" xr:uid="{4A33F3EA-F381-498D-AF71-701CE12FA980}"/>
    <cellStyle name="Separador de milhares 5 2 13 4 3 2" xfId="40855" xr:uid="{0E77B45B-7DBF-4138-819C-E554784B5C87}"/>
    <cellStyle name="Separador de milhares 5 2 13 4 4" xfId="40856" xr:uid="{71EA06E5-CDB3-4386-AAA6-61E8F0695155}"/>
    <cellStyle name="Separador de milhares 5 2 13 4 4 2" xfId="40857" xr:uid="{523244C6-6BE6-48DE-A68B-F3E6DA4C1B16}"/>
    <cellStyle name="Separador de milhares 5 2 13 4 5" xfId="40858" xr:uid="{AEDB50A9-3EA7-4658-B94F-7BA9197BDDAD}"/>
    <cellStyle name="Separador de milhares 5 2 13 5" xfId="40859" xr:uid="{C60101FB-EB7F-4DCE-B3AA-1418546634E9}"/>
    <cellStyle name="Separador de milhares 5 2 13 5 2" xfId="40860" xr:uid="{1965A5DA-C98A-47AA-87BC-DA19CB7FE1AE}"/>
    <cellStyle name="Separador de milhares 5 2 13 5 2 2" xfId="40861" xr:uid="{5A143256-CF06-4ACC-B199-7A17A5255772}"/>
    <cellStyle name="Separador de milhares 5 2 13 5 3" xfId="40862" xr:uid="{3A59CD7C-7914-4A55-862E-E53D1D29BF13}"/>
    <cellStyle name="Separador de milhares 5 2 13 5 3 2" xfId="40863" xr:uid="{96E226EE-BF22-4185-8C51-8339B7E8E7BB}"/>
    <cellStyle name="Separador de milhares 5 2 13 5 4" xfId="40864" xr:uid="{40F118A7-2C68-4464-9257-B2CBF651B7C7}"/>
    <cellStyle name="Separador de milhares 5 2 13 6" xfId="40865" xr:uid="{A7BAA3F2-354D-4D73-8280-6A480EBD25C7}"/>
    <cellStyle name="Separador de milhares 5 2 13 6 2" xfId="40866" xr:uid="{0142F303-C6CD-41CE-AA96-0C1855640EA5}"/>
    <cellStyle name="Separador de milhares 5 2 13 7" xfId="40867" xr:uid="{520B53A5-9634-49E1-8999-5967322BB7C7}"/>
    <cellStyle name="Separador de milhares 5 2 13 8" xfId="40868" xr:uid="{C4E9D627-F91F-45A2-A8AC-CFDA45F8AA42}"/>
    <cellStyle name="Separador de milhares 5 2 13 9" xfId="53496" xr:uid="{3E17B2E3-496B-444E-84DC-88EE8870A2DA}"/>
    <cellStyle name="Separador de milhares 5 2 14" xfId="40869" xr:uid="{1D7F8501-9789-4EE3-98BB-E4C4E41BECDF}"/>
    <cellStyle name="Separador de milhares 5 2 14 2" xfId="40870" xr:uid="{8F45D578-A097-425E-850D-92AAEE03C286}"/>
    <cellStyle name="Separador de milhares 5 2 14 2 2" xfId="40871" xr:uid="{4ADC58D0-3A01-4BCB-B745-636496C2CC5E}"/>
    <cellStyle name="Separador de milhares 5 2 14 2 2 2" xfId="40872" xr:uid="{30754524-8273-4DF1-9C7C-EA0D900C5913}"/>
    <cellStyle name="Separador de milhares 5 2 14 2 3" xfId="40873" xr:uid="{B2415468-4E7D-4F77-94A3-E15922065E25}"/>
    <cellStyle name="Separador de milhares 5 2 14 2 3 2" xfId="40874" xr:uid="{CA7611EF-1E78-4D1D-88ED-7378D5A3F4CE}"/>
    <cellStyle name="Separador de milhares 5 2 14 2 4" xfId="40875" xr:uid="{9899F0BB-E406-452F-BFDB-9F8541565CB8}"/>
    <cellStyle name="Separador de milhares 5 2 14 3" xfId="40876" xr:uid="{DF461C16-C760-405E-9B3F-606156F3D8AD}"/>
    <cellStyle name="Separador de milhares 5 2 14 3 2" xfId="40877" xr:uid="{9E488B50-62E7-4798-A7C9-71B564C3E903}"/>
    <cellStyle name="Separador de milhares 5 2 14 3 2 2" xfId="40878" xr:uid="{FE601A0B-A08F-421E-B30E-8C21FF5825E1}"/>
    <cellStyle name="Separador de milhares 5 2 14 3 2 2 2" xfId="40879" xr:uid="{AD0313E7-88B5-4CC1-B841-5C9810391367}"/>
    <cellStyle name="Separador de milhares 5 2 14 3 2 3" xfId="40880" xr:uid="{C3962AE9-21AE-4834-96FB-C48F1C00538F}"/>
    <cellStyle name="Separador de milhares 5 2 14 3 3" xfId="40881" xr:uid="{4070EDCE-65DD-4E38-939C-27F58A604400}"/>
    <cellStyle name="Separador de milhares 5 2 14 3 3 2" xfId="40882" xr:uid="{915250CF-317A-4516-BE57-E547EC77B902}"/>
    <cellStyle name="Separador de milhares 5 2 14 3 4" xfId="40883" xr:uid="{E05FCA53-2C02-40D4-8135-717C94DFD8CC}"/>
    <cellStyle name="Separador de milhares 5 2 14 3 4 2" xfId="40884" xr:uid="{C414DE41-02E7-4CAE-AC57-94DF2DAEBA31}"/>
    <cellStyle name="Separador de milhares 5 2 14 3 5" xfId="40885" xr:uid="{CF235F01-8C47-4B2A-95EC-D6BBAB181935}"/>
    <cellStyle name="Separador de milhares 5 2 14 4" xfId="40886" xr:uid="{D6468E23-821E-443E-A9C1-8A4B74449DCD}"/>
    <cellStyle name="Separador de milhares 5 2 14 4 2" xfId="40887" xr:uid="{F1285132-5E85-4CC1-A73B-700269A3E11E}"/>
    <cellStyle name="Separador de milhares 5 2 14 4 2 2" xfId="40888" xr:uid="{02727E9C-21A7-4C8E-B40F-46EA83BCB247}"/>
    <cellStyle name="Separador de milhares 5 2 14 4 3" xfId="40889" xr:uid="{6D7F8F89-ECE5-433D-86BE-CDF9FE13C738}"/>
    <cellStyle name="Separador de milhares 5 2 14 4 3 2" xfId="40890" xr:uid="{10C62942-B4A0-4165-9501-EB61123386CA}"/>
    <cellStyle name="Separador de milhares 5 2 14 4 4" xfId="40891" xr:uid="{22D0258A-6DE2-48A9-8B9D-1F356CE0DE11}"/>
    <cellStyle name="Separador de milhares 5 2 14 5" xfId="40892" xr:uid="{81A54AA6-C363-4284-A1E6-6B2CEA4FC7E8}"/>
    <cellStyle name="Separador de milhares 5 2 14 5 2" xfId="40893" xr:uid="{8A022BFA-4B73-466D-8D12-DDFEC44E77E6}"/>
    <cellStyle name="Separador de milhares 5 2 14 6" xfId="40894" xr:uid="{79F3D5F3-2F05-4C99-90C0-4334F7975136}"/>
    <cellStyle name="Separador de milhares 5 2 14 7" xfId="40895" xr:uid="{21703142-6608-4660-BE5C-5A6A28ECBB95}"/>
    <cellStyle name="Separador de milhares 5 2 14 8" xfId="53497" xr:uid="{8E2B366F-B49D-44A8-B968-0CABE3F65D50}"/>
    <cellStyle name="Separador de milhares 5 2 15" xfId="40896" xr:uid="{0215ABE7-72BE-402F-9496-B3CC07B45640}"/>
    <cellStyle name="Separador de milhares 5 2 15 2" xfId="40897" xr:uid="{2210DED1-ED34-4B76-A0AB-171AAAA7D723}"/>
    <cellStyle name="Separador de milhares 5 2 15 2 2" xfId="40898" xr:uid="{27099377-5A4F-45A0-93B0-D1248921B84B}"/>
    <cellStyle name="Separador de milhares 5 2 15 3" xfId="40899" xr:uid="{B8D42303-8612-40E1-A875-5665CF0B841B}"/>
    <cellStyle name="Separador de milhares 5 2 15 3 2" xfId="40900" xr:uid="{E7867944-D106-48EA-B865-45769C287DA4}"/>
    <cellStyle name="Separador de milhares 5 2 15 4" xfId="40901" xr:uid="{CD36DBF5-E254-4DA2-B15E-0878D6F11F86}"/>
    <cellStyle name="Separador de milhares 5 2 15 5" xfId="40902" xr:uid="{CF97B72D-CEB2-4703-8F61-326576600188}"/>
    <cellStyle name="Separador de milhares 5 2 16" xfId="40903" xr:uid="{6834C498-3670-424F-BD33-6B55B603BA88}"/>
    <cellStyle name="Separador de milhares 5 2 16 2" xfId="40904" xr:uid="{27DE9E90-448E-44DD-992F-41EC6CAADE02}"/>
    <cellStyle name="Separador de milhares 5 2 16 2 2" xfId="40905" xr:uid="{50F37563-A9E8-4BED-9996-6ED589215194}"/>
    <cellStyle name="Separador de milhares 5 2 16 3" xfId="40906" xr:uid="{AD5037A4-5302-443C-8E64-8C7554F29CA8}"/>
    <cellStyle name="Separador de milhares 5 2 16 3 2" xfId="40907" xr:uid="{5CC58065-C99A-4622-BC81-70039189AECD}"/>
    <cellStyle name="Separador de milhares 5 2 16 4" xfId="40908" xr:uid="{AA672B39-6B07-44A3-AF52-5681021E01A9}"/>
    <cellStyle name="Separador de milhares 5 2 17" xfId="40909" xr:uid="{0198C29B-D34B-4925-9E8C-D7549A84167E}"/>
    <cellStyle name="Separador de milhares 5 2 17 2" xfId="40910" xr:uid="{6C9EF142-2322-4033-808E-B12283147B22}"/>
    <cellStyle name="Separador de milhares 5 2 17 2 2" xfId="40911" xr:uid="{A4051D7E-5F66-454B-BA47-D12235F3DEC7}"/>
    <cellStyle name="Separador de milhares 5 2 17 2 2 2" xfId="40912" xr:uid="{571D695D-0580-4563-918D-E3D79D7DD97A}"/>
    <cellStyle name="Separador de milhares 5 2 17 2 3" xfId="40913" xr:uid="{B3C39C76-3875-447A-B167-872BF1671717}"/>
    <cellStyle name="Separador de milhares 5 2 17 3" xfId="40914" xr:uid="{A25A0110-F16A-443F-B4BF-212890B481DB}"/>
    <cellStyle name="Separador de milhares 5 2 17 3 2" xfId="40915" xr:uid="{107C801B-F914-41DC-B70A-26D8E83F3EA3}"/>
    <cellStyle name="Separador de milhares 5 2 17 4" xfId="40916" xr:uid="{623F212B-C1C8-41B1-A1A4-E725BFB48916}"/>
    <cellStyle name="Separador de milhares 5 2 17 4 2" xfId="40917" xr:uid="{A31E5B19-6A64-4DFE-9609-AD5952CA1F34}"/>
    <cellStyle name="Separador de milhares 5 2 17 5" xfId="40918" xr:uid="{6B546089-78CA-48DD-BC79-50DE97E92A6C}"/>
    <cellStyle name="Separador de milhares 5 2 18" xfId="40919" xr:uid="{285477A5-4DD6-46EE-9ED5-A4BFB689DA45}"/>
    <cellStyle name="Separador de milhares 5 2 18 2" xfId="40920" xr:uid="{439D8CBA-53F9-40F7-A777-183A7323EEA4}"/>
    <cellStyle name="Separador de milhares 5 2 18 2 2" xfId="40921" xr:uid="{ABFCCB33-9B15-43D9-ABBF-8955C9CBF18C}"/>
    <cellStyle name="Separador de milhares 5 2 18 3" xfId="40922" xr:uid="{DBF25BBF-5D98-4407-A9D0-9E0EB69D0808}"/>
    <cellStyle name="Separador de milhares 5 2 18 3 2" xfId="40923" xr:uid="{9FE1BC47-03A4-4F20-9EF7-BE330CCAF5C5}"/>
    <cellStyle name="Separador de milhares 5 2 18 4" xfId="40924" xr:uid="{609F091A-A4EA-4709-B30C-6671BF7DB5E2}"/>
    <cellStyle name="Separador de milhares 5 2 19" xfId="40925" xr:uid="{05757F06-E8F0-4AB4-AA4B-2F785C57E4A8}"/>
    <cellStyle name="Separador de milhares 5 2 19 2" xfId="40926" xr:uid="{4493EF5D-C92D-479C-AE4E-D780CE9D8B44}"/>
    <cellStyle name="Separador de milhares 5 2 2" xfId="40927" xr:uid="{C18EDA53-B07C-4E1B-B575-408F57AD4B2C}"/>
    <cellStyle name="Separador de milhares 5 2 2 10" xfId="40928" xr:uid="{78A1DE49-BC55-4EBF-B17C-92BC3EF8D673}"/>
    <cellStyle name="Separador de milhares 5 2 2 10 2" xfId="40929" xr:uid="{B7066919-FC58-44A9-B435-FA4747F637AF}"/>
    <cellStyle name="Separador de milhares 5 2 2 10 2 2" xfId="40930" xr:uid="{EBE5B6A3-3335-4702-8586-250EABCB577B}"/>
    <cellStyle name="Separador de milhares 5 2 2 10 2 2 2" xfId="40931" xr:uid="{454A7EBE-3B2C-4353-9272-954A99D9622E}"/>
    <cellStyle name="Separador de milhares 5 2 2 10 2 2 2 2" xfId="40932" xr:uid="{53724C7D-E8E3-4048-8B0E-B64E4C0CB560}"/>
    <cellStyle name="Separador de milhares 5 2 2 10 2 2 2 2 2" xfId="40933" xr:uid="{E4103FAE-AEBE-4574-AB78-596186A30548}"/>
    <cellStyle name="Separador de milhares 5 2 2 10 2 2 2 3" xfId="40934" xr:uid="{B95200A5-8049-4087-872A-96A95F33AB13}"/>
    <cellStyle name="Separador de milhares 5 2 2 10 2 2 3" xfId="40935" xr:uid="{53D76591-729D-44EF-8DE4-68B8D2F9E9B8}"/>
    <cellStyle name="Separador de milhares 5 2 2 10 2 2 3 2" xfId="40936" xr:uid="{24AD1E42-ACDA-46A2-8AA4-335C69BF48CC}"/>
    <cellStyle name="Separador de milhares 5 2 2 10 2 2 4" xfId="40937" xr:uid="{E61E7ECD-F266-4B5D-80D6-B9C5ED51ABB6}"/>
    <cellStyle name="Separador de milhares 5 2 2 10 2 2 4 2" xfId="40938" xr:uid="{350C7BDC-A534-40EB-A2B8-5C75ABB5AE82}"/>
    <cellStyle name="Separador de milhares 5 2 2 10 2 2 5" xfId="40939" xr:uid="{EF16F6E4-9049-445C-97BA-332F441B4719}"/>
    <cellStyle name="Separador de milhares 5 2 2 10 2 3" xfId="40940" xr:uid="{38333791-5A91-4960-9AED-34827BDB363A}"/>
    <cellStyle name="Separador de milhares 5 2 2 10 2 3 2" xfId="40941" xr:uid="{928CCB7B-FC88-47CC-92C4-2664E4699A6C}"/>
    <cellStyle name="Separador de milhares 5 2 2 10 2 4" xfId="40942" xr:uid="{89902038-B05A-41E0-ABF7-129F68B537B0}"/>
    <cellStyle name="Separador de milhares 5 2 2 10 2 4 2" xfId="40943" xr:uid="{ECFD9C97-C6B7-42AC-8D02-F9E8E1740A37}"/>
    <cellStyle name="Separador de milhares 5 2 2 10 2 5" xfId="40944" xr:uid="{40E8E1E1-28B7-4265-AE7A-31DB20DDE394}"/>
    <cellStyle name="Separador de milhares 5 2 2 10 3" xfId="40945" xr:uid="{27DB379C-5956-42C0-89AA-74F8C95885F8}"/>
    <cellStyle name="Separador de milhares 5 2 2 10 3 2" xfId="40946" xr:uid="{226CEF06-6547-4704-8A58-D2FFD5C4CC02}"/>
    <cellStyle name="Separador de milhares 5 2 2 10 3 2 2" xfId="40947" xr:uid="{CF0B1708-468A-4313-85B5-094D4073A3A0}"/>
    <cellStyle name="Separador de milhares 5 2 2 10 3 3" xfId="40948" xr:uid="{C27E01BA-1600-4BDC-AEBE-CD74795FC9C0}"/>
    <cellStyle name="Separador de milhares 5 2 2 10 3 3 2" xfId="40949" xr:uid="{68E9E12B-2498-4777-AFC9-3B93A4C9FC87}"/>
    <cellStyle name="Separador de milhares 5 2 2 10 3 4" xfId="40950" xr:uid="{4AECB27E-31BE-4CCE-80EB-8EB251FD8542}"/>
    <cellStyle name="Separador de milhares 5 2 2 10 4" xfId="40951" xr:uid="{CB554749-C2FD-44C9-8BF9-48C4E00153EE}"/>
    <cellStyle name="Separador de milhares 5 2 2 10 4 2" xfId="40952" xr:uid="{B69187E7-3F56-4717-AA55-14D9950DD9C0}"/>
    <cellStyle name="Separador de milhares 5 2 2 10 4 2 2" xfId="40953" xr:uid="{891C2968-4873-4820-B063-E56BE4CEB43D}"/>
    <cellStyle name="Separador de milhares 5 2 2 10 4 2 2 2" xfId="40954" xr:uid="{DB312E1F-8C60-4271-9772-A2F9AF989C6C}"/>
    <cellStyle name="Separador de milhares 5 2 2 10 4 2 3" xfId="40955" xr:uid="{A2F11957-D3F9-4DF8-987A-608D36A0083C}"/>
    <cellStyle name="Separador de milhares 5 2 2 10 4 3" xfId="40956" xr:uid="{77B901E7-D172-45F3-A129-4B090CA4EBD3}"/>
    <cellStyle name="Separador de milhares 5 2 2 10 4 3 2" xfId="40957" xr:uid="{148A9F49-D9D3-4AC7-9E32-D5227A749EE3}"/>
    <cellStyle name="Separador de milhares 5 2 2 10 4 4" xfId="40958" xr:uid="{D5C4ED97-3701-4BCB-8CF9-9E758AC1AE32}"/>
    <cellStyle name="Separador de milhares 5 2 2 10 4 4 2" xfId="40959" xr:uid="{33297AF9-0F5D-4AE2-98FB-69DDE7B64EB9}"/>
    <cellStyle name="Separador de milhares 5 2 2 10 4 5" xfId="40960" xr:uid="{C5333DF0-9090-44DB-A10E-5451B8130E32}"/>
    <cellStyle name="Separador de milhares 5 2 2 10 5" xfId="40961" xr:uid="{EA62B1C0-3695-4C57-9E1E-2791BFA1B50A}"/>
    <cellStyle name="Separador de milhares 5 2 2 10 5 2" xfId="40962" xr:uid="{0FCCDC3E-4009-421B-9BD0-937D8DE8A32F}"/>
    <cellStyle name="Separador de milhares 5 2 2 10 5 2 2" xfId="40963" xr:uid="{6B345D94-F4B7-4391-BCB5-0AD4C9706E9F}"/>
    <cellStyle name="Separador de milhares 5 2 2 10 5 3" xfId="40964" xr:uid="{7763B3D2-A984-4D3A-8706-47BF3D510AB0}"/>
    <cellStyle name="Separador de milhares 5 2 2 10 5 3 2" xfId="40965" xr:uid="{EEBED123-0B2B-4BAE-8595-C88D8116313B}"/>
    <cellStyle name="Separador de milhares 5 2 2 10 5 4" xfId="40966" xr:uid="{D0AEA2AC-85E8-4357-B4D2-8F2EF418FCFE}"/>
    <cellStyle name="Separador de milhares 5 2 2 10 6" xfId="40967" xr:uid="{0B3ADEB3-4D33-4016-BC01-A77E4064AA0D}"/>
    <cellStyle name="Separador de milhares 5 2 2 10 6 2" xfId="40968" xr:uid="{A9EEF548-B58F-4C1C-963E-1428C4DF7BCB}"/>
    <cellStyle name="Separador de milhares 5 2 2 10 7" xfId="40969" xr:uid="{09B29C74-D10C-4084-95B8-2A3B190622E6}"/>
    <cellStyle name="Separador de milhares 5 2 2 10 8" xfId="40970" xr:uid="{36712942-E7EE-4945-B502-E8419E0E6495}"/>
    <cellStyle name="Separador de milhares 5 2 2 10 9" xfId="53498" xr:uid="{09224A76-1D0A-4250-9C18-F78DF63C6313}"/>
    <cellStyle name="Separador de milhares 5 2 2 11" xfId="40971" xr:uid="{A2B06B88-AFB9-413A-9976-C2DD18ACAD01}"/>
    <cellStyle name="Separador de milhares 5 2 2 11 2" xfId="40972" xr:uid="{1C0E4E3C-9722-4A41-AB48-D4BBA693CB2C}"/>
    <cellStyle name="Separador de milhares 5 2 2 11 2 2" xfId="40973" xr:uid="{649F3BCD-52D6-4C4D-8711-12F1FA53DF49}"/>
    <cellStyle name="Separador de milhares 5 2 2 11 2 2 2" xfId="40974" xr:uid="{4D53D9B1-2149-4DCE-90BC-1DCFA0D18724}"/>
    <cellStyle name="Separador de milhares 5 2 2 11 2 2 2 2" xfId="40975" xr:uid="{80A76180-0478-4024-A72D-26CA7F9E7931}"/>
    <cellStyle name="Separador de milhares 5 2 2 11 2 2 2 2 2" xfId="40976" xr:uid="{76109446-11C2-460B-BC1B-15D7E6A4A16F}"/>
    <cellStyle name="Separador de milhares 5 2 2 11 2 2 2 3" xfId="40977" xr:uid="{675FAED2-29F7-48CE-8596-95D9CEF982F2}"/>
    <cellStyle name="Separador de milhares 5 2 2 11 2 2 3" xfId="40978" xr:uid="{7FE50A0B-2DC3-4414-91E0-7062194BEF5B}"/>
    <cellStyle name="Separador de milhares 5 2 2 11 2 2 3 2" xfId="40979" xr:uid="{DAA635E2-17DA-4EEE-83AC-14281C1ABA06}"/>
    <cellStyle name="Separador de milhares 5 2 2 11 2 2 4" xfId="40980" xr:uid="{2F041856-0056-4A3A-A3ED-2128E081BC52}"/>
    <cellStyle name="Separador de milhares 5 2 2 11 2 2 4 2" xfId="40981" xr:uid="{DB7B5FF8-8304-4FE3-8A55-693CEA0C5158}"/>
    <cellStyle name="Separador de milhares 5 2 2 11 2 2 5" xfId="40982" xr:uid="{3F881392-F89A-4AF7-A5DC-E4999029CB19}"/>
    <cellStyle name="Separador de milhares 5 2 2 11 2 3" xfId="40983" xr:uid="{F448D891-E4EC-409F-8B6E-81CA8A999798}"/>
    <cellStyle name="Separador de milhares 5 2 2 11 2 3 2" xfId="40984" xr:uid="{A8BA3CA7-C058-4B14-9E46-CD5EFF0ED3CA}"/>
    <cellStyle name="Separador de milhares 5 2 2 11 2 4" xfId="40985" xr:uid="{C4D88F82-9636-4E6A-810C-DE1FE3B2913F}"/>
    <cellStyle name="Separador de milhares 5 2 2 11 2 4 2" xfId="40986" xr:uid="{1124A719-3ACD-4FDC-86BA-28903C161B91}"/>
    <cellStyle name="Separador de milhares 5 2 2 11 2 5" xfId="40987" xr:uid="{022B4D9F-EBE2-45C4-B435-023821B524A7}"/>
    <cellStyle name="Separador de milhares 5 2 2 11 3" xfId="40988" xr:uid="{4C678E37-5906-4082-9655-84846A8B1535}"/>
    <cellStyle name="Separador de milhares 5 2 2 11 3 2" xfId="40989" xr:uid="{D7B17DA5-545F-4B8B-8313-119ABA43DD2F}"/>
    <cellStyle name="Separador de milhares 5 2 2 11 3 2 2" xfId="40990" xr:uid="{177F8A77-C516-41EF-9766-B7F2F4542D1E}"/>
    <cellStyle name="Separador de milhares 5 2 2 11 3 3" xfId="40991" xr:uid="{FE868BEA-7E7E-4EE9-A4F4-F0F94ADACAF1}"/>
    <cellStyle name="Separador de milhares 5 2 2 11 3 3 2" xfId="40992" xr:uid="{CB87A390-5200-4215-9764-E29F49F0079A}"/>
    <cellStyle name="Separador de milhares 5 2 2 11 3 4" xfId="40993" xr:uid="{42611C35-8DD1-4FC8-8B69-64791CDC821E}"/>
    <cellStyle name="Separador de milhares 5 2 2 11 4" xfId="40994" xr:uid="{9F3A6EE5-0007-4072-AA88-75398037636D}"/>
    <cellStyle name="Separador de milhares 5 2 2 11 4 2" xfId="40995" xr:uid="{273B5144-F354-4ED9-89BC-6B7D56486103}"/>
    <cellStyle name="Separador de milhares 5 2 2 11 4 2 2" xfId="40996" xr:uid="{EF6EC1C4-033E-4F78-BFA5-92EB08ABEC07}"/>
    <cellStyle name="Separador de milhares 5 2 2 11 4 2 2 2" xfId="40997" xr:uid="{E187CA68-B736-4FBA-8669-8D837DF440FE}"/>
    <cellStyle name="Separador de milhares 5 2 2 11 4 2 3" xfId="40998" xr:uid="{A7E8866A-2514-48F2-A47C-EC0D08B64106}"/>
    <cellStyle name="Separador de milhares 5 2 2 11 4 3" xfId="40999" xr:uid="{D007ADFB-A1A4-4CE3-BC9D-3BFD9BC757E5}"/>
    <cellStyle name="Separador de milhares 5 2 2 11 4 3 2" xfId="41000" xr:uid="{11D0E2F9-2BA1-4DA3-8D0F-615A402D01C5}"/>
    <cellStyle name="Separador de milhares 5 2 2 11 4 4" xfId="41001" xr:uid="{8D607186-85A8-4979-B1E5-006E3F1179FF}"/>
    <cellStyle name="Separador de milhares 5 2 2 11 4 4 2" xfId="41002" xr:uid="{47E46EC4-018C-4F6A-BB84-C23F414CC37F}"/>
    <cellStyle name="Separador de milhares 5 2 2 11 4 5" xfId="41003" xr:uid="{8CD74C6B-266E-4052-9B32-E3545F986233}"/>
    <cellStyle name="Separador de milhares 5 2 2 11 5" xfId="41004" xr:uid="{5B2700DF-D073-473D-A5DF-4702B743088C}"/>
    <cellStyle name="Separador de milhares 5 2 2 11 5 2" xfId="41005" xr:uid="{BBF28954-DBC4-434C-9334-56B344D49F27}"/>
    <cellStyle name="Separador de milhares 5 2 2 11 5 2 2" xfId="41006" xr:uid="{59A39136-BB73-40C9-B1A7-8183ED49B16E}"/>
    <cellStyle name="Separador de milhares 5 2 2 11 5 3" xfId="41007" xr:uid="{379FFD13-F0CC-4739-98C9-1171493B9886}"/>
    <cellStyle name="Separador de milhares 5 2 2 11 5 3 2" xfId="41008" xr:uid="{7DAF1385-CEFE-4B16-ADFC-0464BAAD6B61}"/>
    <cellStyle name="Separador de milhares 5 2 2 11 5 4" xfId="41009" xr:uid="{9CC0A310-E0D0-4022-BE9D-54EB4DC265B0}"/>
    <cellStyle name="Separador de milhares 5 2 2 11 6" xfId="41010" xr:uid="{6FBB3238-69DF-4F9A-B3B7-AE4ADD64AEA6}"/>
    <cellStyle name="Separador de milhares 5 2 2 11 6 2" xfId="41011" xr:uid="{443706A3-1184-4350-9E20-11EBCE4CF20D}"/>
    <cellStyle name="Separador de milhares 5 2 2 11 7" xfId="41012" xr:uid="{284B94A3-830E-4EA5-95B8-5B7762C551E0}"/>
    <cellStyle name="Separador de milhares 5 2 2 11 8" xfId="41013" xr:uid="{A6D9AD0B-CA67-4446-B4F7-9DA77F910574}"/>
    <cellStyle name="Separador de milhares 5 2 2 11 9" xfId="53499" xr:uid="{49FF3DC5-9FC0-420B-B850-BA1C28BA92A3}"/>
    <cellStyle name="Separador de milhares 5 2 2 12" xfId="41014" xr:uid="{A74FDEA9-198B-4AFF-8CA9-7FF15BF163C6}"/>
    <cellStyle name="Separador de milhares 5 2 2 12 2" xfId="41015" xr:uid="{6843547C-7115-4D60-9DB5-9DDE07517611}"/>
    <cellStyle name="Separador de milhares 5 2 2 12 2 2" xfId="41016" xr:uid="{BD1544AA-972C-4FE5-9230-CE1C3B47F218}"/>
    <cellStyle name="Separador de milhares 5 2 2 12 2 2 2" xfId="41017" xr:uid="{5B2674F3-2442-4695-9E55-EF52135B8711}"/>
    <cellStyle name="Separador de milhares 5 2 2 12 2 3" xfId="41018" xr:uid="{C36FADA0-7B1D-4E42-A3E8-0753868982CF}"/>
    <cellStyle name="Separador de milhares 5 2 2 12 2 3 2" xfId="41019" xr:uid="{2F51B47B-2AF9-4B57-9672-90CEBB6C1571}"/>
    <cellStyle name="Separador de milhares 5 2 2 12 2 4" xfId="41020" xr:uid="{401D1D4D-DB7C-4DA0-912F-EA859AFDBFF3}"/>
    <cellStyle name="Separador de milhares 5 2 2 12 3" xfId="41021" xr:uid="{2D961C0F-116A-4D28-B64C-AA75C3ECDDE1}"/>
    <cellStyle name="Separador de milhares 5 2 2 12 3 2" xfId="41022" xr:uid="{C7642D41-0817-4835-BD7C-9E26E9E20063}"/>
    <cellStyle name="Separador de milhares 5 2 2 12 3 2 2" xfId="41023" xr:uid="{51F01C44-D99F-40E5-BA8C-9DBB7704ACD1}"/>
    <cellStyle name="Separador de milhares 5 2 2 12 3 2 2 2" xfId="41024" xr:uid="{21B4D4D9-81C5-46B7-A2E1-84A030CC7846}"/>
    <cellStyle name="Separador de milhares 5 2 2 12 3 2 3" xfId="41025" xr:uid="{0BFBEAB1-BF11-4B8A-8656-DAC70C4CCB9E}"/>
    <cellStyle name="Separador de milhares 5 2 2 12 3 3" xfId="41026" xr:uid="{2DCD1883-1EA1-49BB-9F0C-C9D8CB0B9DC1}"/>
    <cellStyle name="Separador de milhares 5 2 2 12 3 3 2" xfId="41027" xr:uid="{134AFD43-C2DE-4415-B753-DFB63AAB27B2}"/>
    <cellStyle name="Separador de milhares 5 2 2 12 3 4" xfId="41028" xr:uid="{0EF81167-53D1-45E6-89C9-2CCB41D2DF45}"/>
    <cellStyle name="Separador de milhares 5 2 2 12 3 4 2" xfId="41029" xr:uid="{853A7628-A9E6-4E1D-A15A-B1A7DC0A3758}"/>
    <cellStyle name="Separador de milhares 5 2 2 12 3 5" xfId="41030" xr:uid="{6FB68F24-884E-4899-B861-E9EB9D25D745}"/>
    <cellStyle name="Separador de milhares 5 2 2 12 4" xfId="41031" xr:uid="{8ED97349-4F5C-45F7-8834-AF9C29CC393C}"/>
    <cellStyle name="Separador de milhares 5 2 2 12 4 2" xfId="41032" xr:uid="{A3306E08-2E7A-4A2E-B9DC-B1CFC9ACC95A}"/>
    <cellStyle name="Separador de milhares 5 2 2 12 4 2 2" xfId="41033" xr:uid="{7E2B6897-E19A-4966-92C5-296E1EA21F3B}"/>
    <cellStyle name="Separador de milhares 5 2 2 12 4 3" xfId="41034" xr:uid="{77C6F838-5D9A-4DC4-AC88-169227AB8375}"/>
    <cellStyle name="Separador de milhares 5 2 2 12 4 3 2" xfId="41035" xr:uid="{42969C63-03A6-4FD5-BE62-31797D0493B6}"/>
    <cellStyle name="Separador de milhares 5 2 2 12 4 4" xfId="41036" xr:uid="{52A6EE2C-314A-48A3-BD88-72CC9AC6A900}"/>
    <cellStyle name="Separador de milhares 5 2 2 12 5" xfId="41037" xr:uid="{2E8CFDCB-116E-45C2-8709-060E43F9B204}"/>
    <cellStyle name="Separador de milhares 5 2 2 12 5 2" xfId="41038" xr:uid="{BB796723-D8BE-4153-8F51-37AA476C07D3}"/>
    <cellStyle name="Separador de milhares 5 2 2 12 6" xfId="41039" xr:uid="{A2345F19-BEA6-446E-8A02-F88BF6FF8B6B}"/>
    <cellStyle name="Separador de milhares 5 2 2 12 7" xfId="41040" xr:uid="{C6516ACB-4746-40C7-96B3-97170C601595}"/>
    <cellStyle name="Separador de milhares 5 2 2 12 8" xfId="53500" xr:uid="{7E847E9F-A683-47AA-803E-3931118F0003}"/>
    <cellStyle name="Separador de milhares 5 2 2 13" xfId="41041" xr:uid="{485ABEE2-3325-4E07-A9E9-5C44A70E8B4D}"/>
    <cellStyle name="Separador de milhares 5 2 2 13 2" xfId="41042" xr:uid="{A1BB1BBE-5627-46F5-9471-8856F81E95E0}"/>
    <cellStyle name="Separador de milhares 5 2 2 13 2 2" xfId="41043" xr:uid="{90DFEAB4-42B6-4547-9483-534F0AA98F76}"/>
    <cellStyle name="Separador de milhares 5 2 2 13 3" xfId="41044" xr:uid="{FBB0D889-6338-407D-827C-AEB8BAA74FAC}"/>
    <cellStyle name="Separador de milhares 5 2 2 13 3 2" xfId="41045" xr:uid="{7AA997EC-3768-4FB4-8745-C8EC4D3E358E}"/>
    <cellStyle name="Separador de milhares 5 2 2 13 4" xfId="41046" xr:uid="{EE6EF570-1C21-4CCE-8C97-D1BBF52F5082}"/>
    <cellStyle name="Separador de milhares 5 2 2 14" xfId="41047" xr:uid="{EA0566CE-3ADA-4239-825B-DF1D01FCCF6D}"/>
    <cellStyle name="Separador de milhares 5 2 2 14 2" xfId="41048" xr:uid="{D449EB85-594C-4893-AFBD-113A2497D27A}"/>
    <cellStyle name="Separador de milhares 5 2 2 14 2 2" xfId="41049" xr:uid="{EF15D3A1-E99C-4A15-B0A7-09574CA94D92}"/>
    <cellStyle name="Separador de milhares 5 2 2 14 2 2 2" xfId="41050" xr:uid="{1F2BB14E-77B1-48D7-B77D-21290D9AB58F}"/>
    <cellStyle name="Separador de milhares 5 2 2 14 2 3" xfId="41051" xr:uid="{5A999F88-CB3D-43BA-B617-852383987697}"/>
    <cellStyle name="Separador de milhares 5 2 2 14 3" xfId="41052" xr:uid="{F5E06CBF-A1B5-414B-8161-2A45FC24A0AB}"/>
    <cellStyle name="Separador de milhares 5 2 2 14 3 2" xfId="41053" xr:uid="{589583A6-8858-4549-B5AC-3C54BC9F56B1}"/>
    <cellStyle name="Separador de milhares 5 2 2 14 4" xfId="41054" xr:uid="{7DA5C391-7522-4ABD-AA4F-B3E8372EFEAA}"/>
    <cellStyle name="Separador de milhares 5 2 2 14 4 2" xfId="41055" xr:uid="{73082141-0F48-43C2-BA2C-0815CCBA4F4D}"/>
    <cellStyle name="Separador de milhares 5 2 2 14 5" xfId="41056" xr:uid="{C015AB11-BDD9-4A10-AD1A-DDF70B841570}"/>
    <cellStyle name="Separador de milhares 5 2 2 15" xfId="41057" xr:uid="{91536167-5B0B-4081-8924-1B74C74C2693}"/>
    <cellStyle name="Separador de milhares 5 2 2 15 2" xfId="41058" xr:uid="{A6F0A2C8-1D7C-481E-8340-B80FF6FB9765}"/>
    <cellStyle name="Separador de milhares 5 2 2 15 2 2" xfId="41059" xr:uid="{2BEB24A3-0247-45B4-B4E7-9A201A77BB96}"/>
    <cellStyle name="Separador de milhares 5 2 2 15 3" xfId="41060" xr:uid="{BD6D170C-F3F1-4729-9C7C-F32F10FBACBB}"/>
    <cellStyle name="Separador de milhares 5 2 2 15 3 2" xfId="41061" xr:uid="{9C68A9CB-7013-4E74-9FF5-4B938DFECBA8}"/>
    <cellStyle name="Separador de milhares 5 2 2 15 4" xfId="41062" xr:uid="{DC5E80C0-B1DF-470A-A72A-07F5EB458A0F}"/>
    <cellStyle name="Separador de milhares 5 2 2 16" xfId="41063" xr:uid="{DE07170D-4EEF-441E-A7FC-DE1A9C897A05}"/>
    <cellStyle name="Separador de milhares 5 2 2 16 2" xfId="41064" xr:uid="{6C2FACEE-98E3-4646-B3B4-200FE79E687D}"/>
    <cellStyle name="Separador de milhares 5 2 2 17" xfId="41065" xr:uid="{D855E12F-2326-49B5-B2A8-096FEFA4D0EC}"/>
    <cellStyle name="Separador de milhares 5 2 2 18" xfId="41066" xr:uid="{FCA2AB83-6048-4832-BF00-DA8FBA2693F5}"/>
    <cellStyle name="Separador de milhares 5 2 2 2" xfId="41067" xr:uid="{B9AE727B-8E16-4F24-8386-0842BD907E94}"/>
    <cellStyle name="Separador de milhares 5 2 2 2 10" xfId="41068" xr:uid="{D4C05177-9CCB-4331-B0EE-073E467FF016}"/>
    <cellStyle name="Separador de milhares 5 2 2 2 10 2" xfId="41069" xr:uid="{FAA392B2-A1B0-4356-B01B-CB8A8C6E95A8}"/>
    <cellStyle name="Separador de milhares 5 2 2 2 10 2 2" xfId="41070" xr:uid="{87CACDEB-8571-4BA0-9F04-9E59913E3185}"/>
    <cellStyle name="Separador de milhares 5 2 2 2 10 2 2 2" xfId="41071" xr:uid="{D9D74E4D-EC48-49A3-B0B5-894D8A243A1C}"/>
    <cellStyle name="Separador de milhares 5 2 2 2 10 2 3" xfId="41072" xr:uid="{A80DF7D7-597E-4D87-8521-5C56274D4780}"/>
    <cellStyle name="Separador de milhares 5 2 2 2 10 2 3 2" xfId="41073" xr:uid="{CBE1B4F7-869E-4E9F-BAEB-1545D284D4D3}"/>
    <cellStyle name="Separador de milhares 5 2 2 2 10 2 4" xfId="41074" xr:uid="{9FB99CCC-9C7D-4BD7-A233-4480CF90D767}"/>
    <cellStyle name="Separador de milhares 5 2 2 2 10 3" xfId="41075" xr:uid="{F50203A9-11EB-4DD2-9E7A-29FA84B84322}"/>
    <cellStyle name="Separador de milhares 5 2 2 2 10 3 2" xfId="41076" xr:uid="{C575A7DD-009C-440B-85B9-523260F1E91F}"/>
    <cellStyle name="Separador de milhares 5 2 2 2 10 3 2 2" xfId="41077" xr:uid="{DE8FEC29-BB80-417D-8B93-F16600A3B1C2}"/>
    <cellStyle name="Separador de milhares 5 2 2 2 10 3 2 2 2" xfId="41078" xr:uid="{F0CDC138-6143-4B47-8558-9BED23E49A52}"/>
    <cellStyle name="Separador de milhares 5 2 2 2 10 3 2 3" xfId="41079" xr:uid="{2E94FAA8-F1ED-47BC-87EB-A97843B4140F}"/>
    <cellStyle name="Separador de milhares 5 2 2 2 10 3 3" xfId="41080" xr:uid="{1F5A0C59-C966-40F7-B99D-1FAA55C5B401}"/>
    <cellStyle name="Separador de milhares 5 2 2 2 10 3 3 2" xfId="41081" xr:uid="{FC103033-3844-49A9-8BD3-46591B925E13}"/>
    <cellStyle name="Separador de milhares 5 2 2 2 10 3 4" xfId="41082" xr:uid="{46E2713B-DCCB-4CF2-9B1D-55B6015DBC14}"/>
    <cellStyle name="Separador de milhares 5 2 2 2 10 3 4 2" xfId="41083" xr:uid="{5287F263-2F32-4631-AE8A-E0DEF8F296BC}"/>
    <cellStyle name="Separador de milhares 5 2 2 2 10 3 5" xfId="41084" xr:uid="{2EABD74F-53EC-4E39-9DD8-A38CEEBEF5E2}"/>
    <cellStyle name="Separador de milhares 5 2 2 2 10 4" xfId="41085" xr:uid="{2F111194-A675-497D-A4DF-47C29B719352}"/>
    <cellStyle name="Separador de milhares 5 2 2 2 10 4 2" xfId="41086" xr:uid="{E2D69F95-AF2D-43A4-92DF-FA365176ACC3}"/>
    <cellStyle name="Separador de milhares 5 2 2 2 10 4 2 2" xfId="41087" xr:uid="{46CDA768-9BB7-45D8-B054-3F4B5BC30B65}"/>
    <cellStyle name="Separador de milhares 5 2 2 2 10 4 3" xfId="41088" xr:uid="{A177BDA7-9D1E-421D-9AA4-771800C989FF}"/>
    <cellStyle name="Separador de milhares 5 2 2 2 10 4 3 2" xfId="41089" xr:uid="{88FAD6BB-A9F9-48D7-8936-E4FB03F1115F}"/>
    <cellStyle name="Separador de milhares 5 2 2 2 10 4 4" xfId="41090" xr:uid="{9F814B3C-133A-40B6-BF49-39CCCF792331}"/>
    <cellStyle name="Separador de milhares 5 2 2 2 10 5" xfId="41091" xr:uid="{C94C1206-79E9-4766-82C9-7A9B37595ACD}"/>
    <cellStyle name="Separador de milhares 5 2 2 2 10 5 2" xfId="41092" xr:uid="{02935E0F-791B-4C74-9892-6710F663E434}"/>
    <cellStyle name="Separador de milhares 5 2 2 2 10 6" xfId="41093" xr:uid="{054613E7-95AA-4BA1-BBDF-ECBCD88BA824}"/>
    <cellStyle name="Separador de milhares 5 2 2 2 10 7" xfId="41094" xr:uid="{7ECF2BA5-9535-4E77-9C6D-6A3BE38E95BB}"/>
    <cellStyle name="Separador de milhares 5 2 2 2 10 8" xfId="53501" xr:uid="{EA4A9068-9AE4-4A1D-9106-2922B53A98C9}"/>
    <cellStyle name="Separador de milhares 5 2 2 2 11" xfId="41095" xr:uid="{57570FE5-4E61-4C2C-B1DC-BDCEC03E96B3}"/>
    <cellStyle name="Separador de milhares 5 2 2 2 11 2" xfId="41096" xr:uid="{4903E2B4-A43B-4ABA-A178-C5DA78052017}"/>
    <cellStyle name="Separador de milhares 5 2 2 2 11 2 2" xfId="41097" xr:uid="{4D9B21FB-AFFE-4F07-BA29-75722F543F22}"/>
    <cellStyle name="Separador de milhares 5 2 2 2 11 3" xfId="41098" xr:uid="{09B46F6F-0AC3-4779-BAA7-124BA302977F}"/>
    <cellStyle name="Separador de milhares 5 2 2 2 11 3 2" xfId="41099" xr:uid="{B86F6A6F-9C8C-456C-A85D-DF5D80C174A3}"/>
    <cellStyle name="Separador de milhares 5 2 2 2 11 4" xfId="41100" xr:uid="{935091F3-4E66-4F64-8446-77E9581F71D1}"/>
    <cellStyle name="Separador de milhares 5 2 2 2 12" xfId="41101" xr:uid="{5A6AC54B-9F35-4B10-AD16-DF3170DC6B47}"/>
    <cellStyle name="Separador de milhares 5 2 2 2 12 2" xfId="41102" xr:uid="{BFD603B1-B1D7-47F9-91F8-0C92F23B3236}"/>
    <cellStyle name="Separador de milhares 5 2 2 2 12 2 2" xfId="41103" xr:uid="{6AB8021A-FE99-4EBB-BD25-09DA45397D20}"/>
    <cellStyle name="Separador de milhares 5 2 2 2 12 2 2 2" xfId="41104" xr:uid="{14F89915-C2EF-4F39-BB5E-92CD4441BDF2}"/>
    <cellStyle name="Separador de milhares 5 2 2 2 12 2 3" xfId="41105" xr:uid="{E1B7D268-7B10-4BBB-9F0C-9E6E61E49795}"/>
    <cellStyle name="Separador de milhares 5 2 2 2 12 3" xfId="41106" xr:uid="{EF1C36A5-ED89-46EB-AE11-DED74B6A49E1}"/>
    <cellStyle name="Separador de milhares 5 2 2 2 12 3 2" xfId="41107" xr:uid="{756AA4E2-AA03-42D9-9ACC-9E474C687300}"/>
    <cellStyle name="Separador de milhares 5 2 2 2 12 4" xfId="41108" xr:uid="{A0A47488-7C67-4AA5-8A1E-3E76B9C40465}"/>
    <cellStyle name="Separador de milhares 5 2 2 2 12 4 2" xfId="41109" xr:uid="{3479C600-2580-427E-9E97-293037D71219}"/>
    <cellStyle name="Separador de milhares 5 2 2 2 12 5" xfId="41110" xr:uid="{BA5B00A9-F2A0-4CB3-8609-D195665CA7EB}"/>
    <cellStyle name="Separador de milhares 5 2 2 2 13" xfId="41111" xr:uid="{D39CAEDA-1B5A-45CF-A796-624E3223C40C}"/>
    <cellStyle name="Separador de milhares 5 2 2 2 13 2" xfId="41112" xr:uid="{2A490D14-398D-4AED-B43B-7F04C0362C98}"/>
    <cellStyle name="Separador de milhares 5 2 2 2 13 2 2" xfId="41113" xr:uid="{B13A7477-200D-4CD6-8615-260F332E0DF9}"/>
    <cellStyle name="Separador de milhares 5 2 2 2 13 3" xfId="41114" xr:uid="{503C9959-F739-4FD8-AF68-5BFE6BA6FEB3}"/>
    <cellStyle name="Separador de milhares 5 2 2 2 13 3 2" xfId="41115" xr:uid="{0DDED472-AFA0-49A7-8BE6-27F9E5D88EE9}"/>
    <cellStyle name="Separador de milhares 5 2 2 2 13 4" xfId="41116" xr:uid="{E41B9263-5299-4954-B0F0-B05962658DD0}"/>
    <cellStyle name="Separador de milhares 5 2 2 2 14" xfId="41117" xr:uid="{7E195ADF-F597-44AF-A6F8-0A0BF67246D8}"/>
    <cellStyle name="Separador de milhares 5 2 2 2 14 2" xfId="41118" xr:uid="{A038DFF8-8BF9-4464-B5CA-E2B966C538C9}"/>
    <cellStyle name="Separador de milhares 5 2 2 2 15" xfId="41119" xr:uid="{19EA8ECB-A17D-4F3C-BB3A-B222BC07F786}"/>
    <cellStyle name="Separador de milhares 5 2 2 2 16" xfId="41120" xr:uid="{6BF3D434-E051-4859-A70B-7D1B28511DF6}"/>
    <cellStyle name="Separador de milhares 5 2 2 2 2" xfId="41121" xr:uid="{249AD822-ED18-4CD7-B3A4-148B47A5F865}"/>
    <cellStyle name="Separador de milhares 5 2 2 2 2 10" xfId="41122" xr:uid="{9D1ECBFE-43C0-42D2-AEDA-9AFAAB8EDFDD}"/>
    <cellStyle name="Separador de milhares 5 2 2 2 2 10 2" xfId="41123" xr:uid="{C2529A2B-3FAA-40FF-8363-5E67964BE69C}"/>
    <cellStyle name="Separador de milhares 5 2 2 2 2 10 2 2" xfId="41124" xr:uid="{B9BBAAF2-025C-42C6-A109-23E97095197A}"/>
    <cellStyle name="Separador de milhares 5 2 2 2 2 10 2 2 2" xfId="41125" xr:uid="{C44692E8-76BB-49CF-8ADC-4CEC8DBAD092}"/>
    <cellStyle name="Separador de milhares 5 2 2 2 2 10 2 3" xfId="41126" xr:uid="{FBBEAE06-5C4D-4630-AB3A-43638ACC47D3}"/>
    <cellStyle name="Separador de milhares 5 2 2 2 2 10 3" xfId="41127" xr:uid="{DF20ED4D-5288-4281-99D6-CAA16D67069B}"/>
    <cellStyle name="Separador de milhares 5 2 2 2 2 10 3 2" xfId="41128" xr:uid="{43723FA2-95F9-45E5-8D9D-85FAFF5C55B2}"/>
    <cellStyle name="Separador de milhares 5 2 2 2 2 10 4" xfId="41129" xr:uid="{95B99B1C-89AF-4748-8BE0-4A1414D89747}"/>
    <cellStyle name="Separador de milhares 5 2 2 2 2 10 4 2" xfId="41130" xr:uid="{770B02A7-F8C6-4387-BBB0-41340EF4E145}"/>
    <cellStyle name="Separador de milhares 5 2 2 2 2 10 5" xfId="41131" xr:uid="{640CD2A4-2E6F-48CE-A7C8-4C0493C3F87A}"/>
    <cellStyle name="Separador de milhares 5 2 2 2 2 11" xfId="41132" xr:uid="{E229B795-25D5-43BD-AC6D-E484D30E6F8B}"/>
    <cellStyle name="Separador de milhares 5 2 2 2 2 11 2" xfId="41133" xr:uid="{A877FBE8-4C56-4E9E-B361-E9361A49F07C}"/>
    <cellStyle name="Separador de milhares 5 2 2 2 2 11 2 2" xfId="41134" xr:uid="{948A5D34-350F-4E63-AE60-656711C578B4}"/>
    <cellStyle name="Separador de milhares 5 2 2 2 2 11 3" xfId="41135" xr:uid="{16629609-54AF-46DB-B76C-7CCCB140AC4E}"/>
    <cellStyle name="Separador de milhares 5 2 2 2 2 11 3 2" xfId="41136" xr:uid="{4EC3E103-1C68-4E0D-B57E-7A37626678F7}"/>
    <cellStyle name="Separador de milhares 5 2 2 2 2 11 4" xfId="41137" xr:uid="{B1D58522-685A-4D91-844B-146DB3114221}"/>
    <cellStyle name="Separador de milhares 5 2 2 2 2 12" xfId="41138" xr:uid="{00CDB1B5-12AB-4DC0-A8D9-DF3B653C4D42}"/>
    <cellStyle name="Separador de milhares 5 2 2 2 2 12 2" xfId="41139" xr:uid="{D763CE74-0889-4242-B1AD-997CBB60477C}"/>
    <cellStyle name="Separador de milhares 5 2 2 2 2 13" xfId="41140" xr:uid="{9BBAABD0-AE9A-4D79-B1F9-AD3DDE8CFB92}"/>
    <cellStyle name="Separador de milhares 5 2 2 2 2 14" xfId="41141" xr:uid="{CC9C5D70-7167-494F-BE8E-63C78D8514C4}"/>
    <cellStyle name="Separador de milhares 5 2 2 2 2 2" xfId="41142" xr:uid="{AF8BEB52-3629-45CF-84A1-063E3DFA4C37}"/>
    <cellStyle name="Separador de milhares 5 2 2 2 2 2 10" xfId="41143" xr:uid="{E1DAA4DA-59A6-4E80-8302-4444669B224E}"/>
    <cellStyle name="Separador de milhares 5 2 2 2 2 2 10 2" xfId="41144" xr:uid="{CD06C293-7C9A-4CD7-B5C5-F5D6F67BDDCC}"/>
    <cellStyle name="Separador de milhares 5 2 2 2 2 2 11" xfId="41145" xr:uid="{7CDD10CB-256A-4B36-B64E-764F25F80567}"/>
    <cellStyle name="Separador de milhares 5 2 2 2 2 2 12" xfId="41146" xr:uid="{6F2BD280-420A-414E-833B-F3070844E675}"/>
    <cellStyle name="Separador de milhares 5 2 2 2 2 2 13" xfId="53502" xr:uid="{0C8AD892-E28D-4E09-95FC-8B09E2AEFFB7}"/>
    <cellStyle name="Separador de milhares 5 2 2 2 2 2 2" xfId="41147" xr:uid="{2A16C216-AA84-4C10-BFA8-5F4A792DD8EA}"/>
    <cellStyle name="Separador de milhares 5 2 2 2 2 2 2 10" xfId="41148" xr:uid="{980136C0-CC20-420D-B988-71DF30850D25}"/>
    <cellStyle name="Separador de milhares 5 2 2 2 2 2 2 11" xfId="53503" xr:uid="{A3A270AD-6BAB-4990-950F-7F364E65D204}"/>
    <cellStyle name="Separador de milhares 5 2 2 2 2 2 2 2" xfId="41149" xr:uid="{8D1C618B-3BA3-4685-983F-1C4CF1A59E8D}"/>
    <cellStyle name="Separador de milhares 5 2 2 2 2 2 2 2 2" xfId="41150" xr:uid="{7DE747A8-9823-4194-919C-32F47DB3DF01}"/>
    <cellStyle name="Separador de milhares 5 2 2 2 2 2 2 2 2 2" xfId="41151" xr:uid="{00533031-D573-4370-965D-D1812DED1A6D}"/>
    <cellStyle name="Separador de milhares 5 2 2 2 2 2 2 2 2 2 2" xfId="41152" xr:uid="{747192C7-F1B1-4FC4-B354-5DD2A27BF308}"/>
    <cellStyle name="Separador de milhares 5 2 2 2 2 2 2 2 2 2 2 2" xfId="41153" xr:uid="{C6AD4E96-FB02-467C-BA9D-EC67EC43633F}"/>
    <cellStyle name="Separador de milhares 5 2 2 2 2 2 2 2 2 2 2 2 2" xfId="41154" xr:uid="{996F6AB4-CBCC-4A24-9D60-75F89B003CE9}"/>
    <cellStyle name="Separador de milhares 5 2 2 2 2 2 2 2 2 2 2 3" xfId="41155" xr:uid="{D5983AD4-DA8F-4367-93C4-047242BBCA88}"/>
    <cellStyle name="Separador de milhares 5 2 2 2 2 2 2 2 2 2 3" xfId="41156" xr:uid="{8C9411C7-5A26-45CD-A59B-B78005CA3575}"/>
    <cellStyle name="Separador de milhares 5 2 2 2 2 2 2 2 2 2 3 2" xfId="41157" xr:uid="{5B40B97B-D18A-4A08-8A21-4FF04AA5FE97}"/>
    <cellStyle name="Separador de milhares 5 2 2 2 2 2 2 2 2 2 4" xfId="41158" xr:uid="{A0BFCB37-825A-406F-BECE-83063CA7B0A0}"/>
    <cellStyle name="Separador de milhares 5 2 2 2 2 2 2 2 2 2 4 2" xfId="41159" xr:uid="{ACBE8AF8-B7E3-405E-931B-142F1C409341}"/>
    <cellStyle name="Separador de milhares 5 2 2 2 2 2 2 2 2 2 5" xfId="41160" xr:uid="{1A5B1878-30FE-4161-85E3-36B53DF0C07D}"/>
    <cellStyle name="Separador de milhares 5 2 2 2 2 2 2 2 2 3" xfId="41161" xr:uid="{D2F66FEF-5422-4D42-9A6B-B61B73DCCD06}"/>
    <cellStyle name="Separador de milhares 5 2 2 2 2 2 2 2 2 3 2" xfId="41162" xr:uid="{96A5D5E3-3C60-402A-A990-FE065301FF86}"/>
    <cellStyle name="Separador de milhares 5 2 2 2 2 2 2 2 2 4" xfId="41163" xr:uid="{94063AF4-0A86-40E4-A46A-D36B531F9181}"/>
    <cellStyle name="Separador de milhares 5 2 2 2 2 2 2 2 2 4 2" xfId="41164" xr:uid="{1405C070-B876-4D15-9613-3C3E8E9AE03F}"/>
    <cellStyle name="Separador de milhares 5 2 2 2 2 2 2 2 2 5" xfId="41165" xr:uid="{5B9F58D3-4EDC-46EA-BB17-C0961D8B0576}"/>
    <cellStyle name="Separador de milhares 5 2 2 2 2 2 2 2 3" xfId="41166" xr:uid="{59FBCC91-69D1-4EEA-8BBC-B23B89BF5875}"/>
    <cellStyle name="Separador de milhares 5 2 2 2 2 2 2 2 3 2" xfId="41167" xr:uid="{4349A27C-2596-40C3-8DA7-C5B596F5015E}"/>
    <cellStyle name="Separador de milhares 5 2 2 2 2 2 2 2 3 2 2" xfId="41168" xr:uid="{E01E4CD8-256B-47BE-AE9B-BCBC259561CE}"/>
    <cellStyle name="Separador de milhares 5 2 2 2 2 2 2 2 3 3" xfId="41169" xr:uid="{3DF7ABE4-DDB6-453E-8978-F16A404EEDD3}"/>
    <cellStyle name="Separador de milhares 5 2 2 2 2 2 2 2 3 3 2" xfId="41170" xr:uid="{F01E7CEF-EF29-4C27-BDEA-B6C92DE2FA23}"/>
    <cellStyle name="Separador de milhares 5 2 2 2 2 2 2 2 3 4" xfId="41171" xr:uid="{69605296-0468-4DA0-A3F6-A5DA47F0FAC6}"/>
    <cellStyle name="Separador de milhares 5 2 2 2 2 2 2 2 4" xfId="41172" xr:uid="{C5AD1624-7CA8-450A-8B8C-1652DE0B11AF}"/>
    <cellStyle name="Separador de milhares 5 2 2 2 2 2 2 2 4 2" xfId="41173" xr:uid="{94435F4B-2779-4974-B09E-665BEC910FA4}"/>
    <cellStyle name="Separador de milhares 5 2 2 2 2 2 2 2 4 2 2" xfId="41174" xr:uid="{39F88525-1EA5-467B-B196-C88608D0C7AC}"/>
    <cellStyle name="Separador de milhares 5 2 2 2 2 2 2 2 4 2 2 2" xfId="41175" xr:uid="{244B37CB-913C-42BD-9CF1-098A0864C35F}"/>
    <cellStyle name="Separador de milhares 5 2 2 2 2 2 2 2 4 2 3" xfId="41176" xr:uid="{4FBDA451-FEAD-4051-B1F7-B4A3601299F5}"/>
    <cellStyle name="Separador de milhares 5 2 2 2 2 2 2 2 4 3" xfId="41177" xr:uid="{FD4DDF3A-D464-4745-9D1A-03416E5BA11E}"/>
    <cellStyle name="Separador de milhares 5 2 2 2 2 2 2 2 4 3 2" xfId="41178" xr:uid="{0073243B-8C57-4482-BDA1-BE4ED6D897E7}"/>
    <cellStyle name="Separador de milhares 5 2 2 2 2 2 2 2 4 4" xfId="41179" xr:uid="{AB7DB793-E90C-48C1-B0F3-BA1370C78708}"/>
    <cellStyle name="Separador de milhares 5 2 2 2 2 2 2 2 4 4 2" xfId="41180" xr:uid="{8685BEBE-8E37-4999-8C69-B4806CD9078B}"/>
    <cellStyle name="Separador de milhares 5 2 2 2 2 2 2 2 4 5" xfId="41181" xr:uid="{0E74E381-6BE2-4638-BF5C-EE00B9E4B804}"/>
    <cellStyle name="Separador de milhares 5 2 2 2 2 2 2 2 5" xfId="41182" xr:uid="{80592FF3-84F9-4B12-A229-BC54106CC154}"/>
    <cellStyle name="Separador de milhares 5 2 2 2 2 2 2 2 5 2" xfId="41183" xr:uid="{7A8038D2-8102-4E8B-B144-0BEEC25C1128}"/>
    <cellStyle name="Separador de milhares 5 2 2 2 2 2 2 2 5 2 2" xfId="41184" xr:uid="{A77215E0-9DAC-4543-9C2A-6501A3275264}"/>
    <cellStyle name="Separador de milhares 5 2 2 2 2 2 2 2 5 3" xfId="41185" xr:uid="{02C8EA6B-456C-4B71-BDE8-50EAEF7B2865}"/>
    <cellStyle name="Separador de milhares 5 2 2 2 2 2 2 2 5 3 2" xfId="41186" xr:uid="{E9A98E94-1FFC-437D-9DE1-813E315788F6}"/>
    <cellStyle name="Separador de milhares 5 2 2 2 2 2 2 2 5 4" xfId="41187" xr:uid="{49B070BB-5948-4B6C-8B0E-0EC35F4F7FE4}"/>
    <cellStyle name="Separador de milhares 5 2 2 2 2 2 2 2 6" xfId="41188" xr:uid="{B69883FE-40CA-450E-BA90-884A172A8D4A}"/>
    <cellStyle name="Separador de milhares 5 2 2 2 2 2 2 2 6 2" xfId="41189" xr:uid="{47F7454D-AC49-4382-B9CE-C8172CB94B83}"/>
    <cellStyle name="Separador de milhares 5 2 2 2 2 2 2 2 7" xfId="41190" xr:uid="{7C9E7E6E-6C08-4DEA-A814-F1C2A7F2EAB2}"/>
    <cellStyle name="Separador de milhares 5 2 2 2 2 2 2 2 8" xfId="41191" xr:uid="{BAA7ED33-5446-46E9-913A-2283167AC5A3}"/>
    <cellStyle name="Separador de milhares 5 2 2 2 2 2 2 2 9" xfId="53504" xr:uid="{9C64BD49-9480-411A-A2A5-F98A5A6553C5}"/>
    <cellStyle name="Separador de milhares 5 2 2 2 2 2 2 3" xfId="41192" xr:uid="{C98060C0-B376-43C4-B413-52AAA815BE1F}"/>
    <cellStyle name="Separador de milhares 5 2 2 2 2 2 2 3 2" xfId="41193" xr:uid="{FB7B2C32-AEFE-4295-90AC-03E29C8D7435}"/>
    <cellStyle name="Separador de milhares 5 2 2 2 2 2 2 3 2 2" xfId="41194" xr:uid="{F5DEE033-10F1-4D3A-95C1-1E5F00F44D1F}"/>
    <cellStyle name="Separador de milhares 5 2 2 2 2 2 2 3 2 2 2" xfId="41195" xr:uid="{49D7D319-F796-4770-91DC-85E4D264C688}"/>
    <cellStyle name="Separador de milhares 5 2 2 2 2 2 2 3 2 2 2 2" xfId="41196" xr:uid="{A27F42BA-8651-4366-B25E-DDD88D3793E1}"/>
    <cellStyle name="Separador de milhares 5 2 2 2 2 2 2 3 2 2 2 2 2" xfId="41197" xr:uid="{6179E342-6478-4D68-A473-E693234F21AF}"/>
    <cellStyle name="Separador de milhares 5 2 2 2 2 2 2 3 2 2 2 3" xfId="41198" xr:uid="{DD9E3FE1-95BE-4E18-8224-C7894C2C20EF}"/>
    <cellStyle name="Separador de milhares 5 2 2 2 2 2 2 3 2 2 3" xfId="41199" xr:uid="{21445FE0-7369-4D99-BD8B-C9EA6C58CD12}"/>
    <cellStyle name="Separador de milhares 5 2 2 2 2 2 2 3 2 2 3 2" xfId="41200" xr:uid="{7BABF32B-4CB6-48E6-A200-7A5F8B4BB2BD}"/>
    <cellStyle name="Separador de milhares 5 2 2 2 2 2 2 3 2 2 4" xfId="41201" xr:uid="{F734F50F-32D6-415D-B920-B561B18EE45A}"/>
    <cellStyle name="Separador de milhares 5 2 2 2 2 2 2 3 2 2 4 2" xfId="41202" xr:uid="{C8DE2FAE-1544-482F-BA77-85FB05976D30}"/>
    <cellStyle name="Separador de milhares 5 2 2 2 2 2 2 3 2 2 5" xfId="41203" xr:uid="{B13DC8BD-5384-416C-BD42-624DE9AEFCF9}"/>
    <cellStyle name="Separador de milhares 5 2 2 2 2 2 2 3 2 3" xfId="41204" xr:uid="{8BCCA74C-11F3-4C5E-8E10-DF8FDD9BEE1E}"/>
    <cellStyle name="Separador de milhares 5 2 2 2 2 2 2 3 2 3 2" xfId="41205" xr:uid="{3F910611-27B7-4B65-8BCE-F0FBF8CDCAB0}"/>
    <cellStyle name="Separador de milhares 5 2 2 2 2 2 2 3 2 4" xfId="41206" xr:uid="{631546A9-9A1C-486A-8956-F2763C35F27A}"/>
    <cellStyle name="Separador de milhares 5 2 2 2 2 2 2 3 2 4 2" xfId="41207" xr:uid="{2242E1DB-D7AA-4311-81B8-5F1E3A0E776B}"/>
    <cellStyle name="Separador de milhares 5 2 2 2 2 2 2 3 2 5" xfId="41208" xr:uid="{37A8B611-06E8-4392-B723-0DFD7F279C80}"/>
    <cellStyle name="Separador de milhares 5 2 2 2 2 2 2 3 3" xfId="41209" xr:uid="{172ABAAB-65C1-4D3E-8470-98A3259C09E6}"/>
    <cellStyle name="Separador de milhares 5 2 2 2 2 2 2 3 3 2" xfId="41210" xr:uid="{396F47A1-D119-4ECE-A2E0-B39D7DD4F34D}"/>
    <cellStyle name="Separador de milhares 5 2 2 2 2 2 2 3 3 2 2" xfId="41211" xr:uid="{CFEB788A-DFD4-4728-A4E4-C675B26E89AC}"/>
    <cellStyle name="Separador de milhares 5 2 2 2 2 2 2 3 3 3" xfId="41212" xr:uid="{2644F78D-3627-4E13-9330-248879AC079F}"/>
    <cellStyle name="Separador de milhares 5 2 2 2 2 2 2 3 3 3 2" xfId="41213" xr:uid="{2C45A877-CDC9-40A8-A7AD-841AC2C27133}"/>
    <cellStyle name="Separador de milhares 5 2 2 2 2 2 2 3 3 4" xfId="41214" xr:uid="{5CAAE5E2-CE51-4664-9CED-E38ECB2334AA}"/>
    <cellStyle name="Separador de milhares 5 2 2 2 2 2 2 3 4" xfId="41215" xr:uid="{8BAEF7BC-CC67-4515-A4DA-F8ED18093E13}"/>
    <cellStyle name="Separador de milhares 5 2 2 2 2 2 2 3 4 2" xfId="41216" xr:uid="{2F086917-F498-4E0A-A269-E5367A4CDD3B}"/>
    <cellStyle name="Separador de milhares 5 2 2 2 2 2 2 3 4 2 2" xfId="41217" xr:uid="{25CE1044-3F96-4FB5-8FC9-E144426BC8C0}"/>
    <cellStyle name="Separador de milhares 5 2 2 2 2 2 2 3 4 2 2 2" xfId="41218" xr:uid="{BAC43905-1391-4DA6-9C31-5D4E2E28CB75}"/>
    <cellStyle name="Separador de milhares 5 2 2 2 2 2 2 3 4 2 3" xfId="41219" xr:uid="{D72C86C9-9BDB-4E41-9CF5-F0F09362FD8E}"/>
    <cellStyle name="Separador de milhares 5 2 2 2 2 2 2 3 4 3" xfId="41220" xr:uid="{DAF6B83B-C7E9-4C7E-BC1F-1D907B751993}"/>
    <cellStyle name="Separador de milhares 5 2 2 2 2 2 2 3 4 3 2" xfId="41221" xr:uid="{B732C695-4999-4837-A3DD-BE7272BD5BAA}"/>
    <cellStyle name="Separador de milhares 5 2 2 2 2 2 2 3 4 4" xfId="41222" xr:uid="{C4321BB5-D131-4571-9E9F-173F8EA85B1A}"/>
    <cellStyle name="Separador de milhares 5 2 2 2 2 2 2 3 4 4 2" xfId="41223" xr:uid="{B0953B3A-2D94-4CF3-AB10-BCF3FE55AB53}"/>
    <cellStyle name="Separador de milhares 5 2 2 2 2 2 2 3 4 5" xfId="41224" xr:uid="{BC5AE2E6-C37B-4BE0-937E-6A35A710ABC3}"/>
    <cellStyle name="Separador de milhares 5 2 2 2 2 2 2 3 5" xfId="41225" xr:uid="{707B807F-1818-43A4-B8E5-07E86C9CFCC7}"/>
    <cellStyle name="Separador de milhares 5 2 2 2 2 2 2 3 5 2" xfId="41226" xr:uid="{E6A64E92-B8AD-4C4B-B1E2-99DEAF891257}"/>
    <cellStyle name="Separador de milhares 5 2 2 2 2 2 2 3 5 2 2" xfId="41227" xr:uid="{ABEB0431-D738-4AAF-8FE2-345AED6F9A08}"/>
    <cellStyle name="Separador de milhares 5 2 2 2 2 2 2 3 5 3" xfId="41228" xr:uid="{B5DF974D-8874-49F3-8A55-DE8C16307E94}"/>
    <cellStyle name="Separador de milhares 5 2 2 2 2 2 2 3 5 3 2" xfId="41229" xr:uid="{AE1A3EFD-61A4-4D4B-8F5F-8D4434356348}"/>
    <cellStyle name="Separador de milhares 5 2 2 2 2 2 2 3 5 4" xfId="41230" xr:uid="{8727E174-6326-4074-823B-2A9803AED8F0}"/>
    <cellStyle name="Separador de milhares 5 2 2 2 2 2 2 3 6" xfId="41231" xr:uid="{B4A58610-2EAF-4111-AA91-4B90E5D5E3AB}"/>
    <cellStyle name="Separador de milhares 5 2 2 2 2 2 2 3 6 2" xfId="41232" xr:uid="{2DB32D18-E9A5-46FF-9E7F-AEC7624DF6B3}"/>
    <cellStyle name="Separador de milhares 5 2 2 2 2 2 2 3 7" xfId="41233" xr:uid="{661CC769-62BD-4A85-962A-30F2CE245206}"/>
    <cellStyle name="Separador de milhares 5 2 2 2 2 2 2 3 8" xfId="41234" xr:uid="{DDF8F703-DCB7-42C6-81D3-5F5EEE41A506}"/>
    <cellStyle name="Separador de milhares 5 2 2 2 2 2 2 3 9" xfId="53505" xr:uid="{74DB9291-D47D-4133-A8B0-5CDDC8691D17}"/>
    <cellStyle name="Separador de milhares 5 2 2 2 2 2 2 4" xfId="41235" xr:uid="{61F968CB-FC69-4B95-99CC-7DAEA2469624}"/>
    <cellStyle name="Separador de milhares 5 2 2 2 2 2 2 4 2" xfId="41236" xr:uid="{CCD5BBF4-494E-42DE-9874-D5B5B7C03B1B}"/>
    <cellStyle name="Separador de milhares 5 2 2 2 2 2 2 4 2 2" xfId="41237" xr:uid="{AA01BDA3-FB4A-4447-909E-EAB56065069F}"/>
    <cellStyle name="Separador de milhares 5 2 2 2 2 2 2 4 2 2 2" xfId="41238" xr:uid="{AD14E9E7-766E-4D06-B180-996C5207F5E3}"/>
    <cellStyle name="Separador de milhares 5 2 2 2 2 2 2 4 2 2 2 2" xfId="41239" xr:uid="{858E325F-CC10-46C2-8EB2-81A566A02A28}"/>
    <cellStyle name="Separador de milhares 5 2 2 2 2 2 2 4 2 2 3" xfId="41240" xr:uid="{3F398DB8-EC2D-4097-945E-9475DAD5919B}"/>
    <cellStyle name="Separador de milhares 5 2 2 2 2 2 2 4 2 3" xfId="41241" xr:uid="{6D2A0A88-8781-4A2A-B98B-4300025ABA39}"/>
    <cellStyle name="Separador de milhares 5 2 2 2 2 2 2 4 2 3 2" xfId="41242" xr:uid="{BDA7620C-DD18-43B3-B243-E87F870DC7B8}"/>
    <cellStyle name="Separador de milhares 5 2 2 2 2 2 2 4 2 4" xfId="41243" xr:uid="{26807358-F6C4-48CC-BCAA-B2C0C86A4FB4}"/>
    <cellStyle name="Separador de milhares 5 2 2 2 2 2 2 4 2 4 2" xfId="41244" xr:uid="{5406C609-91FB-42D7-B762-B5CEB7A0608D}"/>
    <cellStyle name="Separador de milhares 5 2 2 2 2 2 2 4 2 5" xfId="41245" xr:uid="{BC125175-4E61-432E-8312-024A1B41D0ED}"/>
    <cellStyle name="Separador de milhares 5 2 2 2 2 2 2 4 3" xfId="41246" xr:uid="{2C5002C0-B05D-4857-B11B-735DF701E0DD}"/>
    <cellStyle name="Separador de milhares 5 2 2 2 2 2 2 4 3 2" xfId="41247" xr:uid="{8EDF9283-5572-475C-AD3E-661A88D9C0D6}"/>
    <cellStyle name="Separador de milhares 5 2 2 2 2 2 2 4 4" xfId="41248" xr:uid="{55F89B9D-5B75-4AED-94EB-32730A45C249}"/>
    <cellStyle name="Separador de milhares 5 2 2 2 2 2 2 4 4 2" xfId="41249" xr:uid="{E1A9DCB4-88AC-4C48-AE73-004B8E169945}"/>
    <cellStyle name="Separador de milhares 5 2 2 2 2 2 2 4 5" xfId="41250" xr:uid="{5048F451-EF5D-4682-A9B7-ED7D213D3B2F}"/>
    <cellStyle name="Separador de milhares 5 2 2 2 2 2 2 5" xfId="41251" xr:uid="{E9055FE2-E17F-4784-AE5C-BDAFB9E7672F}"/>
    <cellStyle name="Separador de milhares 5 2 2 2 2 2 2 5 2" xfId="41252" xr:uid="{EABC58A3-97F2-4331-BF5E-81F8F2A31F50}"/>
    <cellStyle name="Separador de milhares 5 2 2 2 2 2 2 5 2 2" xfId="41253" xr:uid="{3EE0B830-0023-4EC7-87AC-4F11147AB4EC}"/>
    <cellStyle name="Separador de milhares 5 2 2 2 2 2 2 5 3" xfId="41254" xr:uid="{759D4D9B-03DB-456C-AFB9-A5128C13F720}"/>
    <cellStyle name="Separador de milhares 5 2 2 2 2 2 2 5 3 2" xfId="41255" xr:uid="{1F093728-0F26-450F-A77A-446F753BD13D}"/>
    <cellStyle name="Separador de milhares 5 2 2 2 2 2 2 5 4" xfId="41256" xr:uid="{1F772DAD-3D4A-49C7-AF14-5C28D54553D1}"/>
    <cellStyle name="Separador de milhares 5 2 2 2 2 2 2 6" xfId="41257" xr:uid="{8B4D3FD4-2BAA-45DC-B49F-ADCAAE9429CF}"/>
    <cellStyle name="Separador de milhares 5 2 2 2 2 2 2 6 2" xfId="41258" xr:uid="{3C2EC76D-E2D7-47D5-B55B-C0E99560A56F}"/>
    <cellStyle name="Separador de milhares 5 2 2 2 2 2 2 6 2 2" xfId="41259" xr:uid="{FB8C1E03-2361-4AAA-B2E0-F495E2F8455E}"/>
    <cellStyle name="Separador de milhares 5 2 2 2 2 2 2 6 2 2 2" xfId="41260" xr:uid="{4191E36B-9A06-4838-B946-D66E9DA5DF00}"/>
    <cellStyle name="Separador de milhares 5 2 2 2 2 2 2 6 2 3" xfId="41261" xr:uid="{BB2792B1-645A-49E3-B808-23BB69374B06}"/>
    <cellStyle name="Separador de milhares 5 2 2 2 2 2 2 6 3" xfId="41262" xr:uid="{EF16B488-8157-44B1-A5DA-C444B8EBE0A8}"/>
    <cellStyle name="Separador de milhares 5 2 2 2 2 2 2 6 3 2" xfId="41263" xr:uid="{3BCBF89A-932E-433D-9663-46EB69260F4F}"/>
    <cellStyle name="Separador de milhares 5 2 2 2 2 2 2 6 4" xfId="41264" xr:uid="{9EB3FCBD-2F5E-49D8-B3E1-B0EDBAB6817B}"/>
    <cellStyle name="Separador de milhares 5 2 2 2 2 2 2 6 4 2" xfId="41265" xr:uid="{3AC2A255-C79D-42D7-9F34-8DC5DD6E8B0B}"/>
    <cellStyle name="Separador de milhares 5 2 2 2 2 2 2 6 5" xfId="41266" xr:uid="{7897BEDA-C866-4AD5-A6D8-66690666FFBB}"/>
    <cellStyle name="Separador de milhares 5 2 2 2 2 2 2 7" xfId="41267" xr:uid="{1B43C463-0084-4A67-9C43-5FB32917806D}"/>
    <cellStyle name="Separador de milhares 5 2 2 2 2 2 2 7 2" xfId="41268" xr:uid="{D39CED7A-7F67-4FEC-BDE8-29903A1B98BA}"/>
    <cellStyle name="Separador de milhares 5 2 2 2 2 2 2 7 2 2" xfId="41269" xr:uid="{5FA5EAB0-4319-4615-8AFF-543DBB6E304B}"/>
    <cellStyle name="Separador de milhares 5 2 2 2 2 2 2 7 3" xfId="41270" xr:uid="{4731CFF2-2E64-4041-A8E6-205EC72EEB6E}"/>
    <cellStyle name="Separador de milhares 5 2 2 2 2 2 2 7 3 2" xfId="41271" xr:uid="{F4634518-841F-408F-8E5E-6D0B0F04F26D}"/>
    <cellStyle name="Separador de milhares 5 2 2 2 2 2 2 7 4" xfId="41272" xr:uid="{8EA5E138-FDA9-4534-829D-B725C0AAE98F}"/>
    <cellStyle name="Separador de milhares 5 2 2 2 2 2 2 8" xfId="41273" xr:uid="{613A45A2-00C5-4891-88B9-A61B02569A75}"/>
    <cellStyle name="Separador de milhares 5 2 2 2 2 2 2 8 2" xfId="41274" xr:uid="{60E9C761-36BA-4C56-A449-9F059251758F}"/>
    <cellStyle name="Separador de milhares 5 2 2 2 2 2 2 9" xfId="41275" xr:uid="{C7CA5F62-8866-4779-8866-2D406736C860}"/>
    <cellStyle name="Separador de milhares 5 2 2 2 2 2 3" xfId="41276" xr:uid="{DF1F5FED-5F1A-46D1-A571-395BE9F65795}"/>
    <cellStyle name="Separador de milhares 5 2 2 2 2 2 3 2" xfId="41277" xr:uid="{9ED8EB2D-A53A-4F39-93A0-E9A7271D23E3}"/>
    <cellStyle name="Separador de milhares 5 2 2 2 2 2 3 2 2" xfId="41278" xr:uid="{2CCE90A4-2D8E-4439-AC73-155831C58CA1}"/>
    <cellStyle name="Separador de milhares 5 2 2 2 2 2 3 2 2 2" xfId="41279" xr:uid="{762153E0-C5EE-4485-A916-4D43A5712170}"/>
    <cellStyle name="Separador de milhares 5 2 2 2 2 2 3 2 2 2 2" xfId="41280" xr:uid="{901CAABE-DADC-418B-8B6A-045B97603064}"/>
    <cellStyle name="Separador de milhares 5 2 2 2 2 2 3 2 2 2 2 2" xfId="41281" xr:uid="{B91F7EA0-4955-45FA-AD7E-96B7CCC69CFB}"/>
    <cellStyle name="Separador de milhares 5 2 2 2 2 2 3 2 2 2 3" xfId="41282" xr:uid="{9A2B135D-7A52-4E7D-909E-3D5B0F0F0C8B}"/>
    <cellStyle name="Separador de milhares 5 2 2 2 2 2 3 2 2 3" xfId="41283" xr:uid="{6BE391EE-2FAE-4039-9165-A18861854FD5}"/>
    <cellStyle name="Separador de milhares 5 2 2 2 2 2 3 2 2 3 2" xfId="41284" xr:uid="{DC50FEBA-C45E-4152-952E-8286F3F06986}"/>
    <cellStyle name="Separador de milhares 5 2 2 2 2 2 3 2 2 4" xfId="41285" xr:uid="{61EEE9EA-72E7-4819-8677-06FDA0145794}"/>
    <cellStyle name="Separador de milhares 5 2 2 2 2 2 3 2 2 4 2" xfId="41286" xr:uid="{A7C383B3-0A41-467A-B3D7-2973F7630835}"/>
    <cellStyle name="Separador de milhares 5 2 2 2 2 2 3 2 2 5" xfId="41287" xr:uid="{E2C1AF9D-A9F9-4AFC-9F43-32B42E8897AE}"/>
    <cellStyle name="Separador de milhares 5 2 2 2 2 2 3 2 3" xfId="41288" xr:uid="{5E212CD6-A841-40C1-A8DC-C5835272F49F}"/>
    <cellStyle name="Separador de milhares 5 2 2 2 2 2 3 2 3 2" xfId="41289" xr:uid="{6C13FBB5-DE1B-490C-91C0-4FA3B4AC3F7F}"/>
    <cellStyle name="Separador de milhares 5 2 2 2 2 2 3 2 4" xfId="41290" xr:uid="{176F9B8B-8BA6-4836-91C6-445CBCF7B8CF}"/>
    <cellStyle name="Separador de milhares 5 2 2 2 2 2 3 2 4 2" xfId="41291" xr:uid="{58B2624E-5470-4343-9D05-9D8244A66F58}"/>
    <cellStyle name="Separador de milhares 5 2 2 2 2 2 3 2 5" xfId="41292" xr:uid="{038F1E37-96EA-4086-A4D6-99AE790B59AC}"/>
    <cellStyle name="Separador de milhares 5 2 2 2 2 2 3 3" xfId="41293" xr:uid="{3CD42D33-0FE1-4497-8400-FB20BFBAE647}"/>
    <cellStyle name="Separador de milhares 5 2 2 2 2 2 3 3 2" xfId="41294" xr:uid="{1FE8FFA3-B45C-456D-999D-246FF3CD0210}"/>
    <cellStyle name="Separador de milhares 5 2 2 2 2 2 3 3 2 2" xfId="41295" xr:uid="{5FCC5788-8F67-4D38-B47C-0226DDF6A7BC}"/>
    <cellStyle name="Separador de milhares 5 2 2 2 2 2 3 3 3" xfId="41296" xr:uid="{14FB95EB-CC06-4F79-A352-61211FD761CF}"/>
    <cellStyle name="Separador de milhares 5 2 2 2 2 2 3 3 3 2" xfId="41297" xr:uid="{873B3940-3B38-4E9E-A333-48E7111EFD0D}"/>
    <cellStyle name="Separador de milhares 5 2 2 2 2 2 3 3 4" xfId="41298" xr:uid="{3BBA2364-F260-4BDE-B51F-229895D9690C}"/>
    <cellStyle name="Separador de milhares 5 2 2 2 2 2 3 4" xfId="41299" xr:uid="{3D7D84D5-E26B-491A-AD9A-195C03586FD4}"/>
    <cellStyle name="Separador de milhares 5 2 2 2 2 2 3 4 2" xfId="41300" xr:uid="{C0680F19-2C3C-49D2-89EB-38962D32CC14}"/>
    <cellStyle name="Separador de milhares 5 2 2 2 2 2 3 4 2 2" xfId="41301" xr:uid="{E4604027-8357-4117-AA68-A8ED9EDAB2D4}"/>
    <cellStyle name="Separador de milhares 5 2 2 2 2 2 3 4 2 2 2" xfId="41302" xr:uid="{0E149120-60C8-4AEF-B46F-F4B71449FB4E}"/>
    <cellStyle name="Separador de milhares 5 2 2 2 2 2 3 4 2 3" xfId="41303" xr:uid="{5319D655-FEF1-4EF1-986D-24F7AAD9CF68}"/>
    <cellStyle name="Separador de milhares 5 2 2 2 2 2 3 4 3" xfId="41304" xr:uid="{1760840A-5738-4133-B4BE-3D31961295B7}"/>
    <cellStyle name="Separador de milhares 5 2 2 2 2 2 3 4 3 2" xfId="41305" xr:uid="{46806D25-A247-4798-B2C7-A2FF586B5CB3}"/>
    <cellStyle name="Separador de milhares 5 2 2 2 2 2 3 4 4" xfId="41306" xr:uid="{EAF5BEB1-B873-46A2-8410-4EF1C1A24CE4}"/>
    <cellStyle name="Separador de milhares 5 2 2 2 2 2 3 4 4 2" xfId="41307" xr:uid="{457D4AA1-58CE-429F-AC5D-41B86DE3749E}"/>
    <cellStyle name="Separador de milhares 5 2 2 2 2 2 3 4 5" xfId="41308" xr:uid="{8D9F07D5-21C6-42DD-89E7-44796D7356D6}"/>
    <cellStyle name="Separador de milhares 5 2 2 2 2 2 3 5" xfId="41309" xr:uid="{AC3339E9-0371-491E-94E3-EB0808597491}"/>
    <cellStyle name="Separador de milhares 5 2 2 2 2 2 3 5 2" xfId="41310" xr:uid="{7005C07F-1855-4FD8-B388-DB314B2C5081}"/>
    <cellStyle name="Separador de milhares 5 2 2 2 2 2 3 5 2 2" xfId="41311" xr:uid="{9B28CA97-D823-45DC-B5C6-68CEB2C96F71}"/>
    <cellStyle name="Separador de milhares 5 2 2 2 2 2 3 5 3" xfId="41312" xr:uid="{D4522AEA-87D3-4E72-AE9D-3029413FEE26}"/>
    <cellStyle name="Separador de milhares 5 2 2 2 2 2 3 5 3 2" xfId="41313" xr:uid="{D311AF1D-6B35-41E3-B5FF-A8C193568D9A}"/>
    <cellStyle name="Separador de milhares 5 2 2 2 2 2 3 5 4" xfId="41314" xr:uid="{E09A91FF-0448-409F-B096-85CC21FB2E34}"/>
    <cellStyle name="Separador de milhares 5 2 2 2 2 2 3 6" xfId="41315" xr:uid="{8743666C-18BA-49F6-844A-55D396536EC6}"/>
    <cellStyle name="Separador de milhares 5 2 2 2 2 2 3 6 2" xfId="41316" xr:uid="{AB7C22A6-2F7D-47E0-A8B0-78FB9A611B6E}"/>
    <cellStyle name="Separador de milhares 5 2 2 2 2 2 3 7" xfId="41317" xr:uid="{3373B338-58BA-4F8D-B60E-15A635D50053}"/>
    <cellStyle name="Separador de milhares 5 2 2 2 2 2 3 8" xfId="41318" xr:uid="{BABC4CE3-D470-4B7A-9971-4F6DBF4CC3AD}"/>
    <cellStyle name="Separador de milhares 5 2 2 2 2 2 3 9" xfId="53506" xr:uid="{7D0A73F8-5F1A-4018-B13C-DAE133A05346}"/>
    <cellStyle name="Separador de milhares 5 2 2 2 2 2 4" xfId="41319" xr:uid="{5189970E-2F73-474A-9A59-ABE8FCF6C141}"/>
    <cellStyle name="Separador de milhares 5 2 2 2 2 2 4 2" xfId="41320" xr:uid="{5B378FE3-6689-4B10-85F1-1FB2F44E2E91}"/>
    <cellStyle name="Separador de milhares 5 2 2 2 2 2 4 2 2" xfId="41321" xr:uid="{71A41BC2-A0F5-4F24-AF25-162CEA63BF07}"/>
    <cellStyle name="Separador de milhares 5 2 2 2 2 2 4 2 2 2" xfId="41322" xr:uid="{23DBE628-B46E-4B80-9B41-422320C95DA2}"/>
    <cellStyle name="Separador de milhares 5 2 2 2 2 2 4 2 2 2 2" xfId="41323" xr:uid="{0F27486B-4638-4D83-B821-D0070DDAC334}"/>
    <cellStyle name="Separador de milhares 5 2 2 2 2 2 4 2 2 2 2 2" xfId="41324" xr:uid="{2D8FE5C6-6C61-440E-896B-07F5518184E4}"/>
    <cellStyle name="Separador de milhares 5 2 2 2 2 2 4 2 2 2 3" xfId="41325" xr:uid="{E64973F9-838D-460F-B921-9F77941A6BE5}"/>
    <cellStyle name="Separador de milhares 5 2 2 2 2 2 4 2 2 3" xfId="41326" xr:uid="{426290A3-D404-4C58-9CBD-F5A0B8846E57}"/>
    <cellStyle name="Separador de milhares 5 2 2 2 2 2 4 2 2 3 2" xfId="41327" xr:uid="{FFCFD372-6B13-4299-BF55-8D92131DA2D8}"/>
    <cellStyle name="Separador de milhares 5 2 2 2 2 2 4 2 2 4" xfId="41328" xr:uid="{96C0B1FC-D164-4C52-B976-C9C93C0E1493}"/>
    <cellStyle name="Separador de milhares 5 2 2 2 2 2 4 2 2 4 2" xfId="41329" xr:uid="{1E4E00D0-B668-4213-8100-CB32B2411527}"/>
    <cellStyle name="Separador de milhares 5 2 2 2 2 2 4 2 2 5" xfId="41330" xr:uid="{6DAF26D8-F38A-4F8D-907C-60EB7F891901}"/>
    <cellStyle name="Separador de milhares 5 2 2 2 2 2 4 2 3" xfId="41331" xr:uid="{B9CBA7AC-0459-470F-853D-38AC6BC43820}"/>
    <cellStyle name="Separador de milhares 5 2 2 2 2 2 4 2 3 2" xfId="41332" xr:uid="{D1D9F858-DEA0-4BAA-B5D5-C662E2D66E1E}"/>
    <cellStyle name="Separador de milhares 5 2 2 2 2 2 4 2 4" xfId="41333" xr:uid="{65C6DACC-6FCA-4E07-9E8A-0B609E25E760}"/>
    <cellStyle name="Separador de milhares 5 2 2 2 2 2 4 2 4 2" xfId="41334" xr:uid="{FF471AEF-D0C6-4B76-BC6C-1A0ED4B1115F}"/>
    <cellStyle name="Separador de milhares 5 2 2 2 2 2 4 2 5" xfId="41335" xr:uid="{8AB27FEC-AF38-47E3-88FF-1C2FDC9FA027}"/>
    <cellStyle name="Separador de milhares 5 2 2 2 2 2 4 3" xfId="41336" xr:uid="{19376298-5368-4591-801B-A927CF3CA32B}"/>
    <cellStyle name="Separador de milhares 5 2 2 2 2 2 4 3 2" xfId="41337" xr:uid="{1C5F2108-F3F8-42B2-A85B-8C8E2F060CCF}"/>
    <cellStyle name="Separador de milhares 5 2 2 2 2 2 4 3 2 2" xfId="41338" xr:uid="{F434306C-0B2E-48D4-B343-F805E767283E}"/>
    <cellStyle name="Separador de milhares 5 2 2 2 2 2 4 3 3" xfId="41339" xr:uid="{A8367E1C-6024-4379-9D37-5BC252A9C752}"/>
    <cellStyle name="Separador de milhares 5 2 2 2 2 2 4 3 3 2" xfId="41340" xr:uid="{FAA5F390-75BA-4670-9B27-AC8AC417FF92}"/>
    <cellStyle name="Separador de milhares 5 2 2 2 2 2 4 3 4" xfId="41341" xr:uid="{D0B4B6D9-B38D-4F26-AA4E-56B13EE53282}"/>
    <cellStyle name="Separador de milhares 5 2 2 2 2 2 4 4" xfId="41342" xr:uid="{1B9986BB-263C-4F79-9203-41489361058D}"/>
    <cellStyle name="Separador de milhares 5 2 2 2 2 2 4 4 2" xfId="41343" xr:uid="{83E4CBC0-9D69-4D2C-8DFC-20A995116DA6}"/>
    <cellStyle name="Separador de milhares 5 2 2 2 2 2 4 4 2 2" xfId="41344" xr:uid="{DB52B76D-688A-446C-AFF9-3F82310B2B3F}"/>
    <cellStyle name="Separador de milhares 5 2 2 2 2 2 4 4 2 2 2" xfId="41345" xr:uid="{FA01C04D-409A-42E0-9108-B79B89A99D96}"/>
    <cellStyle name="Separador de milhares 5 2 2 2 2 2 4 4 2 3" xfId="41346" xr:uid="{D2A66F5E-D7B4-4922-A733-1F3D06BC2BB9}"/>
    <cellStyle name="Separador de milhares 5 2 2 2 2 2 4 4 3" xfId="41347" xr:uid="{B4546E5C-9A1E-4143-A419-0E673C99F52A}"/>
    <cellStyle name="Separador de milhares 5 2 2 2 2 2 4 4 3 2" xfId="41348" xr:uid="{55766A31-EC61-486A-AD83-EC4A9CB9B7F6}"/>
    <cellStyle name="Separador de milhares 5 2 2 2 2 2 4 4 4" xfId="41349" xr:uid="{2BD59A9D-6321-4C04-8550-2B6A8C11C363}"/>
    <cellStyle name="Separador de milhares 5 2 2 2 2 2 4 4 4 2" xfId="41350" xr:uid="{A220CE3A-7FCE-40F2-9531-D13AF30ECD2C}"/>
    <cellStyle name="Separador de milhares 5 2 2 2 2 2 4 4 5" xfId="41351" xr:uid="{52E21399-7873-4983-9906-821E909A5A58}"/>
    <cellStyle name="Separador de milhares 5 2 2 2 2 2 4 5" xfId="41352" xr:uid="{9334D250-A639-4192-8C5C-CC48F21A15FD}"/>
    <cellStyle name="Separador de milhares 5 2 2 2 2 2 4 5 2" xfId="41353" xr:uid="{8E5F58DB-2929-4BE3-88E9-FBB0ACAF953A}"/>
    <cellStyle name="Separador de milhares 5 2 2 2 2 2 4 5 2 2" xfId="41354" xr:uid="{0AB3044C-7FA6-4D20-AE36-1F3589BF0DE0}"/>
    <cellStyle name="Separador de milhares 5 2 2 2 2 2 4 5 3" xfId="41355" xr:uid="{33979DEB-0763-46C6-96A2-64B5A840B41F}"/>
    <cellStyle name="Separador de milhares 5 2 2 2 2 2 4 5 3 2" xfId="41356" xr:uid="{675E0DCC-57DC-4C8F-AE27-079358D739A1}"/>
    <cellStyle name="Separador de milhares 5 2 2 2 2 2 4 5 4" xfId="41357" xr:uid="{722D9C85-2D7D-42C8-B066-31C2CEBA88D0}"/>
    <cellStyle name="Separador de milhares 5 2 2 2 2 2 4 6" xfId="41358" xr:uid="{EC5796F0-7571-4AF0-96F5-7555BEA17D47}"/>
    <cellStyle name="Separador de milhares 5 2 2 2 2 2 4 6 2" xfId="41359" xr:uid="{FF9A7774-5F2F-4837-9692-9198B909DE30}"/>
    <cellStyle name="Separador de milhares 5 2 2 2 2 2 4 7" xfId="41360" xr:uid="{D19B1BC4-E386-432F-A420-DEA92BC70D10}"/>
    <cellStyle name="Separador de milhares 5 2 2 2 2 2 4 8" xfId="41361" xr:uid="{9E1D8585-DB3A-4506-BA56-9C62F444E2F6}"/>
    <cellStyle name="Separador de milhares 5 2 2 2 2 2 4 9" xfId="53507" xr:uid="{1ADB38C7-EF15-4E40-A5D8-04F69BEC79FE}"/>
    <cellStyle name="Separador de milhares 5 2 2 2 2 2 5" xfId="41362" xr:uid="{DBFF3D54-AB54-43C9-B638-80941CC377E7}"/>
    <cellStyle name="Separador de milhares 5 2 2 2 2 2 5 2" xfId="41363" xr:uid="{35F87B81-A808-40C6-BB20-75C69EBD0E11}"/>
    <cellStyle name="Separador de milhares 5 2 2 2 2 2 5 2 2" xfId="41364" xr:uid="{19848B37-CB84-45C5-8A87-1C556FC297DF}"/>
    <cellStyle name="Separador de milhares 5 2 2 2 2 2 5 2 2 2" xfId="41365" xr:uid="{890E66F4-0AAA-405D-9059-2C6D2BEAF946}"/>
    <cellStyle name="Separador de milhares 5 2 2 2 2 2 5 2 2 2 2" xfId="41366" xr:uid="{08EE1936-9F05-4ADA-8E28-A82A19FB291B}"/>
    <cellStyle name="Separador de milhares 5 2 2 2 2 2 5 2 2 2 2 2" xfId="41367" xr:uid="{A7028041-3665-4DB5-A511-2B971E3D065F}"/>
    <cellStyle name="Separador de milhares 5 2 2 2 2 2 5 2 2 2 3" xfId="41368" xr:uid="{DAEC5777-9AB3-4BE7-8BB3-68FF5072BE6E}"/>
    <cellStyle name="Separador de milhares 5 2 2 2 2 2 5 2 2 3" xfId="41369" xr:uid="{5E2132C9-167D-4A58-90AB-3139929DFCBC}"/>
    <cellStyle name="Separador de milhares 5 2 2 2 2 2 5 2 2 3 2" xfId="41370" xr:uid="{92ECF989-B09D-4DE6-ABAB-A282365BA589}"/>
    <cellStyle name="Separador de milhares 5 2 2 2 2 2 5 2 2 4" xfId="41371" xr:uid="{83065EC6-A65A-484E-8DD4-D5A00425CE73}"/>
    <cellStyle name="Separador de milhares 5 2 2 2 2 2 5 2 2 4 2" xfId="41372" xr:uid="{8B7E6A8E-E8FC-47E1-9AD6-1B946E838BB4}"/>
    <cellStyle name="Separador de milhares 5 2 2 2 2 2 5 2 2 5" xfId="41373" xr:uid="{30C54CC1-B711-4AFA-AACB-F4604CBA762D}"/>
    <cellStyle name="Separador de milhares 5 2 2 2 2 2 5 2 3" xfId="41374" xr:uid="{341F78D1-213F-48EE-A044-E947D3C90927}"/>
    <cellStyle name="Separador de milhares 5 2 2 2 2 2 5 2 3 2" xfId="41375" xr:uid="{C3D8DCBE-EC0B-4964-BECB-1F86274AE3FC}"/>
    <cellStyle name="Separador de milhares 5 2 2 2 2 2 5 2 4" xfId="41376" xr:uid="{B9B3D65E-8B85-49FF-AE68-6BD5ABD2A1AD}"/>
    <cellStyle name="Separador de milhares 5 2 2 2 2 2 5 2 4 2" xfId="41377" xr:uid="{84ABD400-7478-4748-A3B9-5C36F9D76F21}"/>
    <cellStyle name="Separador de milhares 5 2 2 2 2 2 5 2 5" xfId="41378" xr:uid="{1DF16E9E-DA4C-4815-B7E8-6CF851673477}"/>
    <cellStyle name="Separador de milhares 5 2 2 2 2 2 5 3" xfId="41379" xr:uid="{E4AB14BC-B15E-483C-B46E-06AB381F26C5}"/>
    <cellStyle name="Separador de milhares 5 2 2 2 2 2 5 3 2" xfId="41380" xr:uid="{AFC2A3D9-877B-4E4D-BD8A-E4A734F5D761}"/>
    <cellStyle name="Separador de milhares 5 2 2 2 2 2 5 3 2 2" xfId="41381" xr:uid="{CE28F7B4-EFE6-423F-80A6-1CB4B7D82FD0}"/>
    <cellStyle name="Separador de milhares 5 2 2 2 2 2 5 3 3" xfId="41382" xr:uid="{F8D962C1-E579-4691-B035-2857E6B3023B}"/>
    <cellStyle name="Separador de milhares 5 2 2 2 2 2 5 3 3 2" xfId="41383" xr:uid="{93659C48-7EE2-454C-8CF7-C17FA99F85D6}"/>
    <cellStyle name="Separador de milhares 5 2 2 2 2 2 5 3 4" xfId="41384" xr:uid="{25FA930F-F440-4E1B-AD89-EB1084BD0E8C}"/>
    <cellStyle name="Separador de milhares 5 2 2 2 2 2 5 4" xfId="41385" xr:uid="{37C6CB43-F5F6-41D9-8EBD-BD5999DD8C4A}"/>
    <cellStyle name="Separador de milhares 5 2 2 2 2 2 5 4 2" xfId="41386" xr:uid="{982D7C88-AF17-46DE-AAC2-5BBDE8C94BF0}"/>
    <cellStyle name="Separador de milhares 5 2 2 2 2 2 5 4 2 2" xfId="41387" xr:uid="{E1629D7E-7CD8-4DC7-94B8-5238AE8A28BD}"/>
    <cellStyle name="Separador de milhares 5 2 2 2 2 2 5 4 2 2 2" xfId="41388" xr:uid="{2CD9BDE8-6B8D-4084-B86D-7276134B5558}"/>
    <cellStyle name="Separador de milhares 5 2 2 2 2 2 5 4 2 3" xfId="41389" xr:uid="{DFA192D1-B177-488A-8D09-63E4EAE6D5A4}"/>
    <cellStyle name="Separador de milhares 5 2 2 2 2 2 5 4 3" xfId="41390" xr:uid="{9E93D1BF-624B-467D-9307-9D4B6B7B9201}"/>
    <cellStyle name="Separador de milhares 5 2 2 2 2 2 5 4 3 2" xfId="41391" xr:uid="{7CC5703D-2B5C-4617-8FAC-E4B9460C60D2}"/>
    <cellStyle name="Separador de milhares 5 2 2 2 2 2 5 4 4" xfId="41392" xr:uid="{D57581FE-1EE5-4797-B7FC-1AD7D8AD610D}"/>
    <cellStyle name="Separador de milhares 5 2 2 2 2 2 5 4 4 2" xfId="41393" xr:uid="{35482AE1-FAD8-4E48-8260-02EA7B3E395D}"/>
    <cellStyle name="Separador de milhares 5 2 2 2 2 2 5 4 5" xfId="41394" xr:uid="{B86C5DF2-1A3B-4B0A-B2B5-4C343E36F233}"/>
    <cellStyle name="Separador de milhares 5 2 2 2 2 2 5 5" xfId="41395" xr:uid="{F425E117-6003-467A-B6F2-0D7CFD1CE996}"/>
    <cellStyle name="Separador de milhares 5 2 2 2 2 2 5 5 2" xfId="41396" xr:uid="{B9C86506-1505-43E8-B8D0-7AEAF964D9F4}"/>
    <cellStyle name="Separador de milhares 5 2 2 2 2 2 5 5 2 2" xfId="41397" xr:uid="{9C85FE80-3AD2-4CEA-92A4-5DD79840A8D0}"/>
    <cellStyle name="Separador de milhares 5 2 2 2 2 2 5 5 3" xfId="41398" xr:uid="{DB64BE83-36FB-4E37-9BD0-0ED95B477B1D}"/>
    <cellStyle name="Separador de milhares 5 2 2 2 2 2 5 5 3 2" xfId="41399" xr:uid="{14A77364-C777-4CE2-AB95-548A5CA0570C}"/>
    <cellStyle name="Separador de milhares 5 2 2 2 2 2 5 5 4" xfId="41400" xr:uid="{A365702A-1CE1-490A-8A7D-0DAE9CDA13C6}"/>
    <cellStyle name="Separador de milhares 5 2 2 2 2 2 5 6" xfId="41401" xr:uid="{E168A76B-98B3-4AC3-8007-11805E507B8D}"/>
    <cellStyle name="Separador de milhares 5 2 2 2 2 2 5 6 2" xfId="41402" xr:uid="{9D8BF7A2-CE60-461B-A673-0895EBC4C435}"/>
    <cellStyle name="Separador de milhares 5 2 2 2 2 2 5 7" xfId="41403" xr:uid="{3341AC75-3343-4F3D-9F5F-0A8F45CA6823}"/>
    <cellStyle name="Separador de milhares 5 2 2 2 2 2 5 8" xfId="41404" xr:uid="{39792B98-FC0E-40DD-A800-BBC07C63B3CF}"/>
    <cellStyle name="Separador de milhares 5 2 2 2 2 2 5 9" xfId="53508" xr:uid="{A5AD9E06-D904-4E3A-9B20-2CBA7CE8140E}"/>
    <cellStyle name="Separador de milhares 5 2 2 2 2 2 6" xfId="41405" xr:uid="{D38686B4-8702-4847-82B8-4922B0E2E233}"/>
    <cellStyle name="Separador de milhares 5 2 2 2 2 2 6 2" xfId="41406" xr:uid="{AC930EEF-719C-4A08-8AE1-D954F5E80419}"/>
    <cellStyle name="Separador de milhares 5 2 2 2 2 2 6 2 2" xfId="41407" xr:uid="{76C4B9EE-A33E-4D4E-A63B-A534F3620F8B}"/>
    <cellStyle name="Separador de milhares 5 2 2 2 2 2 6 2 2 2" xfId="41408" xr:uid="{7BE2A148-8663-46E6-9E6A-2717DF4F6C33}"/>
    <cellStyle name="Separador de milhares 5 2 2 2 2 2 6 2 2 2 2" xfId="41409" xr:uid="{2EF6FE69-E094-4D12-9A15-D9D1F3EB7CDC}"/>
    <cellStyle name="Separador de milhares 5 2 2 2 2 2 6 2 2 3" xfId="41410" xr:uid="{E7B4017D-3461-4471-A15F-BF194FE997AC}"/>
    <cellStyle name="Separador de milhares 5 2 2 2 2 2 6 2 3" xfId="41411" xr:uid="{AF0391D2-A74C-4A5C-BF1B-ADF4C358F3E4}"/>
    <cellStyle name="Separador de milhares 5 2 2 2 2 2 6 2 3 2" xfId="41412" xr:uid="{E301F5A1-C74C-43A1-8509-8C98098D6671}"/>
    <cellStyle name="Separador de milhares 5 2 2 2 2 2 6 2 4" xfId="41413" xr:uid="{CA826399-83BE-4673-A4BD-0B899625EA05}"/>
    <cellStyle name="Separador de milhares 5 2 2 2 2 2 6 2 4 2" xfId="41414" xr:uid="{F9533A71-5D45-42F7-B338-45E0C2796D3F}"/>
    <cellStyle name="Separador de milhares 5 2 2 2 2 2 6 2 5" xfId="41415" xr:uid="{44FCC790-72FB-422C-92AC-EA1C2B9E4EAE}"/>
    <cellStyle name="Separador de milhares 5 2 2 2 2 2 6 3" xfId="41416" xr:uid="{FF9F1C8F-C35E-4A0F-9BC1-96876B271DC5}"/>
    <cellStyle name="Separador de milhares 5 2 2 2 2 2 6 3 2" xfId="41417" xr:uid="{8880231E-9DC8-43AC-9120-DC3251F5A966}"/>
    <cellStyle name="Separador de milhares 5 2 2 2 2 2 6 4" xfId="41418" xr:uid="{4F1E8501-F40A-4982-9B8D-F763F0448FB4}"/>
    <cellStyle name="Separador de milhares 5 2 2 2 2 2 6 4 2" xfId="41419" xr:uid="{A1B7A2E8-C2EE-42BE-9D1E-7448AC3E9785}"/>
    <cellStyle name="Separador de milhares 5 2 2 2 2 2 6 5" xfId="41420" xr:uid="{9520656C-3FDB-475D-B277-8F7622410AD6}"/>
    <cellStyle name="Separador de milhares 5 2 2 2 2 2 7" xfId="41421" xr:uid="{995AC5D8-90AB-4FFA-B9A0-98335E8A991D}"/>
    <cellStyle name="Separador de milhares 5 2 2 2 2 2 7 2" xfId="41422" xr:uid="{144B699B-69D0-4AA6-B101-EC8334812F43}"/>
    <cellStyle name="Separador de milhares 5 2 2 2 2 2 7 2 2" xfId="41423" xr:uid="{D5A423DF-811D-481A-B15F-065705B2CCE1}"/>
    <cellStyle name="Separador de milhares 5 2 2 2 2 2 7 3" xfId="41424" xr:uid="{E13AA433-249C-489C-B78E-4FD552B5D0D8}"/>
    <cellStyle name="Separador de milhares 5 2 2 2 2 2 7 3 2" xfId="41425" xr:uid="{25D37BD9-B2A3-4F27-9F42-2FFB4521C4B5}"/>
    <cellStyle name="Separador de milhares 5 2 2 2 2 2 7 4" xfId="41426" xr:uid="{099FFB10-4A77-4704-9B41-B6AA77EC44B0}"/>
    <cellStyle name="Separador de milhares 5 2 2 2 2 2 8" xfId="41427" xr:uid="{52453A32-6854-48B6-ADEA-6A23158CB7E0}"/>
    <cellStyle name="Separador de milhares 5 2 2 2 2 2 8 2" xfId="41428" xr:uid="{C679AF97-D68F-4F2B-8AE0-73FC2E57347E}"/>
    <cellStyle name="Separador de milhares 5 2 2 2 2 2 8 2 2" xfId="41429" xr:uid="{CCF6CFEF-A750-4B01-B48F-61E6AE126A74}"/>
    <cellStyle name="Separador de milhares 5 2 2 2 2 2 8 2 2 2" xfId="41430" xr:uid="{DC12D398-65E8-4E80-AAF4-186BEDA5FCE3}"/>
    <cellStyle name="Separador de milhares 5 2 2 2 2 2 8 2 3" xfId="41431" xr:uid="{4C27E31B-209D-4436-83EE-1C6A504200A2}"/>
    <cellStyle name="Separador de milhares 5 2 2 2 2 2 8 3" xfId="41432" xr:uid="{A1302C8E-0589-45CE-9DFB-82B7E70D140B}"/>
    <cellStyle name="Separador de milhares 5 2 2 2 2 2 8 3 2" xfId="41433" xr:uid="{E12571ED-E66F-40AD-AD94-CDAFA7E23886}"/>
    <cellStyle name="Separador de milhares 5 2 2 2 2 2 8 4" xfId="41434" xr:uid="{87F25DF3-3890-476C-9E83-11EAD047F678}"/>
    <cellStyle name="Separador de milhares 5 2 2 2 2 2 8 4 2" xfId="41435" xr:uid="{8B93CFE4-E64B-4E56-B662-09A5C3415076}"/>
    <cellStyle name="Separador de milhares 5 2 2 2 2 2 8 5" xfId="41436" xr:uid="{E5EB82C1-E514-4294-A57E-B08E50712739}"/>
    <cellStyle name="Separador de milhares 5 2 2 2 2 2 9" xfId="41437" xr:uid="{19FFA0B2-364C-4514-9410-6A5F457B231F}"/>
    <cellStyle name="Separador de milhares 5 2 2 2 2 2 9 2" xfId="41438" xr:uid="{10B9A718-DA5E-489E-A4A0-F325A844C47F}"/>
    <cellStyle name="Separador de milhares 5 2 2 2 2 2 9 2 2" xfId="41439" xr:uid="{C149AEAF-0EC0-46FE-B2D3-788699C9DEAF}"/>
    <cellStyle name="Separador de milhares 5 2 2 2 2 2 9 3" xfId="41440" xr:uid="{53451A45-C9A5-40DA-872A-8678DF5E3350}"/>
    <cellStyle name="Separador de milhares 5 2 2 2 2 2 9 3 2" xfId="41441" xr:uid="{438ED28F-D63D-4E48-AD94-905B86E3969F}"/>
    <cellStyle name="Separador de milhares 5 2 2 2 2 2 9 4" xfId="41442" xr:uid="{301C8B95-01D8-4A1A-B3EF-5A57C920FEBA}"/>
    <cellStyle name="Separador de milhares 5 2 2 2 2 3" xfId="41443" xr:uid="{0AC5A10B-3963-4459-BA8A-8A7C2C9110D5}"/>
    <cellStyle name="Separador de milhares 5 2 2 2 2 3 10" xfId="41444" xr:uid="{C177C98A-DEFD-4333-8288-AC10885BE977}"/>
    <cellStyle name="Separador de milhares 5 2 2 2 2 3 11" xfId="53509" xr:uid="{057D5219-56F6-4524-AA2F-BA31869ECD45}"/>
    <cellStyle name="Separador de milhares 5 2 2 2 2 3 2" xfId="41445" xr:uid="{4152A701-8F72-4212-A27D-0E76F7E1F5C6}"/>
    <cellStyle name="Separador de milhares 5 2 2 2 2 3 2 2" xfId="41446" xr:uid="{0F9D1193-B668-4B83-A2B6-CCFF1BC7E000}"/>
    <cellStyle name="Separador de milhares 5 2 2 2 2 3 2 2 2" xfId="41447" xr:uid="{E593A9DD-E879-4240-88C0-479A04F6DDA7}"/>
    <cellStyle name="Separador de milhares 5 2 2 2 2 3 2 2 2 2" xfId="41448" xr:uid="{A59B32EB-BA3C-48CE-9BA9-343D2D4B5FD3}"/>
    <cellStyle name="Separador de milhares 5 2 2 2 2 3 2 2 2 2 2" xfId="41449" xr:uid="{BBC5092C-A66E-44D2-8715-6CA9429F3401}"/>
    <cellStyle name="Separador de milhares 5 2 2 2 2 3 2 2 2 2 2 2" xfId="41450" xr:uid="{D64F8349-EEE6-43A9-85A2-975C7381B7AB}"/>
    <cellStyle name="Separador de milhares 5 2 2 2 2 3 2 2 2 2 3" xfId="41451" xr:uid="{BF5072D1-0916-443E-8DC5-63332C933789}"/>
    <cellStyle name="Separador de milhares 5 2 2 2 2 3 2 2 2 3" xfId="41452" xr:uid="{9DB10D76-608D-4F67-B086-D4628749AAE2}"/>
    <cellStyle name="Separador de milhares 5 2 2 2 2 3 2 2 2 3 2" xfId="41453" xr:uid="{EBA33C79-3C69-4EB4-9C2B-C3F322D07DEC}"/>
    <cellStyle name="Separador de milhares 5 2 2 2 2 3 2 2 2 4" xfId="41454" xr:uid="{93E91C3C-5DE8-4139-9333-9F1D128340B0}"/>
    <cellStyle name="Separador de milhares 5 2 2 2 2 3 2 2 2 4 2" xfId="41455" xr:uid="{2A557245-3804-4CD1-A3AB-D3CED240F515}"/>
    <cellStyle name="Separador de milhares 5 2 2 2 2 3 2 2 2 5" xfId="41456" xr:uid="{621D34FF-C64A-474F-9361-746155625B36}"/>
    <cellStyle name="Separador de milhares 5 2 2 2 2 3 2 2 3" xfId="41457" xr:uid="{D8698983-3A85-401B-8F27-0ACD89E044D6}"/>
    <cellStyle name="Separador de milhares 5 2 2 2 2 3 2 2 3 2" xfId="41458" xr:uid="{CB3E7BE3-B50E-4B22-A846-6003EA3E0FE8}"/>
    <cellStyle name="Separador de milhares 5 2 2 2 2 3 2 2 4" xfId="41459" xr:uid="{70CAC48B-B3B0-4E62-9864-62702FB111E3}"/>
    <cellStyle name="Separador de milhares 5 2 2 2 2 3 2 2 4 2" xfId="41460" xr:uid="{B16E32DC-C1EF-4880-8AE9-A43B9231CB55}"/>
    <cellStyle name="Separador de milhares 5 2 2 2 2 3 2 2 5" xfId="41461" xr:uid="{8F081A70-9929-422E-8FA4-EF09CFF38269}"/>
    <cellStyle name="Separador de milhares 5 2 2 2 2 3 2 3" xfId="41462" xr:uid="{968D8327-4988-4AE1-8206-61F9CEA6E448}"/>
    <cellStyle name="Separador de milhares 5 2 2 2 2 3 2 3 2" xfId="41463" xr:uid="{329B250D-F275-4F14-AEF6-2F3445386E19}"/>
    <cellStyle name="Separador de milhares 5 2 2 2 2 3 2 3 2 2" xfId="41464" xr:uid="{83729068-C583-4FB9-9AF2-B0EE9B48DD4B}"/>
    <cellStyle name="Separador de milhares 5 2 2 2 2 3 2 3 3" xfId="41465" xr:uid="{EA5F79F6-F093-4EEA-B218-BACBBB779C75}"/>
    <cellStyle name="Separador de milhares 5 2 2 2 2 3 2 3 3 2" xfId="41466" xr:uid="{3D9D45A4-6F93-4A60-BA32-EFEDF845ED39}"/>
    <cellStyle name="Separador de milhares 5 2 2 2 2 3 2 3 4" xfId="41467" xr:uid="{A0058E05-C8DC-4E95-990C-EFB40D9F489D}"/>
    <cellStyle name="Separador de milhares 5 2 2 2 2 3 2 4" xfId="41468" xr:uid="{3862379C-4682-41EB-8312-996B32F9F476}"/>
    <cellStyle name="Separador de milhares 5 2 2 2 2 3 2 4 2" xfId="41469" xr:uid="{5798D78E-104C-4BB2-AF01-4D2AE5EF5FE6}"/>
    <cellStyle name="Separador de milhares 5 2 2 2 2 3 2 4 2 2" xfId="41470" xr:uid="{90B4527B-C0F9-4947-9048-9FC810E0E777}"/>
    <cellStyle name="Separador de milhares 5 2 2 2 2 3 2 4 2 2 2" xfId="41471" xr:uid="{8F32EFAC-13DB-46B8-BCB5-CC9BC30A51C4}"/>
    <cellStyle name="Separador de milhares 5 2 2 2 2 3 2 4 2 3" xfId="41472" xr:uid="{432F0798-2A87-40D8-8BE3-32FA30C3B293}"/>
    <cellStyle name="Separador de milhares 5 2 2 2 2 3 2 4 3" xfId="41473" xr:uid="{54C4D251-B1A1-42C6-B23B-4E79FF2743AC}"/>
    <cellStyle name="Separador de milhares 5 2 2 2 2 3 2 4 3 2" xfId="41474" xr:uid="{9081BFE8-6450-4D65-BFB9-441552C3DAED}"/>
    <cellStyle name="Separador de milhares 5 2 2 2 2 3 2 4 4" xfId="41475" xr:uid="{3D893E36-0A31-4136-AE10-756A5E9FD81B}"/>
    <cellStyle name="Separador de milhares 5 2 2 2 2 3 2 4 4 2" xfId="41476" xr:uid="{580A8FB4-CAA9-41AA-85EE-3F15D288FAE2}"/>
    <cellStyle name="Separador de milhares 5 2 2 2 2 3 2 4 5" xfId="41477" xr:uid="{4A3EA52F-2222-41C9-B012-626B51542FA6}"/>
    <cellStyle name="Separador de milhares 5 2 2 2 2 3 2 5" xfId="41478" xr:uid="{937ECF12-B2D4-47CD-98E8-398423142104}"/>
    <cellStyle name="Separador de milhares 5 2 2 2 2 3 2 5 2" xfId="41479" xr:uid="{D1004B8E-4817-4224-956F-1931F1D6612B}"/>
    <cellStyle name="Separador de milhares 5 2 2 2 2 3 2 5 2 2" xfId="41480" xr:uid="{74388869-BD01-49E4-88F8-DD1E8900F0BD}"/>
    <cellStyle name="Separador de milhares 5 2 2 2 2 3 2 5 3" xfId="41481" xr:uid="{0DD6D5B9-E4B0-4F50-8428-62C67F796F98}"/>
    <cellStyle name="Separador de milhares 5 2 2 2 2 3 2 5 3 2" xfId="41482" xr:uid="{A66A7B71-B150-4B1A-9765-4FC5FFFA4E53}"/>
    <cellStyle name="Separador de milhares 5 2 2 2 2 3 2 5 4" xfId="41483" xr:uid="{FCB017FB-C11F-4369-B80E-96EBEFFEA3D4}"/>
    <cellStyle name="Separador de milhares 5 2 2 2 2 3 2 6" xfId="41484" xr:uid="{44776CF9-FE94-4877-AC8D-2D3552C60AC2}"/>
    <cellStyle name="Separador de milhares 5 2 2 2 2 3 2 6 2" xfId="41485" xr:uid="{F65EAF64-4150-4B0B-8BE6-3D5D18E59350}"/>
    <cellStyle name="Separador de milhares 5 2 2 2 2 3 2 7" xfId="41486" xr:uid="{FA1EB9AC-6DCB-40F9-83C0-E373B897F1D5}"/>
    <cellStyle name="Separador de milhares 5 2 2 2 2 3 2 8" xfId="41487" xr:uid="{E6081C94-F9D6-40F9-8F98-208ACDEB38D3}"/>
    <cellStyle name="Separador de milhares 5 2 2 2 2 3 2 9" xfId="53510" xr:uid="{01953C05-409F-4A71-80C6-8E0FCD8906DB}"/>
    <cellStyle name="Separador de milhares 5 2 2 2 2 3 3" xfId="41488" xr:uid="{006DE510-7DAD-4A23-A725-E8015A2765F3}"/>
    <cellStyle name="Separador de milhares 5 2 2 2 2 3 3 2" xfId="41489" xr:uid="{05ABA23C-E316-4BBE-81BC-7CA042EDBFD8}"/>
    <cellStyle name="Separador de milhares 5 2 2 2 2 3 3 2 2" xfId="41490" xr:uid="{8A1CCB90-E8F8-4105-B6C8-4674C2D78909}"/>
    <cellStyle name="Separador de milhares 5 2 2 2 2 3 3 2 2 2" xfId="41491" xr:uid="{96CA2975-06BC-4A7C-ABE4-0BDE5786F6BE}"/>
    <cellStyle name="Separador de milhares 5 2 2 2 2 3 3 2 2 2 2" xfId="41492" xr:uid="{BE66B1F6-F8AB-4B0C-91C4-5CED88443B5F}"/>
    <cellStyle name="Separador de milhares 5 2 2 2 2 3 3 2 2 2 2 2" xfId="41493" xr:uid="{77AA269C-9CB1-4E62-B78C-FC918B0532A9}"/>
    <cellStyle name="Separador de milhares 5 2 2 2 2 3 3 2 2 2 3" xfId="41494" xr:uid="{66C5CF7C-09F3-49F7-B1DF-EFAE6EF57A14}"/>
    <cellStyle name="Separador de milhares 5 2 2 2 2 3 3 2 2 3" xfId="41495" xr:uid="{7292945F-45F2-4329-8AF7-41256E3ACD40}"/>
    <cellStyle name="Separador de milhares 5 2 2 2 2 3 3 2 2 3 2" xfId="41496" xr:uid="{49122D6D-786E-4D58-A7F1-7D90714AAC35}"/>
    <cellStyle name="Separador de milhares 5 2 2 2 2 3 3 2 2 4" xfId="41497" xr:uid="{65F98857-644C-4F8C-BD7B-146A4F66A64E}"/>
    <cellStyle name="Separador de milhares 5 2 2 2 2 3 3 2 2 4 2" xfId="41498" xr:uid="{B19CD4E7-A1B3-4BAF-BC43-9264FE9429DD}"/>
    <cellStyle name="Separador de milhares 5 2 2 2 2 3 3 2 2 5" xfId="41499" xr:uid="{55528828-2BE4-4BF0-BA8F-E9E4E89DB8C8}"/>
    <cellStyle name="Separador de milhares 5 2 2 2 2 3 3 2 3" xfId="41500" xr:uid="{84F47D96-216A-431D-9CA9-598BAB44A2DC}"/>
    <cellStyle name="Separador de milhares 5 2 2 2 2 3 3 2 3 2" xfId="41501" xr:uid="{335DFC84-56D9-44F6-9460-88F7E1153361}"/>
    <cellStyle name="Separador de milhares 5 2 2 2 2 3 3 2 4" xfId="41502" xr:uid="{975F0733-9452-4DD9-968B-6C707C2002A0}"/>
    <cellStyle name="Separador de milhares 5 2 2 2 2 3 3 2 4 2" xfId="41503" xr:uid="{BD4D0693-00DC-41E8-9BAD-50F4E278E9EF}"/>
    <cellStyle name="Separador de milhares 5 2 2 2 2 3 3 2 5" xfId="41504" xr:uid="{0E55A3AC-1AD7-49A9-8FDD-BD44E5129732}"/>
    <cellStyle name="Separador de milhares 5 2 2 2 2 3 3 3" xfId="41505" xr:uid="{312AC2E5-E3B7-4395-8C8C-09CDF4EB8BD9}"/>
    <cellStyle name="Separador de milhares 5 2 2 2 2 3 3 3 2" xfId="41506" xr:uid="{A0484B3A-F2CB-4149-AB5C-BE68C263138E}"/>
    <cellStyle name="Separador de milhares 5 2 2 2 2 3 3 3 2 2" xfId="41507" xr:uid="{2E6245D1-52BC-442C-9A5D-5EA76280F462}"/>
    <cellStyle name="Separador de milhares 5 2 2 2 2 3 3 3 3" xfId="41508" xr:uid="{65AA095B-64D4-45FC-BF95-CBBFDA46AEB0}"/>
    <cellStyle name="Separador de milhares 5 2 2 2 2 3 3 3 3 2" xfId="41509" xr:uid="{C428FFD4-A5C0-4CC8-B751-2104B0B659B9}"/>
    <cellStyle name="Separador de milhares 5 2 2 2 2 3 3 3 4" xfId="41510" xr:uid="{06AAC125-B7B6-4CE4-853E-6489F11D837B}"/>
    <cellStyle name="Separador de milhares 5 2 2 2 2 3 3 4" xfId="41511" xr:uid="{9C3CEB3B-C5FF-40F4-92C7-DE448FDF1B2C}"/>
    <cellStyle name="Separador de milhares 5 2 2 2 2 3 3 4 2" xfId="41512" xr:uid="{13246727-C460-4DD6-A06D-C2E5CBEC51D1}"/>
    <cellStyle name="Separador de milhares 5 2 2 2 2 3 3 4 2 2" xfId="41513" xr:uid="{B10D1DF0-C70F-45BF-9130-973CA48AC1D7}"/>
    <cellStyle name="Separador de milhares 5 2 2 2 2 3 3 4 2 2 2" xfId="41514" xr:uid="{AB2CEA24-6875-4CD8-A781-93725CA49679}"/>
    <cellStyle name="Separador de milhares 5 2 2 2 2 3 3 4 2 3" xfId="41515" xr:uid="{A0948DD6-5833-4ED6-9CB6-9F4C9738AD57}"/>
    <cellStyle name="Separador de milhares 5 2 2 2 2 3 3 4 3" xfId="41516" xr:uid="{4736F981-C982-4FEF-89AD-2270271CCCDA}"/>
    <cellStyle name="Separador de milhares 5 2 2 2 2 3 3 4 3 2" xfId="41517" xr:uid="{B813301E-B427-44B5-BC9C-7CB2259F5387}"/>
    <cellStyle name="Separador de milhares 5 2 2 2 2 3 3 4 4" xfId="41518" xr:uid="{D91183C1-E01A-4843-A626-3CCC4DAB76C3}"/>
    <cellStyle name="Separador de milhares 5 2 2 2 2 3 3 4 4 2" xfId="41519" xr:uid="{928EBA75-B1A9-414F-9A29-C056F7C98CD3}"/>
    <cellStyle name="Separador de milhares 5 2 2 2 2 3 3 4 5" xfId="41520" xr:uid="{2449DEFD-354F-4328-8AD0-746CEC6FB889}"/>
    <cellStyle name="Separador de milhares 5 2 2 2 2 3 3 5" xfId="41521" xr:uid="{AA0B129E-03D9-4153-97C2-5DA3A231B10C}"/>
    <cellStyle name="Separador de milhares 5 2 2 2 2 3 3 5 2" xfId="41522" xr:uid="{563D3932-F22E-4DE4-8B6F-4BBA5378DCE5}"/>
    <cellStyle name="Separador de milhares 5 2 2 2 2 3 3 5 2 2" xfId="41523" xr:uid="{FA7E81F7-0DD4-43C3-B8AE-1A64AE5BED15}"/>
    <cellStyle name="Separador de milhares 5 2 2 2 2 3 3 5 3" xfId="41524" xr:uid="{44F6F077-970E-4879-8F2E-776605C34CE3}"/>
    <cellStyle name="Separador de milhares 5 2 2 2 2 3 3 5 3 2" xfId="41525" xr:uid="{EF52F2BF-12DE-4430-A8DA-4DDE2243DFD6}"/>
    <cellStyle name="Separador de milhares 5 2 2 2 2 3 3 5 4" xfId="41526" xr:uid="{C1609D9E-B73E-4FEC-BC67-BA4A7D6FFBD3}"/>
    <cellStyle name="Separador de milhares 5 2 2 2 2 3 3 6" xfId="41527" xr:uid="{8507DCF4-CEDB-415C-811F-9F2781CA7B0D}"/>
    <cellStyle name="Separador de milhares 5 2 2 2 2 3 3 6 2" xfId="41528" xr:uid="{2E12B462-8A1C-4B24-B832-558ECFCE8A5C}"/>
    <cellStyle name="Separador de milhares 5 2 2 2 2 3 3 7" xfId="41529" xr:uid="{F87A52E4-C2C8-4C64-BD88-83460C9219F3}"/>
    <cellStyle name="Separador de milhares 5 2 2 2 2 3 3 8" xfId="41530" xr:uid="{BC6D1F74-8BA6-4FE3-BEDF-E753AFE19E98}"/>
    <cellStyle name="Separador de milhares 5 2 2 2 2 3 3 9" xfId="53511" xr:uid="{249FAB63-BAC1-40D8-875A-5AF83C8AE559}"/>
    <cellStyle name="Separador de milhares 5 2 2 2 2 3 4" xfId="41531" xr:uid="{70D1653C-3ED3-422B-AFF7-25831CC6F49A}"/>
    <cellStyle name="Separador de milhares 5 2 2 2 2 3 4 2" xfId="41532" xr:uid="{60C78390-069C-4DAF-A2F6-A8B1C89FE175}"/>
    <cellStyle name="Separador de milhares 5 2 2 2 2 3 4 2 2" xfId="41533" xr:uid="{ED26C6D4-6C5E-4A86-B763-931FFD765458}"/>
    <cellStyle name="Separador de milhares 5 2 2 2 2 3 4 2 2 2" xfId="41534" xr:uid="{24910604-24C4-47EA-976E-52A5E2D3F2EA}"/>
    <cellStyle name="Separador de milhares 5 2 2 2 2 3 4 2 2 2 2" xfId="41535" xr:uid="{6E946CF9-4988-4F86-912C-A3D4E3E2E566}"/>
    <cellStyle name="Separador de milhares 5 2 2 2 2 3 4 2 2 3" xfId="41536" xr:uid="{3BD55906-F8DE-4BD1-8194-65B2E1A0A56F}"/>
    <cellStyle name="Separador de milhares 5 2 2 2 2 3 4 2 3" xfId="41537" xr:uid="{5F3F7592-8CD5-43BB-87E5-A241FCF5E129}"/>
    <cellStyle name="Separador de milhares 5 2 2 2 2 3 4 2 3 2" xfId="41538" xr:uid="{BA8AA1C0-C18A-4DF3-95EE-E8C8C47F4DDB}"/>
    <cellStyle name="Separador de milhares 5 2 2 2 2 3 4 2 4" xfId="41539" xr:uid="{F5891304-7894-41F2-8460-EBB13780745F}"/>
    <cellStyle name="Separador de milhares 5 2 2 2 2 3 4 2 4 2" xfId="41540" xr:uid="{9397906B-71C6-4508-BA90-C726E89EE709}"/>
    <cellStyle name="Separador de milhares 5 2 2 2 2 3 4 2 5" xfId="41541" xr:uid="{DB01D7F3-EA4D-404B-ADE9-E21F3477C000}"/>
    <cellStyle name="Separador de milhares 5 2 2 2 2 3 4 3" xfId="41542" xr:uid="{E3E91716-5727-408B-BEEE-2FD415917551}"/>
    <cellStyle name="Separador de milhares 5 2 2 2 2 3 4 3 2" xfId="41543" xr:uid="{52C19760-B01B-407C-B86C-0AD20C781980}"/>
    <cellStyle name="Separador de milhares 5 2 2 2 2 3 4 4" xfId="41544" xr:uid="{66445F2B-2D6A-4443-B32A-FBA023CA1C81}"/>
    <cellStyle name="Separador de milhares 5 2 2 2 2 3 4 4 2" xfId="41545" xr:uid="{27D74587-A96A-4FAB-A29F-7AA8342ABF70}"/>
    <cellStyle name="Separador de milhares 5 2 2 2 2 3 4 5" xfId="41546" xr:uid="{98CC6BD8-C8DC-4578-A045-74118C47B8BB}"/>
    <cellStyle name="Separador de milhares 5 2 2 2 2 3 5" xfId="41547" xr:uid="{0FC70349-D764-4B3E-9D86-404523825665}"/>
    <cellStyle name="Separador de milhares 5 2 2 2 2 3 5 2" xfId="41548" xr:uid="{9F3AE4CB-AC95-49BF-8FED-28A9D1223122}"/>
    <cellStyle name="Separador de milhares 5 2 2 2 2 3 5 2 2" xfId="41549" xr:uid="{F5D96EAA-4EC9-4EF4-9662-093D8829BE4F}"/>
    <cellStyle name="Separador de milhares 5 2 2 2 2 3 5 3" xfId="41550" xr:uid="{CB1D9EFA-2DF4-4170-9BE6-9F2B34383AB9}"/>
    <cellStyle name="Separador de milhares 5 2 2 2 2 3 5 3 2" xfId="41551" xr:uid="{B0EEA29F-F36C-4383-B4C9-0B4A4B56C0B4}"/>
    <cellStyle name="Separador de milhares 5 2 2 2 2 3 5 4" xfId="41552" xr:uid="{0EBE8607-E7E6-45AE-B926-88CD8AFBCAD8}"/>
    <cellStyle name="Separador de milhares 5 2 2 2 2 3 6" xfId="41553" xr:uid="{2D270140-B65A-4610-B739-73D42BFB716A}"/>
    <cellStyle name="Separador de milhares 5 2 2 2 2 3 6 2" xfId="41554" xr:uid="{ADB425BF-8C73-4CCC-8EF0-0B0B8312E254}"/>
    <cellStyle name="Separador de milhares 5 2 2 2 2 3 6 2 2" xfId="41555" xr:uid="{F1A6EF99-3C48-43C5-9D9B-6754CF0F9F76}"/>
    <cellStyle name="Separador de milhares 5 2 2 2 2 3 6 2 2 2" xfId="41556" xr:uid="{6FCFD3B2-E56B-49CE-A502-7AF297CB8BD0}"/>
    <cellStyle name="Separador de milhares 5 2 2 2 2 3 6 2 3" xfId="41557" xr:uid="{FD2D302F-A09F-4426-A6F5-82EC1981869F}"/>
    <cellStyle name="Separador de milhares 5 2 2 2 2 3 6 3" xfId="41558" xr:uid="{CB4B47B1-58F1-4CE7-87A5-FB511D638B99}"/>
    <cellStyle name="Separador de milhares 5 2 2 2 2 3 6 3 2" xfId="41559" xr:uid="{D5289536-0A8B-42E2-887C-44969A2AC0C0}"/>
    <cellStyle name="Separador de milhares 5 2 2 2 2 3 6 4" xfId="41560" xr:uid="{F3128EB5-04DB-4A49-A7FD-8635CAA22932}"/>
    <cellStyle name="Separador de milhares 5 2 2 2 2 3 6 4 2" xfId="41561" xr:uid="{BDBC88E7-DA33-4ACE-932B-F09D71B96ED1}"/>
    <cellStyle name="Separador de milhares 5 2 2 2 2 3 6 5" xfId="41562" xr:uid="{563AAF9C-D761-4591-B3EC-6CC484CB0E2A}"/>
    <cellStyle name="Separador de milhares 5 2 2 2 2 3 7" xfId="41563" xr:uid="{3DDE00DA-72EE-4714-A6A0-9F6F2DB7A04D}"/>
    <cellStyle name="Separador de milhares 5 2 2 2 2 3 7 2" xfId="41564" xr:uid="{463E919D-99AB-4DC5-BDA2-211F82E60D70}"/>
    <cellStyle name="Separador de milhares 5 2 2 2 2 3 7 2 2" xfId="41565" xr:uid="{C0E3DD4C-60F0-47F5-BB1F-46E31E85CEC5}"/>
    <cellStyle name="Separador de milhares 5 2 2 2 2 3 7 3" xfId="41566" xr:uid="{17C851F9-7A9E-4375-A14C-98DE2DB3A40A}"/>
    <cellStyle name="Separador de milhares 5 2 2 2 2 3 7 3 2" xfId="41567" xr:uid="{6D15BD33-24CA-4F0E-BF82-2FEAE92C9C2D}"/>
    <cellStyle name="Separador de milhares 5 2 2 2 2 3 7 4" xfId="41568" xr:uid="{48761AD2-08EA-4D0D-AC3E-BAB272C39ACB}"/>
    <cellStyle name="Separador de milhares 5 2 2 2 2 3 8" xfId="41569" xr:uid="{B64EBE57-13D0-4AF7-B83D-456DFFD609E7}"/>
    <cellStyle name="Separador de milhares 5 2 2 2 2 3 8 2" xfId="41570" xr:uid="{58D6E5C8-84BA-4F34-967E-E93C1B97C439}"/>
    <cellStyle name="Separador de milhares 5 2 2 2 2 3 9" xfId="41571" xr:uid="{D758569C-B992-47ED-BF02-24EBF2F1957E}"/>
    <cellStyle name="Separador de milhares 5 2 2 2 2 4" xfId="41572" xr:uid="{853DE0D1-B2F7-4849-84E2-0A96C6CE734E}"/>
    <cellStyle name="Separador de milhares 5 2 2 2 2 4 10" xfId="41573" xr:uid="{A97A4B72-645C-4804-8A28-5C25B2D14D21}"/>
    <cellStyle name="Separador de milhares 5 2 2 2 2 4 11" xfId="53512" xr:uid="{207FC567-A28D-4CEB-A1F6-C3A34D109903}"/>
    <cellStyle name="Separador de milhares 5 2 2 2 2 4 2" xfId="41574" xr:uid="{E1F740D7-2754-4C74-ACA9-B4E169EC63EE}"/>
    <cellStyle name="Separador de milhares 5 2 2 2 2 4 2 2" xfId="41575" xr:uid="{B271F226-8655-432D-B979-246DB60AA99E}"/>
    <cellStyle name="Separador de milhares 5 2 2 2 2 4 2 2 2" xfId="41576" xr:uid="{DFD864AD-B255-49E5-84D3-482050547E36}"/>
    <cellStyle name="Separador de milhares 5 2 2 2 2 4 2 2 2 2" xfId="41577" xr:uid="{31AB5352-9A4D-42B7-9551-4804E20AD66F}"/>
    <cellStyle name="Separador de milhares 5 2 2 2 2 4 2 2 2 2 2" xfId="41578" xr:uid="{15214A8F-826A-4CB8-B220-03D810DB8E4B}"/>
    <cellStyle name="Separador de milhares 5 2 2 2 2 4 2 2 2 2 2 2" xfId="41579" xr:uid="{C5D79580-97ED-4748-9E32-3DF7A5A2491C}"/>
    <cellStyle name="Separador de milhares 5 2 2 2 2 4 2 2 2 2 3" xfId="41580" xr:uid="{7F583A19-AD94-4B61-B247-B6CD60165065}"/>
    <cellStyle name="Separador de milhares 5 2 2 2 2 4 2 2 2 3" xfId="41581" xr:uid="{C132E7F6-832E-4012-A61B-FC1FFAF94EA4}"/>
    <cellStyle name="Separador de milhares 5 2 2 2 2 4 2 2 2 3 2" xfId="41582" xr:uid="{8830BD1F-5C6B-44F5-8D6F-70F871A420B2}"/>
    <cellStyle name="Separador de milhares 5 2 2 2 2 4 2 2 2 4" xfId="41583" xr:uid="{7AE64F2F-FE72-4DAA-A294-52AA70735A22}"/>
    <cellStyle name="Separador de milhares 5 2 2 2 2 4 2 2 2 4 2" xfId="41584" xr:uid="{E2FFAB0C-EE32-484A-84D5-9CA941A7CB1F}"/>
    <cellStyle name="Separador de milhares 5 2 2 2 2 4 2 2 2 5" xfId="41585" xr:uid="{7A1D4060-204E-4710-97C9-6226E814CD7D}"/>
    <cellStyle name="Separador de milhares 5 2 2 2 2 4 2 2 3" xfId="41586" xr:uid="{B93E8CC2-2986-4866-976A-5490030399E1}"/>
    <cellStyle name="Separador de milhares 5 2 2 2 2 4 2 2 3 2" xfId="41587" xr:uid="{F327E0DE-99E7-456F-BB08-B360A76ECFF3}"/>
    <cellStyle name="Separador de milhares 5 2 2 2 2 4 2 2 4" xfId="41588" xr:uid="{FD8053CC-9D69-439B-A3BD-E73480019301}"/>
    <cellStyle name="Separador de milhares 5 2 2 2 2 4 2 2 4 2" xfId="41589" xr:uid="{E608C6D6-3B29-4A0F-B47A-29F0C09D6F6B}"/>
    <cellStyle name="Separador de milhares 5 2 2 2 2 4 2 2 5" xfId="41590" xr:uid="{5A000910-C58F-4774-BEB9-28BDBA15A00B}"/>
    <cellStyle name="Separador de milhares 5 2 2 2 2 4 2 3" xfId="41591" xr:uid="{71F00AD4-8244-42B2-A5E8-07A511DE7084}"/>
    <cellStyle name="Separador de milhares 5 2 2 2 2 4 2 3 2" xfId="41592" xr:uid="{7D58A296-3301-4929-986D-C2C52C62FB5F}"/>
    <cellStyle name="Separador de milhares 5 2 2 2 2 4 2 3 2 2" xfId="41593" xr:uid="{FA302711-44B6-422B-9EF4-D152CD23868B}"/>
    <cellStyle name="Separador de milhares 5 2 2 2 2 4 2 3 3" xfId="41594" xr:uid="{7A8223A1-BA6A-4F9C-9EC1-EC10F78090BC}"/>
    <cellStyle name="Separador de milhares 5 2 2 2 2 4 2 3 3 2" xfId="41595" xr:uid="{2B100A7F-DBEE-454E-9D1C-38A0050B8870}"/>
    <cellStyle name="Separador de milhares 5 2 2 2 2 4 2 3 4" xfId="41596" xr:uid="{27802504-AF8C-40DF-B915-2B5CE7A5CF7B}"/>
    <cellStyle name="Separador de milhares 5 2 2 2 2 4 2 4" xfId="41597" xr:uid="{75021C52-3057-411F-8C9B-8418C6F396E4}"/>
    <cellStyle name="Separador de milhares 5 2 2 2 2 4 2 4 2" xfId="41598" xr:uid="{1CF0689E-A846-4CE6-AEA4-5E71725701E1}"/>
    <cellStyle name="Separador de milhares 5 2 2 2 2 4 2 4 2 2" xfId="41599" xr:uid="{96D51FDB-DF8D-4D89-94F6-46C2360AE1E8}"/>
    <cellStyle name="Separador de milhares 5 2 2 2 2 4 2 4 2 2 2" xfId="41600" xr:uid="{E0970CEF-2F00-4EFC-9935-3AEC62698314}"/>
    <cellStyle name="Separador de milhares 5 2 2 2 2 4 2 4 2 3" xfId="41601" xr:uid="{9A1FF90D-0D05-494B-92CC-4F88B48A9370}"/>
    <cellStyle name="Separador de milhares 5 2 2 2 2 4 2 4 3" xfId="41602" xr:uid="{6DBC05DA-99D2-4FCE-BDAD-850F8ED8B632}"/>
    <cellStyle name="Separador de milhares 5 2 2 2 2 4 2 4 3 2" xfId="41603" xr:uid="{EB5A0D50-3F61-4518-B6B1-97A2231E6DD4}"/>
    <cellStyle name="Separador de milhares 5 2 2 2 2 4 2 4 4" xfId="41604" xr:uid="{96CEDDD9-DC73-4D23-B8A4-5CEAB0A2800F}"/>
    <cellStyle name="Separador de milhares 5 2 2 2 2 4 2 4 4 2" xfId="41605" xr:uid="{A35EC087-6962-4041-8B55-7DBB7F0DCA8B}"/>
    <cellStyle name="Separador de milhares 5 2 2 2 2 4 2 4 5" xfId="41606" xr:uid="{85E0545F-3624-42B5-A0A4-966F83424C94}"/>
    <cellStyle name="Separador de milhares 5 2 2 2 2 4 2 5" xfId="41607" xr:uid="{430A2A27-5D3B-4D4E-9955-DFD7AFD57666}"/>
    <cellStyle name="Separador de milhares 5 2 2 2 2 4 2 5 2" xfId="41608" xr:uid="{5F738E88-3F84-4A89-9DC1-A1861464FF95}"/>
    <cellStyle name="Separador de milhares 5 2 2 2 2 4 2 5 2 2" xfId="41609" xr:uid="{8479EF5F-A7FC-408A-9431-122069DABAEE}"/>
    <cellStyle name="Separador de milhares 5 2 2 2 2 4 2 5 3" xfId="41610" xr:uid="{9E7128EB-C00F-4C34-BF41-6EF77EB4B54D}"/>
    <cellStyle name="Separador de milhares 5 2 2 2 2 4 2 5 3 2" xfId="41611" xr:uid="{81210A55-8CB7-4D7B-BCF1-2F7AEDEA25D3}"/>
    <cellStyle name="Separador de milhares 5 2 2 2 2 4 2 5 4" xfId="41612" xr:uid="{6388867B-76C1-41C6-A955-19C97ED317AC}"/>
    <cellStyle name="Separador de milhares 5 2 2 2 2 4 2 6" xfId="41613" xr:uid="{073C231B-3EBC-4BC9-87F5-B3F042C7F3CA}"/>
    <cellStyle name="Separador de milhares 5 2 2 2 2 4 2 6 2" xfId="41614" xr:uid="{07DEFD52-3992-4AC1-BD03-B880FD849D59}"/>
    <cellStyle name="Separador de milhares 5 2 2 2 2 4 2 7" xfId="41615" xr:uid="{155379B1-B720-4944-BF44-E59AF0417B37}"/>
    <cellStyle name="Separador de milhares 5 2 2 2 2 4 2 8" xfId="41616" xr:uid="{C1962B88-E6A2-47D4-B79C-8C575F6FB06B}"/>
    <cellStyle name="Separador de milhares 5 2 2 2 2 4 2 9" xfId="53513" xr:uid="{F35C9E62-2986-4F2C-9312-CA0F2C3FE06B}"/>
    <cellStyle name="Separador de milhares 5 2 2 2 2 4 3" xfId="41617" xr:uid="{AC77DFBB-7458-4B48-84F3-90F45CF04D4A}"/>
    <cellStyle name="Separador de milhares 5 2 2 2 2 4 3 2" xfId="41618" xr:uid="{63ADF68B-F40A-4763-B7A1-DE717CE6E38A}"/>
    <cellStyle name="Separador de milhares 5 2 2 2 2 4 3 2 2" xfId="41619" xr:uid="{EE721256-FFCE-45B2-B38E-212D93844E13}"/>
    <cellStyle name="Separador de milhares 5 2 2 2 2 4 3 2 2 2" xfId="41620" xr:uid="{BA066DB9-7922-493A-AD42-0D85452FBF17}"/>
    <cellStyle name="Separador de milhares 5 2 2 2 2 4 3 2 2 2 2" xfId="41621" xr:uid="{621C7B6F-13F1-407B-A52C-7FDAD20BF311}"/>
    <cellStyle name="Separador de milhares 5 2 2 2 2 4 3 2 2 2 2 2" xfId="41622" xr:uid="{A2D37114-96E2-4FC6-93F4-1F70FFCA081C}"/>
    <cellStyle name="Separador de milhares 5 2 2 2 2 4 3 2 2 2 3" xfId="41623" xr:uid="{667FBFF1-4C1A-460C-B5A9-24497327E473}"/>
    <cellStyle name="Separador de milhares 5 2 2 2 2 4 3 2 2 3" xfId="41624" xr:uid="{32F69274-9EF6-435F-8953-908E90E2E459}"/>
    <cellStyle name="Separador de milhares 5 2 2 2 2 4 3 2 2 3 2" xfId="41625" xr:uid="{703D6EAA-762A-460F-A92C-64C2D9A96159}"/>
    <cellStyle name="Separador de milhares 5 2 2 2 2 4 3 2 2 4" xfId="41626" xr:uid="{9B0F8E3B-7DEA-4325-812C-E034AE7B155D}"/>
    <cellStyle name="Separador de milhares 5 2 2 2 2 4 3 2 2 4 2" xfId="41627" xr:uid="{93C92D07-775C-45C2-B77D-5DBC233929C5}"/>
    <cellStyle name="Separador de milhares 5 2 2 2 2 4 3 2 2 5" xfId="41628" xr:uid="{601B94AF-E5DF-4AC9-82C4-189479838C9D}"/>
    <cellStyle name="Separador de milhares 5 2 2 2 2 4 3 2 3" xfId="41629" xr:uid="{1B5D778C-A57E-46B6-8707-72496E2286C5}"/>
    <cellStyle name="Separador de milhares 5 2 2 2 2 4 3 2 3 2" xfId="41630" xr:uid="{DCC2C80D-0F9D-43C4-85D1-355A83AA7959}"/>
    <cellStyle name="Separador de milhares 5 2 2 2 2 4 3 2 4" xfId="41631" xr:uid="{C95837D5-5E7B-4390-80D5-DB267B309429}"/>
    <cellStyle name="Separador de milhares 5 2 2 2 2 4 3 2 4 2" xfId="41632" xr:uid="{243B4691-A6D5-4DDD-8C12-2736CC3FD8C6}"/>
    <cellStyle name="Separador de milhares 5 2 2 2 2 4 3 2 5" xfId="41633" xr:uid="{3122B5BE-C4F4-45DD-A34B-157BF58E0419}"/>
    <cellStyle name="Separador de milhares 5 2 2 2 2 4 3 3" xfId="41634" xr:uid="{D3920CD0-67F1-4DF4-88F3-8022B9A51D31}"/>
    <cellStyle name="Separador de milhares 5 2 2 2 2 4 3 3 2" xfId="41635" xr:uid="{A8A2FDF1-A1D8-45B4-ABD3-02D3DC1718E7}"/>
    <cellStyle name="Separador de milhares 5 2 2 2 2 4 3 3 2 2" xfId="41636" xr:uid="{211C75B4-11AA-4AB9-9511-96864F4E3A79}"/>
    <cellStyle name="Separador de milhares 5 2 2 2 2 4 3 3 3" xfId="41637" xr:uid="{10EF0F84-4394-4B2A-8DDB-9664EC283FB4}"/>
    <cellStyle name="Separador de milhares 5 2 2 2 2 4 3 3 3 2" xfId="41638" xr:uid="{DABB337E-15DB-40C2-A277-C8AD854AEED8}"/>
    <cellStyle name="Separador de milhares 5 2 2 2 2 4 3 3 4" xfId="41639" xr:uid="{3556159B-9AE8-48E4-B85C-404E08431691}"/>
    <cellStyle name="Separador de milhares 5 2 2 2 2 4 3 4" xfId="41640" xr:uid="{24EBCBE4-9578-4F73-9700-A7B084F15A1B}"/>
    <cellStyle name="Separador de milhares 5 2 2 2 2 4 3 4 2" xfId="41641" xr:uid="{25686CDF-10E0-401A-9A4F-DCA70A0EBCF6}"/>
    <cellStyle name="Separador de milhares 5 2 2 2 2 4 3 4 2 2" xfId="41642" xr:uid="{2C2986F7-1495-4A22-BD3F-DDBF69FC3EF4}"/>
    <cellStyle name="Separador de milhares 5 2 2 2 2 4 3 4 2 2 2" xfId="41643" xr:uid="{0F91959F-BB8C-408E-B522-65F4F134231D}"/>
    <cellStyle name="Separador de milhares 5 2 2 2 2 4 3 4 2 3" xfId="41644" xr:uid="{10F9D25F-6B25-459E-9A25-C19460B975CD}"/>
    <cellStyle name="Separador de milhares 5 2 2 2 2 4 3 4 3" xfId="41645" xr:uid="{F0267B9C-0CDA-4E9F-BD54-BEDF51BF14A5}"/>
    <cellStyle name="Separador de milhares 5 2 2 2 2 4 3 4 3 2" xfId="41646" xr:uid="{C2B9A03F-262C-4E11-8D16-3E193523F1F8}"/>
    <cellStyle name="Separador de milhares 5 2 2 2 2 4 3 4 4" xfId="41647" xr:uid="{DB61B4C4-4862-49F1-AFE5-A9FC2937081C}"/>
    <cellStyle name="Separador de milhares 5 2 2 2 2 4 3 4 4 2" xfId="41648" xr:uid="{F29A09E8-B8F6-4810-87D8-D23EF08FBEE5}"/>
    <cellStyle name="Separador de milhares 5 2 2 2 2 4 3 4 5" xfId="41649" xr:uid="{3A8CF4A6-8B4C-4B41-AC73-809051E7555E}"/>
    <cellStyle name="Separador de milhares 5 2 2 2 2 4 3 5" xfId="41650" xr:uid="{F0D702EA-D5A5-442E-A146-A90AC76C648D}"/>
    <cellStyle name="Separador de milhares 5 2 2 2 2 4 3 5 2" xfId="41651" xr:uid="{449D3EDC-4CAA-4F23-A320-8A17BDD9800A}"/>
    <cellStyle name="Separador de milhares 5 2 2 2 2 4 3 5 2 2" xfId="41652" xr:uid="{66154F3E-0123-41F9-9F37-F567CCAB68B6}"/>
    <cellStyle name="Separador de milhares 5 2 2 2 2 4 3 5 3" xfId="41653" xr:uid="{99DCDFE9-A487-4349-B0AC-5A8781635E95}"/>
    <cellStyle name="Separador de milhares 5 2 2 2 2 4 3 5 3 2" xfId="41654" xr:uid="{0067E345-79E0-48AF-9536-0B9DE340F234}"/>
    <cellStyle name="Separador de milhares 5 2 2 2 2 4 3 5 4" xfId="41655" xr:uid="{DF4FD4D9-F076-468E-B040-29B3C1E8A69D}"/>
    <cellStyle name="Separador de milhares 5 2 2 2 2 4 3 6" xfId="41656" xr:uid="{AF027AC6-4749-4BDD-8D6B-82624E9746FB}"/>
    <cellStyle name="Separador de milhares 5 2 2 2 2 4 3 6 2" xfId="41657" xr:uid="{4A79BCC8-8D3B-46AF-9E5E-B9066EA4ECCA}"/>
    <cellStyle name="Separador de milhares 5 2 2 2 2 4 3 7" xfId="41658" xr:uid="{8C40ABDF-3D1D-4C65-8B9D-D0C0A01E201F}"/>
    <cellStyle name="Separador de milhares 5 2 2 2 2 4 3 8" xfId="41659" xr:uid="{D98BE084-36A4-481F-9698-1F7ABABD435A}"/>
    <cellStyle name="Separador de milhares 5 2 2 2 2 4 3 9" xfId="53514" xr:uid="{4607F428-D947-41E8-B1F3-B3E689F272FE}"/>
    <cellStyle name="Separador de milhares 5 2 2 2 2 4 4" xfId="41660" xr:uid="{4BFD17FA-F6D9-48D8-A7C1-CF12A5274820}"/>
    <cellStyle name="Separador de milhares 5 2 2 2 2 4 4 2" xfId="41661" xr:uid="{FF5B4DA3-6D8F-41E0-B2F3-D6267B2D420E}"/>
    <cellStyle name="Separador de milhares 5 2 2 2 2 4 4 2 2" xfId="41662" xr:uid="{6F90A666-15A2-4081-A6C7-B0F2D8140D5A}"/>
    <cellStyle name="Separador de milhares 5 2 2 2 2 4 4 2 2 2" xfId="41663" xr:uid="{37FE3DC8-9BE7-40C1-93CE-91302AAC7905}"/>
    <cellStyle name="Separador de milhares 5 2 2 2 2 4 4 2 2 2 2" xfId="41664" xr:uid="{F781AE8D-9CF6-487E-B17C-77FF8A098724}"/>
    <cellStyle name="Separador de milhares 5 2 2 2 2 4 4 2 2 3" xfId="41665" xr:uid="{10DD78DA-71BA-4B27-955E-2B547C3D84B4}"/>
    <cellStyle name="Separador de milhares 5 2 2 2 2 4 4 2 3" xfId="41666" xr:uid="{241D1999-1140-45C8-BE62-C6357F887B10}"/>
    <cellStyle name="Separador de milhares 5 2 2 2 2 4 4 2 3 2" xfId="41667" xr:uid="{95D31890-54C2-4492-BBFB-06ECE4FB8F12}"/>
    <cellStyle name="Separador de milhares 5 2 2 2 2 4 4 2 4" xfId="41668" xr:uid="{66947C57-E4C1-4EE1-8676-633C73DB8961}"/>
    <cellStyle name="Separador de milhares 5 2 2 2 2 4 4 2 4 2" xfId="41669" xr:uid="{CE2924DC-B9E8-4DD0-A25F-8F039F6B018E}"/>
    <cellStyle name="Separador de milhares 5 2 2 2 2 4 4 2 5" xfId="41670" xr:uid="{B66B1E5A-E27D-4E10-AC8D-330BD8F94227}"/>
    <cellStyle name="Separador de milhares 5 2 2 2 2 4 4 3" xfId="41671" xr:uid="{280B2727-1B60-45D5-82EA-4EEB78F81BFC}"/>
    <cellStyle name="Separador de milhares 5 2 2 2 2 4 4 3 2" xfId="41672" xr:uid="{9E035214-89A3-445E-9AE5-7805D30C37D3}"/>
    <cellStyle name="Separador de milhares 5 2 2 2 2 4 4 4" xfId="41673" xr:uid="{D02C9040-A938-41E9-AAED-5302AB001327}"/>
    <cellStyle name="Separador de milhares 5 2 2 2 2 4 4 4 2" xfId="41674" xr:uid="{1A4485B1-C9CC-43E2-B39C-252E31F4FFE5}"/>
    <cellStyle name="Separador de milhares 5 2 2 2 2 4 4 5" xfId="41675" xr:uid="{C31D1465-C961-4E3E-AA55-75AA59851C0D}"/>
    <cellStyle name="Separador de milhares 5 2 2 2 2 4 5" xfId="41676" xr:uid="{E380E2E8-8E1E-4B1D-8E83-BEBF234B896B}"/>
    <cellStyle name="Separador de milhares 5 2 2 2 2 4 5 2" xfId="41677" xr:uid="{D550354E-CEC4-4862-9EC6-1307CD1C6F58}"/>
    <cellStyle name="Separador de milhares 5 2 2 2 2 4 5 2 2" xfId="41678" xr:uid="{83FC6E83-6751-4BEF-8A82-C0A11077C1AA}"/>
    <cellStyle name="Separador de milhares 5 2 2 2 2 4 5 3" xfId="41679" xr:uid="{C63F9E8E-684E-4E13-B402-F04CC0C870B2}"/>
    <cellStyle name="Separador de milhares 5 2 2 2 2 4 5 3 2" xfId="41680" xr:uid="{930AE350-91F1-4C26-A9C9-FBBFD6B2195B}"/>
    <cellStyle name="Separador de milhares 5 2 2 2 2 4 5 4" xfId="41681" xr:uid="{C352C739-A8B3-4100-82EC-94D5632A50D8}"/>
    <cellStyle name="Separador de milhares 5 2 2 2 2 4 6" xfId="41682" xr:uid="{6EDB096F-BE2A-48FB-A311-CBFEFE587AB4}"/>
    <cellStyle name="Separador de milhares 5 2 2 2 2 4 6 2" xfId="41683" xr:uid="{4FE54486-BEA0-474F-BF77-A98B70055A30}"/>
    <cellStyle name="Separador de milhares 5 2 2 2 2 4 6 2 2" xfId="41684" xr:uid="{6B7B1F8B-6F9F-4401-8A2B-C139C89ABD49}"/>
    <cellStyle name="Separador de milhares 5 2 2 2 2 4 6 2 2 2" xfId="41685" xr:uid="{2984539B-88CA-4237-A443-DC52014BBCDD}"/>
    <cellStyle name="Separador de milhares 5 2 2 2 2 4 6 2 3" xfId="41686" xr:uid="{7DD213A6-13C9-4843-B990-2932AD23ABC9}"/>
    <cellStyle name="Separador de milhares 5 2 2 2 2 4 6 3" xfId="41687" xr:uid="{CFDD0DC9-0316-4C7B-ABAC-D563FA1B8A34}"/>
    <cellStyle name="Separador de milhares 5 2 2 2 2 4 6 3 2" xfId="41688" xr:uid="{3696A254-55A9-4FA9-900E-BDC27B309273}"/>
    <cellStyle name="Separador de milhares 5 2 2 2 2 4 6 4" xfId="41689" xr:uid="{EFF9F790-5F5B-44E6-9A3E-E1BB68B93C79}"/>
    <cellStyle name="Separador de milhares 5 2 2 2 2 4 6 4 2" xfId="41690" xr:uid="{E6100355-1BB7-4865-8F38-CD8925A30BD7}"/>
    <cellStyle name="Separador de milhares 5 2 2 2 2 4 6 5" xfId="41691" xr:uid="{DDE7D0D3-0A7C-49A3-A57E-111C148BBDD2}"/>
    <cellStyle name="Separador de milhares 5 2 2 2 2 4 7" xfId="41692" xr:uid="{97BB71AB-1E4D-46D2-B050-02157652023F}"/>
    <cellStyle name="Separador de milhares 5 2 2 2 2 4 7 2" xfId="41693" xr:uid="{5B07DF33-F0B0-4B8D-94E9-9C2501E803D0}"/>
    <cellStyle name="Separador de milhares 5 2 2 2 2 4 7 2 2" xfId="41694" xr:uid="{AB6C8E89-C673-40B6-9C00-549203A66264}"/>
    <cellStyle name="Separador de milhares 5 2 2 2 2 4 7 3" xfId="41695" xr:uid="{1E2D7B25-4C30-474F-872E-68327B387E4B}"/>
    <cellStyle name="Separador de milhares 5 2 2 2 2 4 7 3 2" xfId="41696" xr:uid="{FE863BAC-745B-4894-AD92-CD58B153B699}"/>
    <cellStyle name="Separador de milhares 5 2 2 2 2 4 7 4" xfId="41697" xr:uid="{D6E66608-6994-408E-8C61-4ED224A6F978}"/>
    <cellStyle name="Separador de milhares 5 2 2 2 2 4 8" xfId="41698" xr:uid="{945A8061-FC0D-4AEC-91A8-F2AA1C68C7AB}"/>
    <cellStyle name="Separador de milhares 5 2 2 2 2 4 8 2" xfId="41699" xr:uid="{F047560F-314B-4E4C-9987-13F55C9E42DE}"/>
    <cellStyle name="Separador de milhares 5 2 2 2 2 4 9" xfId="41700" xr:uid="{40785F56-2836-4D43-91CF-10DDDF9DFB65}"/>
    <cellStyle name="Separador de milhares 5 2 2 2 2 5" xfId="41701" xr:uid="{49109871-5CFC-4AD2-B672-E38EF960A4AC}"/>
    <cellStyle name="Separador de milhares 5 2 2 2 2 5 2" xfId="41702" xr:uid="{3F93AE59-D14B-41D0-8100-DCF1ED7FCFA0}"/>
    <cellStyle name="Separador de milhares 5 2 2 2 2 5 2 2" xfId="41703" xr:uid="{3D466FA4-089D-4F91-9EBA-CED4132C75B1}"/>
    <cellStyle name="Separador de milhares 5 2 2 2 2 5 2 2 2" xfId="41704" xr:uid="{02C4B3FC-A569-4F7B-B287-6E42474A25E7}"/>
    <cellStyle name="Separador de milhares 5 2 2 2 2 5 2 2 2 2" xfId="41705" xr:uid="{5FB6CDE4-713C-40B4-8758-BEE076BCD472}"/>
    <cellStyle name="Separador de milhares 5 2 2 2 2 5 2 2 2 2 2" xfId="41706" xr:uid="{51988214-A2DE-4785-BFBD-CC7EE240D565}"/>
    <cellStyle name="Separador de milhares 5 2 2 2 2 5 2 2 2 3" xfId="41707" xr:uid="{EE4155A9-A6F2-47A5-A244-0CE88D11EBA0}"/>
    <cellStyle name="Separador de milhares 5 2 2 2 2 5 2 2 3" xfId="41708" xr:uid="{A18C4849-B5BE-417D-A28D-8D9139C26555}"/>
    <cellStyle name="Separador de milhares 5 2 2 2 2 5 2 2 3 2" xfId="41709" xr:uid="{39FF1734-4F16-42B2-BF91-A3A075C71E6F}"/>
    <cellStyle name="Separador de milhares 5 2 2 2 2 5 2 2 4" xfId="41710" xr:uid="{D8E06512-F300-47D9-AF5C-0B011BAD6009}"/>
    <cellStyle name="Separador de milhares 5 2 2 2 2 5 2 2 4 2" xfId="41711" xr:uid="{AD1C92B4-EBD7-41F5-9183-229404FBA3CE}"/>
    <cellStyle name="Separador de milhares 5 2 2 2 2 5 2 2 5" xfId="41712" xr:uid="{4F642E9B-F56F-49F8-B92B-0CB46FC07DC0}"/>
    <cellStyle name="Separador de milhares 5 2 2 2 2 5 2 3" xfId="41713" xr:uid="{D8F98E38-4298-45C2-A16F-7E893ED7EF29}"/>
    <cellStyle name="Separador de milhares 5 2 2 2 2 5 2 3 2" xfId="41714" xr:uid="{7A7C5DDA-7CB3-4F42-BBCC-AE353CDCD122}"/>
    <cellStyle name="Separador de milhares 5 2 2 2 2 5 2 4" xfId="41715" xr:uid="{D2494172-247E-4545-8CD5-7D1193255DB8}"/>
    <cellStyle name="Separador de milhares 5 2 2 2 2 5 2 4 2" xfId="41716" xr:uid="{935D6AA4-4977-49CA-89CE-1061F7D80CC3}"/>
    <cellStyle name="Separador de milhares 5 2 2 2 2 5 2 5" xfId="41717" xr:uid="{E8CC60BB-F3A2-411E-8309-4E46A6C4EF10}"/>
    <cellStyle name="Separador de milhares 5 2 2 2 2 5 3" xfId="41718" xr:uid="{15F0F0DE-1E64-42F9-AE7E-2064CD52832A}"/>
    <cellStyle name="Separador de milhares 5 2 2 2 2 5 3 2" xfId="41719" xr:uid="{7F45AC83-223D-4E76-A07D-ECA1E5CA7143}"/>
    <cellStyle name="Separador de milhares 5 2 2 2 2 5 3 2 2" xfId="41720" xr:uid="{A288BF2D-E81F-4E7F-9EDA-31F1084C0645}"/>
    <cellStyle name="Separador de milhares 5 2 2 2 2 5 3 3" xfId="41721" xr:uid="{99B63FF8-85C4-43F9-A803-BB43D10EFD49}"/>
    <cellStyle name="Separador de milhares 5 2 2 2 2 5 3 3 2" xfId="41722" xr:uid="{B61507FD-F7F9-49CD-8B29-0DF08B2B5391}"/>
    <cellStyle name="Separador de milhares 5 2 2 2 2 5 3 4" xfId="41723" xr:uid="{23A5493D-E60F-40E2-9ABC-F85B57E28F38}"/>
    <cellStyle name="Separador de milhares 5 2 2 2 2 5 4" xfId="41724" xr:uid="{0815D0AB-1496-4C71-AD75-01CD28FFD439}"/>
    <cellStyle name="Separador de milhares 5 2 2 2 2 5 4 2" xfId="41725" xr:uid="{B3EC52A5-53D5-4757-928A-BABE0F43B2E2}"/>
    <cellStyle name="Separador de milhares 5 2 2 2 2 5 4 2 2" xfId="41726" xr:uid="{EBDC27AC-B9BF-46D4-8060-528D9C9A6CA2}"/>
    <cellStyle name="Separador de milhares 5 2 2 2 2 5 4 2 2 2" xfId="41727" xr:uid="{83541CE5-A52B-4F58-BB31-9399A6040628}"/>
    <cellStyle name="Separador de milhares 5 2 2 2 2 5 4 2 3" xfId="41728" xr:uid="{B134EA60-33F1-49BA-BEE8-AB3D9B04659D}"/>
    <cellStyle name="Separador de milhares 5 2 2 2 2 5 4 3" xfId="41729" xr:uid="{B05C72F7-DA16-44EB-A812-A0FDFC8817F2}"/>
    <cellStyle name="Separador de milhares 5 2 2 2 2 5 4 3 2" xfId="41730" xr:uid="{48084799-1AF7-4FD4-A4DE-6CD3CD09F230}"/>
    <cellStyle name="Separador de milhares 5 2 2 2 2 5 4 4" xfId="41731" xr:uid="{8F423769-97BF-4BEB-A21F-F9CA6745E354}"/>
    <cellStyle name="Separador de milhares 5 2 2 2 2 5 4 4 2" xfId="41732" xr:uid="{D8B8F3B0-0F34-4BDB-8CA3-4D53CA678C26}"/>
    <cellStyle name="Separador de milhares 5 2 2 2 2 5 4 5" xfId="41733" xr:uid="{4DD7E22C-E7FF-4028-8EBA-18613AA5D009}"/>
    <cellStyle name="Separador de milhares 5 2 2 2 2 5 5" xfId="41734" xr:uid="{B5D83ED3-6127-4F94-B99D-D422475BE5C2}"/>
    <cellStyle name="Separador de milhares 5 2 2 2 2 5 5 2" xfId="41735" xr:uid="{5B5589A6-7DE8-4B1D-86A9-1B16BB06085E}"/>
    <cellStyle name="Separador de milhares 5 2 2 2 2 5 5 2 2" xfId="41736" xr:uid="{BA3D720C-AAB5-4155-A8E6-6F01E2056388}"/>
    <cellStyle name="Separador de milhares 5 2 2 2 2 5 5 3" xfId="41737" xr:uid="{4269F2BE-8051-47EF-AF5E-2F7B023706FB}"/>
    <cellStyle name="Separador de milhares 5 2 2 2 2 5 5 3 2" xfId="41738" xr:uid="{E042CA6C-6B4B-453A-8111-719F94963154}"/>
    <cellStyle name="Separador de milhares 5 2 2 2 2 5 5 4" xfId="41739" xr:uid="{25B3DA65-FAF9-4FA7-AD68-DBE380D57B42}"/>
    <cellStyle name="Separador de milhares 5 2 2 2 2 5 6" xfId="41740" xr:uid="{06668210-2A1A-49F7-B5CF-936B6DE8C1D5}"/>
    <cellStyle name="Separador de milhares 5 2 2 2 2 5 6 2" xfId="41741" xr:uid="{2CED8F50-8918-4039-B122-F3A0D1C3A8DB}"/>
    <cellStyle name="Separador de milhares 5 2 2 2 2 5 7" xfId="41742" xr:uid="{598E1F99-BBFD-497A-B319-26B39A891E27}"/>
    <cellStyle name="Separador de milhares 5 2 2 2 2 5 8" xfId="41743" xr:uid="{F7572E6E-20B5-44BB-A955-2944C2A66516}"/>
    <cellStyle name="Separador de milhares 5 2 2 2 2 5 9" xfId="53515" xr:uid="{11002FA7-308E-4BD3-A978-BBAB368EE5BD}"/>
    <cellStyle name="Separador de milhares 5 2 2 2 2 6" xfId="41744" xr:uid="{F3CCBF7A-671B-4F2E-A17B-2BD098D0F86C}"/>
    <cellStyle name="Separador de milhares 5 2 2 2 2 6 2" xfId="41745" xr:uid="{0EE63683-F311-44CD-AE6E-7E8FBA6F7970}"/>
    <cellStyle name="Separador de milhares 5 2 2 2 2 6 2 2" xfId="41746" xr:uid="{03E3197B-F955-454C-835B-E27A6F051F9E}"/>
    <cellStyle name="Separador de milhares 5 2 2 2 2 6 2 2 2" xfId="41747" xr:uid="{B20EFA0A-E4C6-4CED-B3D1-134CAB4FE489}"/>
    <cellStyle name="Separador de milhares 5 2 2 2 2 6 2 2 2 2" xfId="41748" xr:uid="{79AD94CD-79B3-4DBB-93D0-978840FABE93}"/>
    <cellStyle name="Separador de milhares 5 2 2 2 2 6 2 2 2 2 2" xfId="41749" xr:uid="{A5013055-E707-4389-9B7B-4DF7631A900F}"/>
    <cellStyle name="Separador de milhares 5 2 2 2 2 6 2 2 2 3" xfId="41750" xr:uid="{7342F5A2-400D-4DC8-A216-8671B61E4DF4}"/>
    <cellStyle name="Separador de milhares 5 2 2 2 2 6 2 2 3" xfId="41751" xr:uid="{2C5C6A9E-69A7-47AF-B00C-A16D08A539D7}"/>
    <cellStyle name="Separador de milhares 5 2 2 2 2 6 2 2 3 2" xfId="41752" xr:uid="{275364FE-268A-4805-8A01-607BDD854200}"/>
    <cellStyle name="Separador de milhares 5 2 2 2 2 6 2 2 4" xfId="41753" xr:uid="{FD683256-ED71-40D3-9706-D8D04BE726AE}"/>
    <cellStyle name="Separador de milhares 5 2 2 2 2 6 2 2 4 2" xfId="41754" xr:uid="{E8CFEA45-2357-4804-8E61-3B19CE6AEFB6}"/>
    <cellStyle name="Separador de milhares 5 2 2 2 2 6 2 2 5" xfId="41755" xr:uid="{4D98095D-7DE5-4E71-9EE9-73D90399E7A5}"/>
    <cellStyle name="Separador de milhares 5 2 2 2 2 6 2 3" xfId="41756" xr:uid="{E26E4ACA-B222-441C-8CA5-44B01CED74EC}"/>
    <cellStyle name="Separador de milhares 5 2 2 2 2 6 2 3 2" xfId="41757" xr:uid="{391DDB72-14DE-43B7-B47A-F7FD1902A1BE}"/>
    <cellStyle name="Separador de milhares 5 2 2 2 2 6 2 4" xfId="41758" xr:uid="{3CF98680-EA7E-4FC9-B89C-8ABAEE6EEE9D}"/>
    <cellStyle name="Separador de milhares 5 2 2 2 2 6 2 4 2" xfId="41759" xr:uid="{275D4DBC-A823-4C04-83AF-2E82E600B19A}"/>
    <cellStyle name="Separador de milhares 5 2 2 2 2 6 2 5" xfId="41760" xr:uid="{7294FE7D-64E8-4E29-A7B4-6B99FE5DCA65}"/>
    <cellStyle name="Separador de milhares 5 2 2 2 2 6 3" xfId="41761" xr:uid="{5537F14B-4136-4D31-A1EA-566CC0F7B02F}"/>
    <cellStyle name="Separador de milhares 5 2 2 2 2 6 3 2" xfId="41762" xr:uid="{C86CE58C-CEDF-4AF1-9D5B-2BD9D1561E55}"/>
    <cellStyle name="Separador de milhares 5 2 2 2 2 6 3 2 2" xfId="41763" xr:uid="{8D73C064-8A85-4C2B-9779-6CCEBF2AB0C4}"/>
    <cellStyle name="Separador de milhares 5 2 2 2 2 6 3 3" xfId="41764" xr:uid="{538AA3C8-F2C1-4214-BC30-D7C090B13552}"/>
    <cellStyle name="Separador de milhares 5 2 2 2 2 6 3 3 2" xfId="41765" xr:uid="{28EBD6A0-4BBF-428B-A18C-F4E70DA745B4}"/>
    <cellStyle name="Separador de milhares 5 2 2 2 2 6 3 4" xfId="41766" xr:uid="{124AF99E-E50F-495E-83F1-15088011BB18}"/>
    <cellStyle name="Separador de milhares 5 2 2 2 2 6 4" xfId="41767" xr:uid="{CEAC50D9-67BA-45D1-83E2-A948999E50FE}"/>
    <cellStyle name="Separador de milhares 5 2 2 2 2 6 4 2" xfId="41768" xr:uid="{E77A9E2B-F7EE-458B-8938-3292947D0EA2}"/>
    <cellStyle name="Separador de milhares 5 2 2 2 2 6 4 2 2" xfId="41769" xr:uid="{65A67B3B-F331-4BCD-9DD9-E363B1CB8437}"/>
    <cellStyle name="Separador de milhares 5 2 2 2 2 6 4 2 2 2" xfId="41770" xr:uid="{8E338BFE-1C09-4AE8-86D8-9A1A5210D946}"/>
    <cellStyle name="Separador de milhares 5 2 2 2 2 6 4 2 3" xfId="41771" xr:uid="{AA274218-0E25-4969-B07C-149C5A34B3ED}"/>
    <cellStyle name="Separador de milhares 5 2 2 2 2 6 4 3" xfId="41772" xr:uid="{A266B429-88C7-4890-8F69-865785DB99D3}"/>
    <cellStyle name="Separador de milhares 5 2 2 2 2 6 4 3 2" xfId="41773" xr:uid="{9E1746F9-0B69-45E8-A882-8A7F1F330FEF}"/>
    <cellStyle name="Separador de milhares 5 2 2 2 2 6 4 4" xfId="41774" xr:uid="{3977F3D8-5D7F-4019-B28F-0408AA508CFA}"/>
    <cellStyle name="Separador de milhares 5 2 2 2 2 6 4 4 2" xfId="41775" xr:uid="{027553D8-D635-4DCA-B71F-6AA9008AC40A}"/>
    <cellStyle name="Separador de milhares 5 2 2 2 2 6 4 5" xfId="41776" xr:uid="{1EE84623-8E90-4CA4-88F5-36FCAC581095}"/>
    <cellStyle name="Separador de milhares 5 2 2 2 2 6 5" xfId="41777" xr:uid="{61EFE242-39EE-4715-B264-4A839656A2DA}"/>
    <cellStyle name="Separador de milhares 5 2 2 2 2 6 5 2" xfId="41778" xr:uid="{ACD4B58C-5550-499F-AA1A-B1C93BCB42B8}"/>
    <cellStyle name="Separador de milhares 5 2 2 2 2 6 5 2 2" xfId="41779" xr:uid="{99F75DB2-354A-4A58-ABD8-FECBEBBEE46C}"/>
    <cellStyle name="Separador de milhares 5 2 2 2 2 6 5 3" xfId="41780" xr:uid="{10510D8E-4BB2-4F92-8E09-BF3C3538915F}"/>
    <cellStyle name="Separador de milhares 5 2 2 2 2 6 5 3 2" xfId="41781" xr:uid="{B8FB9320-FB8B-4D40-8E8A-65F8FB84649A}"/>
    <cellStyle name="Separador de milhares 5 2 2 2 2 6 5 4" xfId="41782" xr:uid="{A6D8D870-96FD-45C3-A5F8-0F86FDE17AFE}"/>
    <cellStyle name="Separador de milhares 5 2 2 2 2 6 6" xfId="41783" xr:uid="{44AD4FA5-3837-4B21-AD0F-5C393DD58DC3}"/>
    <cellStyle name="Separador de milhares 5 2 2 2 2 6 6 2" xfId="41784" xr:uid="{BA15E620-1994-49CA-8D10-5AD20455D5BD}"/>
    <cellStyle name="Separador de milhares 5 2 2 2 2 6 7" xfId="41785" xr:uid="{A7751D93-7487-4554-925D-EAF02036C1FE}"/>
    <cellStyle name="Separador de milhares 5 2 2 2 2 6 8" xfId="41786" xr:uid="{6873C2B3-ECC2-48A9-8180-6D6E457E114E}"/>
    <cellStyle name="Separador de milhares 5 2 2 2 2 6 9" xfId="53516" xr:uid="{4364BF90-231F-42B1-B689-6A1BC1FA9496}"/>
    <cellStyle name="Separador de milhares 5 2 2 2 2 7" xfId="41787" xr:uid="{C6472A0F-1056-4672-BB6D-0C69BC2AE34E}"/>
    <cellStyle name="Separador de milhares 5 2 2 2 2 7 2" xfId="41788" xr:uid="{8A20B915-C33E-4762-88CB-3EF4768C0937}"/>
    <cellStyle name="Separador de milhares 5 2 2 2 2 7 2 2" xfId="41789" xr:uid="{CCF569E5-B4EF-480A-AF6D-164B14D805C8}"/>
    <cellStyle name="Separador de milhares 5 2 2 2 2 7 2 2 2" xfId="41790" xr:uid="{C4BDEC81-E094-4849-9C40-BE533C2258F9}"/>
    <cellStyle name="Separador de milhares 5 2 2 2 2 7 2 2 2 2" xfId="41791" xr:uid="{C00D27B8-E5AD-419E-8DAB-9E5364AEA46F}"/>
    <cellStyle name="Separador de milhares 5 2 2 2 2 7 2 2 2 2 2" xfId="41792" xr:uid="{FFDD44E8-990A-4993-94AA-3C227FB666FC}"/>
    <cellStyle name="Separador de milhares 5 2 2 2 2 7 2 2 2 3" xfId="41793" xr:uid="{93E57683-9E59-463C-921E-6F9BE97080E2}"/>
    <cellStyle name="Separador de milhares 5 2 2 2 2 7 2 2 3" xfId="41794" xr:uid="{B833074C-25CB-4D90-A43F-D2E053A40FB7}"/>
    <cellStyle name="Separador de milhares 5 2 2 2 2 7 2 2 3 2" xfId="41795" xr:uid="{B4080A97-62BD-4004-8744-D0CBA092FED8}"/>
    <cellStyle name="Separador de milhares 5 2 2 2 2 7 2 2 4" xfId="41796" xr:uid="{590511F9-7F5D-45AA-B356-60FC83070AE5}"/>
    <cellStyle name="Separador de milhares 5 2 2 2 2 7 2 2 4 2" xfId="41797" xr:uid="{726120ED-8156-4068-A898-BFF83C793C94}"/>
    <cellStyle name="Separador de milhares 5 2 2 2 2 7 2 2 5" xfId="41798" xr:uid="{3829A4DF-FA87-4D3E-9DF6-33D7789B575B}"/>
    <cellStyle name="Separador de milhares 5 2 2 2 2 7 2 3" xfId="41799" xr:uid="{EFB7E2C1-1800-49B1-AD8A-6ADB63B4B8A9}"/>
    <cellStyle name="Separador de milhares 5 2 2 2 2 7 2 3 2" xfId="41800" xr:uid="{CCA3F42F-B32B-4549-859D-AE781562BE19}"/>
    <cellStyle name="Separador de milhares 5 2 2 2 2 7 2 4" xfId="41801" xr:uid="{11DF605B-6901-455C-A5D9-7EDDC31EE0BF}"/>
    <cellStyle name="Separador de milhares 5 2 2 2 2 7 2 4 2" xfId="41802" xr:uid="{E75C5A59-726B-4C89-A1E3-CF1B63E2D8F4}"/>
    <cellStyle name="Separador de milhares 5 2 2 2 2 7 2 5" xfId="41803" xr:uid="{9BDF80C4-9FF7-4B9F-8887-3CFE3812A7C5}"/>
    <cellStyle name="Separador de milhares 5 2 2 2 2 7 3" xfId="41804" xr:uid="{0349FA5A-686C-4493-B72F-D9D585A3D4C5}"/>
    <cellStyle name="Separador de milhares 5 2 2 2 2 7 3 2" xfId="41805" xr:uid="{217CB965-9841-4B3D-BCBF-A91E026BF817}"/>
    <cellStyle name="Separador de milhares 5 2 2 2 2 7 3 2 2" xfId="41806" xr:uid="{32B51704-00A9-481B-A090-B2695F76E325}"/>
    <cellStyle name="Separador de milhares 5 2 2 2 2 7 3 3" xfId="41807" xr:uid="{DAB9553B-D053-4DFA-BCB8-6E05237C3DFC}"/>
    <cellStyle name="Separador de milhares 5 2 2 2 2 7 3 3 2" xfId="41808" xr:uid="{C0672B24-AB63-4C4E-A7BC-7B54DCD19701}"/>
    <cellStyle name="Separador de milhares 5 2 2 2 2 7 3 4" xfId="41809" xr:uid="{0AF2D386-C732-401E-BCD8-2FAFC6DDD91C}"/>
    <cellStyle name="Separador de milhares 5 2 2 2 2 7 4" xfId="41810" xr:uid="{1781830C-A8D2-40C4-BC73-5F3A188070C8}"/>
    <cellStyle name="Separador de milhares 5 2 2 2 2 7 4 2" xfId="41811" xr:uid="{76791B48-3484-4AF9-8215-8ED3BE7D9C5A}"/>
    <cellStyle name="Separador de milhares 5 2 2 2 2 7 4 2 2" xfId="41812" xr:uid="{94A3A163-A1A0-479D-AFDD-805E779C6776}"/>
    <cellStyle name="Separador de milhares 5 2 2 2 2 7 4 2 2 2" xfId="41813" xr:uid="{3295D4F8-0870-4982-803D-CFA929F826F3}"/>
    <cellStyle name="Separador de milhares 5 2 2 2 2 7 4 2 3" xfId="41814" xr:uid="{DC11934E-954C-4AF7-94BA-97567C5CA510}"/>
    <cellStyle name="Separador de milhares 5 2 2 2 2 7 4 3" xfId="41815" xr:uid="{67E95891-F915-4623-A9FD-15DC71FD94D9}"/>
    <cellStyle name="Separador de milhares 5 2 2 2 2 7 4 3 2" xfId="41816" xr:uid="{8958F23E-0A7C-4D9D-9E89-93E9D6A126E2}"/>
    <cellStyle name="Separador de milhares 5 2 2 2 2 7 4 4" xfId="41817" xr:uid="{B5FD1A3F-C841-4359-822B-BC45FE6D7E88}"/>
    <cellStyle name="Separador de milhares 5 2 2 2 2 7 4 4 2" xfId="41818" xr:uid="{76E39564-1615-41AB-9DA7-827EA9407BCD}"/>
    <cellStyle name="Separador de milhares 5 2 2 2 2 7 4 5" xfId="41819" xr:uid="{D620E9D8-C8FF-4D0B-8296-24F3D3D56FF1}"/>
    <cellStyle name="Separador de milhares 5 2 2 2 2 7 5" xfId="41820" xr:uid="{87823755-5F49-4DBC-B844-3A31756081B1}"/>
    <cellStyle name="Separador de milhares 5 2 2 2 2 7 5 2" xfId="41821" xr:uid="{494955D0-3CA5-41FF-92B2-5357D4AB66CB}"/>
    <cellStyle name="Separador de milhares 5 2 2 2 2 7 5 2 2" xfId="41822" xr:uid="{BCBC2868-6A26-4C45-9183-53D192E101AB}"/>
    <cellStyle name="Separador de milhares 5 2 2 2 2 7 5 3" xfId="41823" xr:uid="{1C34CEC8-F6CA-490C-AD22-6EF5F1BD7E2D}"/>
    <cellStyle name="Separador de milhares 5 2 2 2 2 7 5 3 2" xfId="41824" xr:uid="{AB614A56-09C9-4706-980E-0DDF8F06FEDB}"/>
    <cellStyle name="Separador de milhares 5 2 2 2 2 7 5 4" xfId="41825" xr:uid="{E0259519-BE61-4000-87D2-7F1806D420F8}"/>
    <cellStyle name="Separador de milhares 5 2 2 2 2 7 6" xfId="41826" xr:uid="{0BB14AF2-546A-4D6A-9A82-4D4501EB3488}"/>
    <cellStyle name="Separador de milhares 5 2 2 2 2 7 6 2" xfId="41827" xr:uid="{8528F226-8FE6-449E-97DB-1A8C5DC3681E}"/>
    <cellStyle name="Separador de milhares 5 2 2 2 2 7 7" xfId="41828" xr:uid="{AFC1081F-7CAF-46A8-A156-C7F01D30619F}"/>
    <cellStyle name="Separador de milhares 5 2 2 2 2 7 8" xfId="41829" xr:uid="{E4285A00-8419-447C-8978-A51706577213}"/>
    <cellStyle name="Separador de milhares 5 2 2 2 2 7 9" xfId="53517" xr:uid="{992B3C29-78EC-49C8-9876-6022CC52F7D2}"/>
    <cellStyle name="Separador de milhares 5 2 2 2 2 8" xfId="41830" xr:uid="{EE1D36C2-22E6-453F-AD0F-D593EB01543C}"/>
    <cellStyle name="Separador de milhares 5 2 2 2 2 8 2" xfId="41831" xr:uid="{166E80A1-6788-4771-91F3-9C6B95E08BEA}"/>
    <cellStyle name="Separador de milhares 5 2 2 2 2 8 2 2" xfId="41832" xr:uid="{4330C7CC-259E-4D20-B540-298D5E5E3EAB}"/>
    <cellStyle name="Separador de milhares 5 2 2 2 2 8 2 2 2" xfId="41833" xr:uid="{4B7D18F8-AE81-4E81-B223-23729A7D5F81}"/>
    <cellStyle name="Separador de milhares 5 2 2 2 2 8 2 3" xfId="41834" xr:uid="{BADA2603-053F-4D55-8CD2-5ACBF731128A}"/>
    <cellStyle name="Separador de milhares 5 2 2 2 2 8 2 3 2" xfId="41835" xr:uid="{DCC04C4B-5754-4CB1-A3E7-CA8C2E2793C8}"/>
    <cellStyle name="Separador de milhares 5 2 2 2 2 8 2 4" xfId="41836" xr:uid="{16C23D20-077E-49E3-A9EB-1A2086FC3686}"/>
    <cellStyle name="Separador de milhares 5 2 2 2 2 8 3" xfId="41837" xr:uid="{E461F3FD-C2F6-4EFD-B189-F3EDDB304B04}"/>
    <cellStyle name="Separador de milhares 5 2 2 2 2 8 3 2" xfId="41838" xr:uid="{9D024D82-0081-402A-ABEC-0D761E5CB1D4}"/>
    <cellStyle name="Separador de milhares 5 2 2 2 2 8 3 2 2" xfId="41839" xr:uid="{EDA1A319-310C-428D-B256-2A71E74F2946}"/>
    <cellStyle name="Separador de milhares 5 2 2 2 2 8 3 2 2 2" xfId="41840" xr:uid="{405D10F8-B7D5-4D4B-AD9C-9E4D2477B9E9}"/>
    <cellStyle name="Separador de milhares 5 2 2 2 2 8 3 2 3" xfId="41841" xr:uid="{C592884C-4FFB-453A-A23E-FFFC6B2761ED}"/>
    <cellStyle name="Separador de milhares 5 2 2 2 2 8 3 3" xfId="41842" xr:uid="{ABDAED79-AB66-4698-9AFF-C8A63B36B837}"/>
    <cellStyle name="Separador de milhares 5 2 2 2 2 8 3 3 2" xfId="41843" xr:uid="{DBFF2BDD-2076-4019-80A3-B1074465A618}"/>
    <cellStyle name="Separador de milhares 5 2 2 2 2 8 3 4" xfId="41844" xr:uid="{A12A3030-1194-405F-87EE-2D72C3047D1F}"/>
    <cellStyle name="Separador de milhares 5 2 2 2 2 8 3 4 2" xfId="41845" xr:uid="{BEE69761-7FBD-47F1-9F93-E584D22F722D}"/>
    <cellStyle name="Separador de milhares 5 2 2 2 2 8 3 5" xfId="41846" xr:uid="{065C3FA3-E9C7-4AE4-A740-8DE06EA9E06D}"/>
    <cellStyle name="Separador de milhares 5 2 2 2 2 8 4" xfId="41847" xr:uid="{9D9BDC01-B023-44F1-9573-4589FE86E54C}"/>
    <cellStyle name="Separador de milhares 5 2 2 2 2 8 4 2" xfId="41848" xr:uid="{EDCF635E-0A47-489B-8D5B-07A86C1DF947}"/>
    <cellStyle name="Separador de milhares 5 2 2 2 2 8 4 2 2" xfId="41849" xr:uid="{45BAB7B0-2F5C-41F3-819E-EAB040A3388F}"/>
    <cellStyle name="Separador de milhares 5 2 2 2 2 8 4 3" xfId="41850" xr:uid="{B31F3E68-74AD-4311-8196-DF4AC6E97C80}"/>
    <cellStyle name="Separador de milhares 5 2 2 2 2 8 4 3 2" xfId="41851" xr:uid="{636043A7-D0E8-4E6E-8624-DA7FC2C43CF5}"/>
    <cellStyle name="Separador de milhares 5 2 2 2 2 8 4 4" xfId="41852" xr:uid="{11C431B4-884F-4681-AB64-7DE7C4067730}"/>
    <cellStyle name="Separador de milhares 5 2 2 2 2 8 5" xfId="41853" xr:uid="{BDD26A1A-73B2-482F-A400-11E4021B91D1}"/>
    <cellStyle name="Separador de milhares 5 2 2 2 2 8 5 2" xfId="41854" xr:uid="{8EDF0701-8857-4293-A532-7DB3E07BCFB6}"/>
    <cellStyle name="Separador de milhares 5 2 2 2 2 8 6" xfId="41855" xr:uid="{75E0CF45-BA83-4DB9-888D-0153859D863F}"/>
    <cellStyle name="Separador de milhares 5 2 2 2 2 8 7" xfId="41856" xr:uid="{34959F51-5C81-45D5-A016-D9FA61977E23}"/>
    <cellStyle name="Separador de milhares 5 2 2 2 2 8 8" xfId="53518" xr:uid="{369562D1-3ADC-4A41-A58F-2740620DB90C}"/>
    <cellStyle name="Separador de milhares 5 2 2 2 2 9" xfId="41857" xr:uid="{0C514656-4996-402F-81FF-962EEF4A4B10}"/>
    <cellStyle name="Separador de milhares 5 2 2 2 2 9 2" xfId="41858" xr:uid="{D7D3E685-D820-42FF-8A10-A8F9994C7CB8}"/>
    <cellStyle name="Separador de milhares 5 2 2 2 2 9 2 2" xfId="41859" xr:uid="{020DB858-9945-45FF-BA8F-5313DEF096B1}"/>
    <cellStyle name="Separador de milhares 5 2 2 2 2 9 3" xfId="41860" xr:uid="{A2DA8E0A-3315-486C-AE26-D633D153B151}"/>
    <cellStyle name="Separador de milhares 5 2 2 2 2 9 3 2" xfId="41861" xr:uid="{DB13D592-9BE0-4E10-A779-593DD2E6A03C}"/>
    <cellStyle name="Separador de milhares 5 2 2 2 2 9 4" xfId="41862" xr:uid="{73259FB4-C938-425A-B3B9-7AC3CA4C129C}"/>
    <cellStyle name="Separador de milhares 5 2 2 2 3" xfId="41863" xr:uid="{95DB0715-9A57-494D-B21E-4103D017AA5E}"/>
    <cellStyle name="Separador de milhares 5 2 2 2 3 10" xfId="41864" xr:uid="{96410ADB-68F1-49CE-8F91-6A41BB5A318F}"/>
    <cellStyle name="Separador de milhares 5 2 2 2 3 10 2" xfId="41865" xr:uid="{E896EA97-254A-414F-BFD6-14664A8D7CB1}"/>
    <cellStyle name="Separador de milhares 5 2 2 2 3 11" xfId="41866" xr:uid="{72AE2B38-9AD8-4391-BCBB-013C6C02340F}"/>
    <cellStyle name="Separador de milhares 5 2 2 2 3 12" xfId="41867" xr:uid="{C8AD15F6-0EDB-4A98-B997-85AF27C31E75}"/>
    <cellStyle name="Separador de milhares 5 2 2 2 3 13" xfId="53519" xr:uid="{91C49969-74B1-4A03-B465-324B7792C60E}"/>
    <cellStyle name="Separador de milhares 5 2 2 2 3 2" xfId="41868" xr:uid="{2EBDA9C5-5ADD-4E2E-97FE-30B2636A19B7}"/>
    <cellStyle name="Separador de milhares 5 2 2 2 3 2 10" xfId="41869" xr:uid="{6A71177D-8E8D-46EF-9D21-A1CD6348777B}"/>
    <cellStyle name="Separador de milhares 5 2 2 2 3 2 11" xfId="53520" xr:uid="{B42EAF88-8C80-460D-B797-61106E5EC34A}"/>
    <cellStyle name="Separador de milhares 5 2 2 2 3 2 2" xfId="41870" xr:uid="{B8B5DBA1-D671-43D0-94F5-59A11EDF36BC}"/>
    <cellStyle name="Separador de milhares 5 2 2 2 3 2 2 2" xfId="41871" xr:uid="{4107C2E3-7706-463B-8DF6-43D6E863B0ED}"/>
    <cellStyle name="Separador de milhares 5 2 2 2 3 2 2 2 2" xfId="41872" xr:uid="{7AD56FF9-B21D-4B0C-A7D8-7208BA5131ED}"/>
    <cellStyle name="Separador de milhares 5 2 2 2 3 2 2 2 2 2" xfId="41873" xr:uid="{BC774417-8F22-410C-AA2B-ED90DD901066}"/>
    <cellStyle name="Separador de milhares 5 2 2 2 3 2 2 2 2 2 2" xfId="41874" xr:uid="{97F966BE-030E-451D-B695-2402742CB9D2}"/>
    <cellStyle name="Separador de milhares 5 2 2 2 3 2 2 2 2 2 2 2" xfId="41875" xr:uid="{7C8B0243-ED7F-4941-B551-A073FEE97B80}"/>
    <cellStyle name="Separador de milhares 5 2 2 2 3 2 2 2 2 2 3" xfId="41876" xr:uid="{C0085508-7FC2-4D4E-86A4-9E0A519C053B}"/>
    <cellStyle name="Separador de milhares 5 2 2 2 3 2 2 2 2 3" xfId="41877" xr:uid="{0732572E-2FC1-4631-8394-9B0981395831}"/>
    <cellStyle name="Separador de milhares 5 2 2 2 3 2 2 2 2 3 2" xfId="41878" xr:uid="{76DCE4F8-FCCA-4ED1-B41B-9F7C9751077D}"/>
    <cellStyle name="Separador de milhares 5 2 2 2 3 2 2 2 2 4" xfId="41879" xr:uid="{46DAB8AA-7E24-4A86-9F2B-03C5985DE5DB}"/>
    <cellStyle name="Separador de milhares 5 2 2 2 3 2 2 2 2 4 2" xfId="41880" xr:uid="{65AF2545-A128-4E60-9803-940DACA98878}"/>
    <cellStyle name="Separador de milhares 5 2 2 2 3 2 2 2 2 5" xfId="41881" xr:uid="{C427A9B1-2035-40BC-9E3D-6D3E5BA70B54}"/>
    <cellStyle name="Separador de milhares 5 2 2 2 3 2 2 2 3" xfId="41882" xr:uid="{1583ED1E-D757-4FFB-A4F9-BAC0CC13A296}"/>
    <cellStyle name="Separador de milhares 5 2 2 2 3 2 2 2 3 2" xfId="41883" xr:uid="{10DFB5F9-3871-4021-8255-C95DD6DB1A29}"/>
    <cellStyle name="Separador de milhares 5 2 2 2 3 2 2 2 4" xfId="41884" xr:uid="{06E60D19-7D42-4DBC-A724-58B3188BCF11}"/>
    <cellStyle name="Separador de milhares 5 2 2 2 3 2 2 2 4 2" xfId="41885" xr:uid="{97A11B0F-616A-48D3-BE22-84FFEC0AC097}"/>
    <cellStyle name="Separador de milhares 5 2 2 2 3 2 2 2 5" xfId="41886" xr:uid="{E1B42B3A-D105-4449-9AB5-2803567E9811}"/>
    <cellStyle name="Separador de milhares 5 2 2 2 3 2 2 3" xfId="41887" xr:uid="{B7461ACF-E785-4F11-9767-ED68265331BB}"/>
    <cellStyle name="Separador de milhares 5 2 2 2 3 2 2 3 2" xfId="41888" xr:uid="{DC461D2C-9C90-4ADA-B378-D20A07153531}"/>
    <cellStyle name="Separador de milhares 5 2 2 2 3 2 2 3 2 2" xfId="41889" xr:uid="{A519DE78-CB06-4E61-8C5B-CF8BDDE52A9A}"/>
    <cellStyle name="Separador de milhares 5 2 2 2 3 2 2 3 3" xfId="41890" xr:uid="{6D19BD7A-4588-4AC7-9223-A6CA0E4D9562}"/>
    <cellStyle name="Separador de milhares 5 2 2 2 3 2 2 3 3 2" xfId="41891" xr:uid="{E0255D5C-CCD3-4D4F-B38F-B0643831E3E4}"/>
    <cellStyle name="Separador de milhares 5 2 2 2 3 2 2 3 4" xfId="41892" xr:uid="{B616BA68-EE77-4813-90B5-BA809582F5F7}"/>
    <cellStyle name="Separador de milhares 5 2 2 2 3 2 2 4" xfId="41893" xr:uid="{9F86BE17-DC87-4A2D-8C7B-DE36229BEDA5}"/>
    <cellStyle name="Separador de milhares 5 2 2 2 3 2 2 4 2" xfId="41894" xr:uid="{69892492-ECA9-47E4-9BAD-6BBBB2D22D8C}"/>
    <cellStyle name="Separador de milhares 5 2 2 2 3 2 2 4 2 2" xfId="41895" xr:uid="{00BC44D3-1DD9-4FFF-B1FC-DD1AAD152B04}"/>
    <cellStyle name="Separador de milhares 5 2 2 2 3 2 2 4 2 2 2" xfId="41896" xr:uid="{EADEC359-B4E6-451B-9EFF-45AB09605717}"/>
    <cellStyle name="Separador de milhares 5 2 2 2 3 2 2 4 2 3" xfId="41897" xr:uid="{FE071F37-7B20-470D-A66D-4BD0229542C6}"/>
    <cellStyle name="Separador de milhares 5 2 2 2 3 2 2 4 3" xfId="41898" xr:uid="{35A6C504-87AE-4392-8487-1C95BBB26F71}"/>
    <cellStyle name="Separador de milhares 5 2 2 2 3 2 2 4 3 2" xfId="41899" xr:uid="{1533DF65-04EE-4B59-AC70-EFD2FFCF5381}"/>
    <cellStyle name="Separador de milhares 5 2 2 2 3 2 2 4 4" xfId="41900" xr:uid="{55751EE4-38A9-44BF-A9CF-E51F88D60EF8}"/>
    <cellStyle name="Separador de milhares 5 2 2 2 3 2 2 4 4 2" xfId="41901" xr:uid="{9C7FCECC-3EBC-48C9-B410-6F6E7CBAAE49}"/>
    <cellStyle name="Separador de milhares 5 2 2 2 3 2 2 4 5" xfId="41902" xr:uid="{FFCFB291-68A2-44CF-A329-85185EA0728F}"/>
    <cellStyle name="Separador de milhares 5 2 2 2 3 2 2 5" xfId="41903" xr:uid="{DDF5BC99-73E6-4F67-A078-DE7A216E6A3E}"/>
    <cellStyle name="Separador de milhares 5 2 2 2 3 2 2 5 2" xfId="41904" xr:uid="{61F15C26-90C5-4F96-9F5C-B614040A2B4F}"/>
    <cellStyle name="Separador de milhares 5 2 2 2 3 2 2 5 2 2" xfId="41905" xr:uid="{4BF588EA-07C0-458F-8FC5-2A072AD11BBC}"/>
    <cellStyle name="Separador de milhares 5 2 2 2 3 2 2 5 3" xfId="41906" xr:uid="{77B07B3C-55D2-401C-9AB6-728D36B63CFF}"/>
    <cellStyle name="Separador de milhares 5 2 2 2 3 2 2 5 3 2" xfId="41907" xr:uid="{A14BC70E-FB6F-4996-B943-87929B63F7FE}"/>
    <cellStyle name="Separador de milhares 5 2 2 2 3 2 2 5 4" xfId="41908" xr:uid="{14AAB1BD-2E26-45B3-90BF-05F8F91BE2E6}"/>
    <cellStyle name="Separador de milhares 5 2 2 2 3 2 2 6" xfId="41909" xr:uid="{739C7F2C-1C45-45A6-9983-BDE8D01FAA9F}"/>
    <cellStyle name="Separador de milhares 5 2 2 2 3 2 2 6 2" xfId="41910" xr:uid="{A615B44F-8AA8-4BE2-AF9A-3F09B73683DA}"/>
    <cellStyle name="Separador de milhares 5 2 2 2 3 2 2 7" xfId="41911" xr:uid="{2BFD8C0A-3E6A-4E30-91C7-5A4E9CA0A5A6}"/>
    <cellStyle name="Separador de milhares 5 2 2 2 3 2 2 8" xfId="41912" xr:uid="{9261962E-D2FD-43E8-BF81-E54BDB4801E5}"/>
    <cellStyle name="Separador de milhares 5 2 2 2 3 2 2 9" xfId="53521" xr:uid="{27C610DA-7963-42FC-8B22-D9D84DA4F57E}"/>
    <cellStyle name="Separador de milhares 5 2 2 2 3 2 3" xfId="41913" xr:uid="{50052037-285F-4A4B-BD0D-DD1C6C8DABD9}"/>
    <cellStyle name="Separador de milhares 5 2 2 2 3 2 3 2" xfId="41914" xr:uid="{06CB0949-1B9F-46E4-86CF-A65BA6D5D6CC}"/>
    <cellStyle name="Separador de milhares 5 2 2 2 3 2 3 2 2" xfId="41915" xr:uid="{88DDA949-A684-45B6-B6A5-75F45A8034EE}"/>
    <cellStyle name="Separador de milhares 5 2 2 2 3 2 3 2 2 2" xfId="41916" xr:uid="{1B54410C-E674-4C61-AD6B-71AB121D84DC}"/>
    <cellStyle name="Separador de milhares 5 2 2 2 3 2 3 2 2 2 2" xfId="41917" xr:uid="{24622C62-0AC2-4F37-BC72-F76A3C0DD52C}"/>
    <cellStyle name="Separador de milhares 5 2 2 2 3 2 3 2 2 2 2 2" xfId="41918" xr:uid="{64297358-4BD5-4162-BED8-42A53543ED22}"/>
    <cellStyle name="Separador de milhares 5 2 2 2 3 2 3 2 2 2 3" xfId="41919" xr:uid="{EA6B8D99-6DED-4955-8BBB-8F735DEB30B0}"/>
    <cellStyle name="Separador de milhares 5 2 2 2 3 2 3 2 2 3" xfId="41920" xr:uid="{BA37AC19-CA7F-4A89-ADD8-48567F3A1561}"/>
    <cellStyle name="Separador de milhares 5 2 2 2 3 2 3 2 2 3 2" xfId="41921" xr:uid="{FA72413A-5368-4362-94B3-11E11C81175C}"/>
    <cellStyle name="Separador de milhares 5 2 2 2 3 2 3 2 2 4" xfId="41922" xr:uid="{CE55FC4B-E348-4ED2-A67E-32ECBBD28BF1}"/>
    <cellStyle name="Separador de milhares 5 2 2 2 3 2 3 2 2 4 2" xfId="41923" xr:uid="{4F94E197-FFB2-48A3-B04F-F9FF1F5E0E02}"/>
    <cellStyle name="Separador de milhares 5 2 2 2 3 2 3 2 2 5" xfId="41924" xr:uid="{36AE6B26-F867-410A-9A55-D44027B11545}"/>
    <cellStyle name="Separador de milhares 5 2 2 2 3 2 3 2 3" xfId="41925" xr:uid="{5496BF48-AF94-4461-8FA3-E921B274B7CE}"/>
    <cellStyle name="Separador de milhares 5 2 2 2 3 2 3 2 3 2" xfId="41926" xr:uid="{7428DAAF-5D9A-4538-AB88-84F6721ED4A0}"/>
    <cellStyle name="Separador de milhares 5 2 2 2 3 2 3 2 4" xfId="41927" xr:uid="{6FF3840C-70D2-422A-8EE8-87162CFBE94D}"/>
    <cellStyle name="Separador de milhares 5 2 2 2 3 2 3 2 4 2" xfId="41928" xr:uid="{FB7A1407-6B88-4701-B1C2-A8BF87C86697}"/>
    <cellStyle name="Separador de milhares 5 2 2 2 3 2 3 2 5" xfId="41929" xr:uid="{188CD4B8-1AA3-48A9-A133-16E88B7F0EA4}"/>
    <cellStyle name="Separador de milhares 5 2 2 2 3 2 3 3" xfId="41930" xr:uid="{0B78E24A-EB32-4310-B23D-5BE029D2BF6C}"/>
    <cellStyle name="Separador de milhares 5 2 2 2 3 2 3 3 2" xfId="41931" xr:uid="{830E5CCE-4F97-4190-A58F-BBC9FF54A14E}"/>
    <cellStyle name="Separador de milhares 5 2 2 2 3 2 3 3 2 2" xfId="41932" xr:uid="{B94045F7-1957-4D8E-A37E-69CB405BAE9C}"/>
    <cellStyle name="Separador de milhares 5 2 2 2 3 2 3 3 3" xfId="41933" xr:uid="{FB40A984-552E-4A03-B0B9-CFC0E0667F50}"/>
    <cellStyle name="Separador de milhares 5 2 2 2 3 2 3 3 3 2" xfId="41934" xr:uid="{AF8E9B2C-B2F8-420C-AC98-7835D4F2A732}"/>
    <cellStyle name="Separador de milhares 5 2 2 2 3 2 3 3 4" xfId="41935" xr:uid="{52ABA40C-71CD-4FEE-8518-3D3A982FDD5C}"/>
    <cellStyle name="Separador de milhares 5 2 2 2 3 2 3 4" xfId="41936" xr:uid="{C37698B5-6722-4DD3-BA3D-E074286DF495}"/>
    <cellStyle name="Separador de milhares 5 2 2 2 3 2 3 4 2" xfId="41937" xr:uid="{F114F952-B255-4F57-9BFC-44016E3C872B}"/>
    <cellStyle name="Separador de milhares 5 2 2 2 3 2 3 4 2 2" xfId="41938" xr:uid="{334201B1-3352-4615-82CB-0D391B85B0CB}"/>
    <cellStyle name="Separador de milhares 5 2 2 2 3 2 3 4 2 2 2" xfId="41939" xr:uid="{0662B09C-B6A9-4DC9-8AF9-95AA1250AB04}"/>
    <cellStyle name="Separador de milhares 5 2 2 2 3 2 3 4 2 3" xfId="41940" xr:uid="{750FDE06-F5BD-4963-84EF-466B38939CD1}"/>
    <cellStyle name="Separador de milhares 5 2 2 2 3 2 3 4 3" xfId="41941" xr:uid="{D4D6EA84-FA53-4D05-BA9E-AF515B731740}"/>
    <cellStyle name="Separador de milhares 5 2 2 2 3 2 3 4 3 2" xfId="41942" xr:uid="{896F38A7-7867-4652-B8BF-CFC10FF87F1D}"/>
    <cellStyle name="Separador de milhares 5 2 2 2 3 2 3 4 4" xfId="41943" xr:uid="{0B79D54C-9643-4A1F-A581-85027000130E}"/>
    <cellStyle name="Separador de milhares 5 2 2 2 3 2 3 4 4 2" xfId="41944" xr:uid="{8D67E709-91B5-445C-87F3-C12192C37C3F}"/>
    <cellStyle name="Separador de milhares 5 2 2 2 3 2 3 4 5" xfId="41945" xr:uid="{A9B8C72D-C37E-4F92-9591-87067E51D6BF}"/>
    <cellStyle name="Separador de milhares 5 2 2 2 3 2 3 5" xfId="41946" xr:uid="{9CE3405A-6548-4CF9-82C9-09558395F06C}"/>
    <cellStyle name="Separador de milhares 5 2 2 2 3 2 3 5 2" xfId="41947" xr:uid="{98E0FD74-FC90-4F15-8F47-F4F0F52F23F3}"/>
    <cellStyle name="Separador de milhares 5 2 2 2 3 2 3 5 2 2" xfId="41948" xr:uid="{04BCB5CD-14B8-4CBF-B5D5-47821437DD58}"/>
    <cellStyle name="Separador de milhares 5 2 2 2 3 2 3 5 3" xfId="41949" xr:uid="{AA73DCB5-9C40-4C76-9A5B-9F1103911A4A}"/>
    <cellStyle name="Separador de milhares 5 2 2 2 3 2 3 5 3 2" xfId="41950" xr:uid="{89B65455-DF05-4121-8CAB-7D72F65C8894}"/>
    <cellStyle name="Separador de milhares 5 2 2 2 3 2 3 5 4" xfId="41951" xr:uid="{A5DD5BB0-BF12-4BB5-9C3B-30903135BFC3}"/>
    <cellStyle name="Separador de milhares 5 2 2 2 3 2 3 6" xfId="41952" xr:uid="{AF4C94FA-9A29-4223-907B-C6EF93D0CC82}"/>
    <cellStyle name="Separador de milhares 5 2 2 2 3 2 3 6 2" xfId="41953" xr:uid="{2167EACA-5D0D-4E51-BFF0-52E77F4968EC}"/>
    <cellStyle name="Separador de milhares 5 2 2 2 3 2 3 7" xfId="41954" xr:uid="{77AE4E8C-276E-4434-940F-2E0DD449D327}"/>
    <cellStyle name="Separador de milhares 5 2 2 2 3 2 3 8" xfId="41955" xr:uid="{FAF796B9-0A0A-43CF-9DB0-7AAE39BA7EAE}"/>
    <cellStyle name="Separador de milhares 5 2 2 2 3 2 3 9" xfId="53522" xr:uid="{90DDCCAA-44A1-46FC-B44C-B03FE7E9EA69}"/>
    <cellStyle name="Separador de milhares 5 2 2 2 3 2 4" xfId="41956" xr:uid="{DA427B04-E956-45E7-8A90-61410C9CFADC}"/>
    <cellStyle name="Separador de milhares 5 2 2 2 3 2 4 2" xfId="41957" xr:uid="{C34E7C75-D525-4610-996A-E77488A0420E}"/>
    <cellStyle name="Separador de milhares 5 2 2 2 3 2 4 2 2" xfId="41958" xr:uid="{56C13118-6FC5-4DA7-90F1-1451CAA8967A}"/>
    <cellStyle name="Separador de milhares 5 2 2 2 3 2 4 2 2 2" xfId="41959" xr:uid="{37F6C348-8EC4-4FF8-8571-01CE4384705C}"/>
    <cellStyle name="Separador de milhares 5 2 2 2 3 2 4 2 2 2 2" xfId="41960" xr:uid="{CC6F1E30-9693-451E-8359-A347DBCB933B}"/>
    <cellStyle name="Separador de milhares 5 2 2 2 3 2 4 2 2 3" xfId="41961" xr:uid="{168BDD30-5AAF-4D5D-ABC0-5C89CD3E22D0}"/>
    <cellStyle name="Separador de milhares 5 2 2 2 3 2 4 2 3" xfId="41962" xr:uid="{05A2B8C6-E347-4332-85FF-60FCBFAAA2A8}"/>
    <cellStyle name="Separador de milhares 5 2 2 2 3 2 4 2 3 2" xfId="41963" xr:uid="{59AD177E-6645-4B2B-A9E1-348798B28E82}"/>
    <cellStyle name="Separador de milhares 5 2 2 2 3 2 4 2 4" xfId="41964" xr:uid="{8DC481A1-2E4F-47C6-BF9E-2E273E29422B}"/>
    <cellStyle name="Separador de milhares 5 2 2 2 3 2 4 2 4 2" xfId="41965" xr:uid="{05E7E187-F955-48E9-BA17-DBA1896A7F81}"/>
    <cellStyle name="Separador de milhares 5 2 2 2 3 2 4 2 5" xfId="41966" xr:uid="{5B1279B0-3818-49F0-AD92-C427BFC1961D}"/>
    <cellStyle name="Separador de milhares 5 2 2 2 3 2 4 3" xfId="41967" xr:uid="{204BC617-03E5-4338-A0FE-376E85A801C8}"/>
    <cellStyle name="Separador de milhares 5 2 2 2 3 2 4 3 2" xfId="41968" xr:uid="{A516B8F0-EAEF-4B49-BBAF-372875FFFCEC}"/>
    <cellStyle name="Separador de milhares 5 2 2 2 3 2 4 4" xfId="41969" xr:uid="{49253D23-F772-49A1-ACC4-86C3F7C5381B}"/>
    <cellStyle name="Separador de milhares 5 2 2 2 3 2 4 4 2" xfId="41970" xr:uid="{77DF63F5-431D-4B17-8765-B1551FB81A3D}"/>
    <cellStyle name="Separador de milhares 5 2 2 2 3 2 4 5" xfId="41971" xr:uid="{8C0A9954-9DAB-4B65-A18F-793528F9EA13}"/>
    <cellStyle name="Separador de milhares 5 2 2 2 3 2 5" xfId="41972" xr:uid="{0F453686-9EB9-484E-AD26-0205E11E2A61}"/>
    <cellStyle name="Separador de milhares 5 2 2 2 3 2 5 2" xfId="41973" xr:uid="{87C866DA-B4FC-46F2-BBC4-07DF6A7231D2}"/>
    <cellStyle name="Separador de milhares 5 2 2 2 3 2 5 2 2" xfId="41974" xr:uid="{3A16110E-C843-42F7-868D-F9D3898CB657}"/>
    <cellStyle name="Separador de milhares 5 2 2 2 3 2 5 3" xfId="41975" xr:uid="{EF0DA9F5-FB6D-491E-9FA0-72724B5AE323}"/>
    <cellStyle name="Separador de milhares 5 2 2 2 3 2 5 3 2" xfId="41976" xr:uid="{094EE72B-6BFD-4CC4-9AD4-B23603CFF7A7}"/>
    <cellStyle name="Separador de milhares 5 2 2 2 3 2 5 4" xfId="41977" xr:uid="{A6D03723-0D50-460A-94E8-675777761596}"/>
    <cellStyle name="Separador de milhares 5 2 2 2 3 2 6" xfId="41978" xr:uid="{F4EA67F8-BABB-4170-AD45-211FA2E7432D}"/>
    <cellStyle name="Separador de milhares 5 2 2 2 3 2 6 2" xfId="41979" xr:uid="{1AACAE17-1F1F-4944-AF42-99119852D093}"/>
    <cellStyle name="Separador de milhares 5 2 2 2 3 2 6 2 2" xfId="41980" xr:uid="{5306D509-6BA5-435D-885E-14E0BF346E87}"/>
    <cellStyle name="Separador de milhares 5 2 2 2 3 2 6 2 2 2" xfId="41981" xr:uid="{1AF9B187-62D7-4917-BD08-F53582A5933D}"/>
    <cellStyle name="Separador de milhares 5 2 2 2 3 2 6 2 3" xfId="41982" xr:uid="{6C6BA1F2-87AF-4406-A4E2-BDEC51A28ECD}"/>
    <cellStyle name="Separador de milhares 5 2 2 2 3 2 6 3" xfId="41983" xr:uid="{099543CD-B4C5-499A-A6FC-DF6337ACE1B2}"/>
    <cellStyle name="Separador de milhares 5 2 2 2 3 2 6 3 2" xfId="41984" xr:uid="{242BD987-D070-4F59-8739-0D9479CF4EAA}"/>
    <cellStyle name="Separador de milhares 5 2 2 2 3 2 6 4" xfId="41985" xr:uid="{21562862-F2C4-4BDC-8D7B-AC99BE48F727}"/>
    <cellStyle name="Separador de milhares 5 2 2 2 3 2 6 4 2" xfId="41986" xr:uid="{2667C2BF-D0A3-4FB7-992E-F3E3C02A479D}"/>
    <cellStyle name="Separador de milhares 5 2 2 2 3 2 6 5" xfId="41987" xr:uid="{59E3217A-F673-4695-8D6A-EBA74D1BA117}"/>
    <cellStyle name="Separador de milhares 5 2 2 2 3 2 7" xfId="41988" xr:uid="{054558BE-D93C-4A3A-A24D-283E45A60ABE}"/>
    <cellStyle name="Separador de milhares 5 2 2 2 3 2 7 2" xfId="41989" xr:uid="{8161172A-EE61-4B85-9F68-9B4A270CE279}"/>
    <cellStyle name="Separador de milhares 5 2 2 2 3 2 7 2 2" xfId="41990" xr:uid="{30951024-F0EF-40AB-8858-E39B2DCAA7C8}"/>
    <cellStyle name="Separador de milhares 5 2 2 2 3 2 7 3" xfId="41991" xr:uid="{FCA89A5D-886B-476F-816F-8292FFD2DED2}"/>
    <cellStyle name="Separador de milhares 5 2 2 2 3 2 7 3 2" xfId="41992" xr:uid="{475281BB-8BC9-4119-A5B4-640A6AC45146}"/>
    <cellStyle name="Separador de milhares 5 2 2 2 3 2 7 4" xfId="41993" xr:uid="{6926074A-0327-42A4-89EC-BCFBF515F0A9}"/>
    <cellStyle name="Separador de milhares 5 2 2 2 3 2 8" xfId="41994" xr:uid="{8183B9A7-DEC3-452E-B5F6-1CD5234FA49B}"/>
    <cellStyle name="Separador de milhares 5 2 2 2 3 2 8 2" xfId="41995" xr:uid="{4C6FCC8E-A068-42CC-842C-B200FD14CFEF}"/>
    <cellStyle name="Separador de milhares 5 2 2 2 3 2 9" xfId="41996" xr:uid="{0F43786F-50A4-4DE5-93A9-E74EBCCEBA61}"/>
    <cellStyle name="Separador de milhares 5 2 2 2 3 3" xfId="41997" xr:uid="{9CA667C8-A678-49BE-A13E-1A028FC52587}"/>
    <cellStyle name="Separador de milhares 5 2 2 2 3 3 2" xfId="41998" xr:uid="{F1D8F3F6-4FD0-4FEA-8961-73E74B14CD7C}"/>
    <cellStyle name="Separador de milhares 5 2 2 2 3 3 2 2" xfId="41999" xr:uid="{409B23AA-E408-48D5-864D-575CAD798DEF}"/>
    <cellStyle name="Separador de milhares 5 2 2 2 3 3 2 2 2" xfId="42000" xr:uid="{BC8FAEF0-DCA5-4FA2-865F-DD41A332A5CC}"/>
    <cellStyle name="Separador de milhares 5 2 2 2 3 3 2 2 2 2" xfId="42001" xr:uid="{DE3B8B0B-1186-44A1-AB96-84E688C72B58}"/>
    <cellStyle name="Separador de milhares 5 2 2 2 3 3 2 2 2 2 2" xfId="42002" xr:uid="{25959437-937D-4462-9593-329BAA4803AC}"/>
    <cellStyle name="Separador de milhares 5 2 2 2 3 3 2 2 2 3" xfId="42003" xr:uid="{CEA4C949-337C-4855-86F5-3A18457E8836}"/>
    <cellStyle name="Separador de milhares 5 2 2 2 3 3 2 2 3" xfId="42004" xr:uid="{1A9312AD-C27B-4F51-8A79-512B2711A502}"/>
    <cellStyle name="Separador de milhares 5 2 2 2 3 3 2 2 3 2" xfId="42005" xr:uid="{4F171784-4FEE-4066-A55D-C2861D1F86B2}"/>
    <cellStyle name="Separador de milhares 5 2 2 2 3 3 2 2 4" xfId="42006" xr:uid="{16F4FB79-5959-40AC-9C02-DE137EC96164}"/>
    <cellStyle name="Separador de milhares 5 2 2 2 3 3 2 2 4 2" xfId="42007" xr:uid="{E7022B35-D779-463A-946B-E75DA2B24007}"/>
    <cellStyle name="Separador de milhares 5 2 2 2 3 3 2 2 5" xfId="42008" xr:uid="{03F5C2A0-4239-465C-9EBD-F883DF1545CC}"/>
    <cellStyle name="Separador de milhares 5 2 2 2 3 3 2 3" xfId="42009" xr:uid="{FCC7A22A-2CA1-46D0-97D0-37F73D038D7E}"/>
    <cellStyle name="Separador de milhares 5 2 2 2 3 3 2 3 2" xfId="42010" xr:uid="{87367DAE-852A-4F60-90B4-69A86E486D49}"/>
    <cellStyle name="Separador de milhares 5 2 2 2 3 3 2 4" xfId="42011" xr:uid="{A947C344-4366-42D9-93F8-DAA97C564D17}"/>
    <cellStyle name="Separador de milhares 5 2 2 2 3 3 2 4 2" xfId="42012" xr:uid="{F9FE0515-07C1-4087-859A-4098CB4CE164}"/>
    <cellStyle name="Separador de milhares 5 2 2 2 3 3 2 5" xfId="42013" xr:uid="{4B3DEA09-8903-4AA3-8BC2-BCAAE3FAE2FC}"/>
    <cellStyle name="Separador de milhares 5 2 2 2 3 3 3" xfId="42014" xr:uid="{5888E26E-8F61-4D18-8BA4-4CE5AB13B01A}"/>
    <cellStyle name="Separador de milhares 5 2 2 2 3 3 3 2" xfId="42015" xr:uid="{A681207D-6B62-4354-992A-42452424ADE7}"/>
    <cellStyle name="Separador de milhares 5 2 2 2 3 3 3 2 2" xfId="42016" xr:uid="{9F36B4BB-344A-45EB-BACB-4BACFBC84598}"/>
    <cellStyle name="Separador de milhares 5 2 2 2 3 3 3 3" xfId="42017" xr:uid="{FAE064B6-C8DD-4F87-84DF-49ADABD1E646}"/>
    <cellStyle name="Separador de milhares 5 2 2 2 3 3 3 3 2" xfId="42018" xr:uid="{5A5673CB-D271-4546-A602-D5EDD8E4DBA1}"/>
    <cellStyle name="Separador de milhares 5 2 2 2 3 3 3 4" xfId="42019" xr:uid="{DEEBC62B-A471-4F68-92F4-04854FDE32E9}"/>
    <cellStyle name="Separador de milhares 5 2 2 2 3 3 4" xfId="42020" xr:uid="{D9A2605B-81B0-4F16-A15C-428B8C56224E}"/>
    <cellStyle name="Separador de milhares 5 2 2 2 3 3 4 2" xfId="42021" xr:uid="{61500D8B-8921-47B5-8176-4F2FB8BD11F8}"/>
    <cellStyle name="Separador de milhares 5 2 2 2 3 3 4 2 2" xfId="42022" xr:uid="{02695605-D5A9-46EF-8856-4A898C03260B}"/>
    <cellStyle name="Separador de milhares 5 2 2 2 3 3 4 2 2 2" xfId="42023" xr:uid="{6E875750-31C4-4260-8855-7302B3C35AF4}"/>
    <cellStyle name="Separador de milhares 5 2 2 2 3 3 4 2 3" xfId="42024" xr:uid="{E70CE4AA-0108-46E7-926B-4CD4495C2045}"/>
    <cellStyle name="Separador de milhares 5 2 2 2 3 3 4 3" xfId="42025" xr:uid="{D34A2C00-EB39-4D66-8D65-1793E51D7939}"/>
    <cellStyle name="Separador de milhares 5 2 2 2 3 3 4 3 2" xfId="42026" xr:uid="{49C8D2FF-FD7E-4BCE-9FE5-55965C5FC404}"/>
    <cellStyle name="Separador de milhares 5 2 2 2 3 3 4 4" xfId="42027" xr:uid="{0F2F5DE9-0474-4440-B4A9-1D1489A48856}"/>
    <cellStyle name="Separador de milhares 5 2 2 2 3 3 4 4 2" xfId="42028" xr:uid="{AD58453D-4482-495A-A79C-80C4E0FCE8F1}"/>
    <cellStyle name="Separador de milhares 5 2 2 2 3 3 4 5" xfId="42029" xr:uid="{C6F68E7E-C8B1-4E36-AA25-E505B73C3FD8}"/>
    <cellStyle name="Separador de milhares 5 2 2 2 3 3 5" xfId="42030" xr:uid="{44D7772E-9F20-4CB5-94D0-E727720F32B4}"/>
    <cellStyle name="Separador de milhares 5 2 2 2 3 3 5 2" xfId="42031" xr:uid="{24B6F588-1F06-45F9-A3D7-FAC2E4354F28}"/>
    <cellStyle name="Separador de milhares 5 2 2 2 3 3 5 2 2" xfId="42032" xr:uid="{E8A0ACE6-9376-41DD-B248-9BA59ECF135E}"/>
    <cellStyle name="Separador de milhares 5 2 2 2 3 3 5 3" xfId="42033" xr:uid="{B97D65DF-B923-472F-9985-A47788D21EC6}"/>
    <cellStyle name="Separador de milhares 5 2 2 2 3 3 5 3 2" xfId="42034" xr:uid="{9F47D521-318B-417D-B768-5037DDD58B42}"/>
    <cellStyle name="Separador de milhares 5 2 2 2 3 3 5 4" xfId="42035" xr:uid="{D6A65EA2-8D45-40E9-AB37-9FA36DDAF5CD}"/>
    <cellStyle name="Separador de milhares 5 2 2 2 3 3 6" xfId="42036" xr:uid="{FD37F398-D554-475C-8548-51C4A0C48A78}"/>
    <cellStyle name="Separador de milhares 5 2 2 2 3 3 6 2" xfId="42037" xr:uid="{34335BDC-F8E2-4147-8D41-93B4A644D1B2}"/>
    <cellStyle name="Separador de milhares 5 2 2 2 3 3 7" xfId="42038" xr:uid="{901C4ABD-9AFA-444F-981F-72FCA56BA90F}"/>
    <cellStyle name="Separador de milhares 5 2 2 2 3 3 8" xfId="42039" xr:uid="{20F86EC4-4597-4F14-96E8-B51F6EAD1EB4}"/>
    <cellStyle name="Separador de milhares 5 2 2 2 3 3 9" xfId="53523" xr:uid="{CEAF3707-CD14-43C7-9B17-5EFA8EE64A3B}"/>
    <cellStyle name="Separador de milhares 5 2 2 2 3 4" xfId="42040" xr:uid="{9EF9633E-810A-43A7-AA84-F764AB0BF716}"/>
    <cellStyle name="Separador de milhares 5 2 2 2 3 4 2" xfId="42041" xr:uid="{711C46A1-CD26-44EC-A953-99580B153B39}"/>
    <cellStyle name="Separador de milhares 5 2 2 2 3 4 2 2" xfId="42042" xr:uid="{AD20D3AD-1CBF-4108-A8BB-D0B161D25C08}"/>
    <cellStyle name="Separador de milhares 5 2 2 2 3 4 2 2 2" xfId="42043" xr:uid="{760A16D4-F7E4-4DCA-96B9-D6D3C959FBBE}"/>
    <cellStyle name="Separador de milhares 5 2 2 2 3 4 2 2 2 2" xfId="42044" xr:uid="{7AA74C4C-26B6-40E8-B390-B6718C4CCCB1}"/>
    <cellStyle name="Separador de milhares 5 2 2 2 3 4 2 2 2 2 2" xfId="42045" xr:uid="{2C36E343-8730-405E-94FE-C6B6BD63AE01}"/>
    <cellStyle name="Separador de milhares 5 2 2 2 3 4 2 2 2 3" xfId="42046" xr:uid="{CD9FCD5C-E823-47DE-88C5-48C8DF5678C5}"/>
    <cellStyle name="Separador de milhares 5 2 2 2 3 4 2 2 3" xfId="42047" xr:uid="{F5ECB32F-2AB7-4FA0-8F66-24DC643A10B7}"/>
    <cellStyle name="Separador de milhares 5 2 2 2 3 4 2 2 3 2" xfId="42048" xr:uid="{02F96018-D4F8-401A-A19A-E641C8E650CD}"/>
    <cellStyle name="Separador de milhares 5 2 2 2 3 4 2 2 4" xfId="42049" xr:uid="{B475E68A-411D-46E8-AE5C-072FEDCAF37B}"/>
    <cellStyle name="Separador de milhares 5 2 2 2 3 4 2 2 4 2" xfId="42050" xr:uid="{729D39F0-0AC6-4A6B-8F32-FF2294A85DF3}"/>
    <cellStyle name="Separador de milhares 5 2 2 2 3 4 2 2 5" xfId="42051" xr:uid="{5E1EED57-40F0-40D5-8907-E1E4ED738EDC}"/>
    <cellStyle name="Separador de milhares 5 2 2 2 3 4 2 3" xfId="42052" xr:uid="{E086F1A3-96E1-492C-A0D6-A1FE15052BAB}"/>
    <cellStyle name="Separador de milhares 5 2 2 2 3 4 2 3 2" xfId="42053" xr:uid="{2545868B-5631-437C-A44B-C6255744CD4D}"/>
    <cellStyle name="Separador de milhares 5 2 2 2 3 4 2 4" xfId="42054" xr:uid="{EA4076D6-940F-452B-93C6-41088D525809}"/>
    <cellStyle name="Separador de milhares 5 2 2 2 3 4 2 4 2" xfId="42055" xr:uid="{AE557165-29FA-4FA7-BDDE-EA3BEBFEE561}"/>
    <cellStyle name="Separador de milhares 5 2 2 2 3 4 2 5" xfId="42056" xr:uid="{D2448C2A-6655-4CC6-8AB7-85201DDF3EFE}"/>
    <cellStyle name="Separador de milhares 5 2 2 2 3 4 3" xfId="42057" xr:uid="{A4361F6E-8EE2-4E4A-9FD8-5612C79F3E5F}"/>
    <cellStyle name="Separador de milhares 5 2 2 2 3 4 3 2" xfId="42058" xr:uid="{F41834C0-8893-43F6-A25C-71CA87F93D4F}"/>
    <cellStyle name="Separador de milhares 5 2 2 2 3 4 3 2 2" xfId="42059" xr:uid="{A630A93F-685F-418B-A089-FF24509589C7}"/>
    <cellStyle name="Separador de milhares 5 2 2 2 3 4 3 3" xfId="42060" xr:uid="{DBC3A29E-F8B9-4921-B0F0-36FC7E29B462}"/>
    <cellStyle name="Separador de milhares 5 2 2 2 3 4 3 3 2" xfId="42061" xr:uid="{5C442B8F-467A-47E9-971C-A849C31B1BA6}"/>
    <cellStyle name="Separador de milhares 5 2 2 2 3 4 3 4" xfId="42062" xr:uid="{2BC05B74-C055-4FEB-94B2-A48D4FD8B551}"/>
    <cellStyle name="Separador de milhares 5 2 2 2 3 4 4" xfId="42063" xr:uid="{EEF36358-7C91-4B5B-9D1F-EF274290D0DA}"/>
    <cellStyle name="Separador de milhares 5 2 2 2 3 4 4 2" xfId="42064" xr:uid="{855FCDDC-14EA-43C7-98FF-94A16274B0B7}"/>
    <cellStyle name="Separador de milhares 5 2 2 2 3 4 4 2 2" xfId="42065" xr:uid="{CF2B2BA5-F6DA-416C-ADDC-E86390BE1206}"/>
    <cellStyle name="Separador de milhares 5 2 2 2 3 4 4 2 2 2" xfId="42066" xr:uid="{8C603586-03CD-4D7E-9E5A-C9CA89B4A8F6}"/>
    <cellStyle name="Separador de milhares 5 2 2 2 3 4 4 2 3" xfId="42067" xr:uid="{A02BB742-0D70-4245-9730-8F47B711E4C1}"/>
    <cellStyle name="Separador de milhares 5 2 2 2 3 4 4 3" xfId="42068" xr:uid="{59DD6098-5488-42A2-BA01-DBCDD0047FFE}"/>
    <cellStyle name="Separador de milhares 5 2 2 2 3 4 4 3 2" xfId="42069" xr:uid="{2DA0D0AF-8434-4BB7-922C-0C1FBC8B2E57}"/>
    <cellStyle name="Separador de milhares 5 2 2 2 3 4 4 4" xfId="42070" xr:uid="{5C4F7EF7-B38A-4751-B74C-77BEEB7D9D06}"/>
    <cellStyle name="Separador de milhares 5 2 2 2 3 4 4 4 2" xfId="42071" xr:uid="{D76B0675-770B-489B-866B-7F28F4D427AF}"/>
    <cellStyle name="Separador de milhares 5 2 2 2 3 4 4 5" xfId="42072" xr:uid="{5AF24B9B-D61A-4F13-A409-F817A689280A}"/>
    <cellStyle name="Separador de milhares 5 2 2 2 3 4 5" xfId="42073" xr:uid="{CD9C72F7-3EA7-45E4-BED4-738812BA7D6A}"/>
    <cellStyle name="Separador de milhares 5 2 2 2 3 4 5 2" xfId="42074" xr:uid="{6889A564-1AA1-4E4A-9165-592B5A1E7F31}"/>
    <cellStyle name="Separador de milhares 5 2 2 2 3 4 5 2 2" xfId="42075" xr:uid="{C004B53F-14EB-4030-B5E4-6D39477EEB4F}"/>
    <cellStyle name="Separador de milhares 5 2 2 2 3 4 5 3" xfId="42076" xr:uid="{3D31D56F-4C0A-4B4C-BABA-E4C2A3DFF00B}"/>
    <cellStyle name="Separador de milhares 5 2 2 2 3 4 5 3 2" xfId="42077" xr:uid="{9CC282FA-D158-4F1F-8952-C897E2CD8052}"/>
    <cellStyle name="Separador de milhares 5 2 2 2 3 4 5 4" xfId="42078" xr:uid="{43E90605-517B-4A8D-BA8A-E5A1B0DAD718}"/>
    <cellStyle name="Separador de milhares 5 2 2 2 3 4 6" xfId="42079" xr:uid="{460F20A4-1E62-4A8C-A198-46A89DBDDF0F}"/>
    <cellStyle name="Separador de milhares 5 2 2 2 3 4 6 2" xfId="42080" xr:uid="{30DEB9E4-68DE-4845-9AE1-F650AB641B19}"/>
    <cellStyle name="Separador de milhares 5 2 2 2 3 4 7" xfId="42081" xr:uid="{7CE07F5D-C9AD-41E9-8159-315AC087DCB5}"/>
    <cellStyle name="Separador de milhares 5 2 2 2 3 4 8" xfId="42082" xr:uid="{B70D773D-354E-4967-ABB0-B5AAE2CF8692}"/>
    <cellStyle name="Separador de milhares 5 2 2 2 3 4 9" xfId="53524" xr:uid="{99B7BF06-31ED-4B1D-BFB6-AD2B8F64DBFA}"/>
    <cellStyle name="Separador de milhares 5 2 2 2 3 5" xfId="42083" xr:uid="{5524988B-D899-41C1-9A56-03BD4A03743A}"/>
    <cellStyle name="Separador de milhares 5 2 2 2 3 5 2" xfId="42084" xr:uid="{2016EBF4-E784-43D5-9567-E9A6F24B03D0}"/>
    <cellStyle name="Separador de milhares 5 2 2 2 3 5 2 2" xfId="42085" xr:uid="{58BA67C3-F7DC-4282-BCCF-FBD12A3DA3D4}"/>
    <cellStyle name="Separador de milhares 5 2 2 2 3 5 2 2 2" xfId="42086" xr:uid="{D17EAD64-D559-4F14-BB91-75E18E8CC08E}"/>
    <cellStyle name="Separador de milhares 5 2 2 2 3 5 2 2 2 2" xfId="42087" xr:uid="{71591A08-74A9-4A42-B477-0BC475DA065E}"/>
    <cellStyle name="Separador de milhares 5 2 2 2 3 5 2 2 2 2 2" xfId="42088" xr:uid="{E81D22D0-B95B-4EF2-B532-A9C3B2A54338}"/>
    <cellStyle name="Separador de milhares 5 2 2 2 3 5 2 2 2 3" xfId="42089" xr:uid="{2CE1AFE6-925A-4564-B0CF-7D2AEE996F76}"/>
    <cellStyle name="Separador de milhares 5 2 2 2 3 5 2 2 3" xfId="42090" xr:uid="{BDE2ADE0-4C9D-4D6E-B20D-6772A1FC02AA}"/>
    <cellStyle name="Separador de milhares 5 2 2 2 3 5 2 2 3 2" xfId="42091" xr:uid="{C0C069D3-DE31-4175-810D-962FABAC292C}"/>
    <cellStyle name="Separador de milhares 5 2 2 2 3 5 2 2 4" xfId="42092" xr:uid="{4D53DC19-6BCB-4AB3-9BA2-FA0D62307C29}"/>
    <cellStyle name="Separador de milhares 5 2 2 2 3 5 2 2 4 2" xfId="42093" xr:uid="{53617217-ACDB-4BE3-8504-16042E5A996E}"/>
    <cellStyle name="Separador de milhares 5 2 2 2 3 5 2 2 5" xfId="42094" xr:uid="{89457EFA-7270-472D-B7C9-14915AB386EC}"/>
    <cellStyle name="Separador de milhares 5 2 2 2 3 5 2 3" xfId="42095" xr:uid="{47F0B84C-92A9-454D-85FE-661F04466860}"/>
    <cellStyle name="Separador de milhares 5 2 2 2 3 5 2 3 2" xfId="42096" xr:uid="{B516A59D-B581-4AC0-90BF-461E7BFE6935}"/>
    <cellStyle name="Separador de milhares 5 2 2 2 3 5 2 4" xfId="42097" xr:uid="{25DEAB18-DA0B-4B0B-BF31-47744D3A860D}"/>
    <cellStyle name="Separador de milhares 5 2 2 2 3 5 2 4 2" xfId="42098" xr:uid="{2D4F69F2-A84D-45CB-9EA7-543964071EA7}"/>
    <cellStyle name="Separador de milhares 5 2 2 2 3 5 2 5" xfId="42099" xr:uid="{67D3EAC9-285A-4D2C-B9F7-C017945D03BF}"/>
    <cellStyle name="Separador de milhares 5 2 2 2 3 5 3" xfId="42100" xr:uid="{AE549223-1003-4831-8008-9D6C1F7101F4}"/>
    <cellStyle name="Separador de milhares 5 2 2 2 3 5 3 2" xfId="42101" xr:uid="{3E9B9EEF-7C41-4F9E-98DF-E88FE7C74687}"/>
    <cellStyle name="Separador de milhares 5 2 2 2 3 5 3 2 2" xfId="42102" xr:uid="{ACD293E3-67AA-4D0B-A526-4943E92695F1}"/>
    <cellStyle name="Separador de milhares 5 2 2 2 3 5 3 3" xfId="42103" xr:uid="{893984AB-C509-4A63-B57F-84901BB3DA83}"/>
    <cellStyle name="Separador de milhares 5 2 2 2 3 5 3 3 2" xfId="42104" xr:uid="{B9A5EC97-C613-4F0F-A6BD-7280C3464769}"/>
    <cellStyle name="Separador de milhares 5 2 2 2 3 5 3 4" xfId="42105" xr:uid="{ABF379EE-C6D1-44CC-8CCE-57B325CF9D69}"/>
    <cellStyle name="Separador de milhares 5 2 2 2 3 5 4" xfId="42106" xr:uid="{2A50F192-4504-4ED2-98CC-9AFECD7D08FB}"/>
    <cellStyle name="Separador de milhares 5 2 2 2 3 5 4 2" xfId="42107" xr:uid="{2D56CCC3-AFCF-4A05-9EE7-E2B4D093ADA3}"/>
    <cellStyle name="Separador de milhares 5 2 2 2 3 5 4 2 2" xfId="42108" xr:uid="{B4794252-02FB-4C6E-8E73-4029D05C53F2}"/>
    <cellStyle name="Separador de milhares 5 2 2 2 3 5 4 2 2 2" xfId="42109" xr:uid="{9DC4DE65-670B-4E24-88DC-BF94F8BF5DAA}"/>
    <cellStyle name="Separador de milhares 5 2 2 2 3 5 4 2 3" xfId="42110" xr:uid="{E9EAC5F8-BD86-4447-8032-DF7FE01AC7F8}"/>
    <cellStyle name="Separador de milhares 5 2 2 2 3 5 4 3" xfId="42111" xr:uid="{8294AF82-05CB-409E-B746-955ADEB02D75}"/>
    <cellStyle name="Separador de milhares 5 2 2 2 3 5 4 3 2" xfId="42112" xr:uid="{EE0640AA-7E42-424D-962A-6059953BFD43}"/>
    <cellStyle name="Separador de milhares 5 2 2 2 3 5 4 4" xfId="42113" xr:uid="{DA37D8D4-79D3-4430-95C7-23A8D0E31EF8}"/>
    <cellStyle name="Separador de milhares 5 2 2 2 3 5 4 4 2" xfId="42114" xr:uid="{C20C70A0-E274-4506-B1AA-2582E063D768}"/>
    <cellStyle name="Separador de milhares 5 2 2 2 3 5 4 5" xfId="42115" xr:uid="{3E71D36E-C4FE-42A3-96E2-5370B42C1B86}"/>
    <cellStyle name="Separador de milhares 5 2 2 2 3 5 5" xfId="42116" xr:uid="{29563FBB-E973-4428-BC7D-4D2DA4063E75}"/>
    <cellStyle name="Separador de milhares 5 2 2 2 3 5 5 2" xfId="42117" xr:uid="{D5785FCC-497F-48F9-974F-66B5DB160318}"/>
    <cellStyle name="Separador de milhares 5 2 2 2 3 5 5 2 2" xfId="42118" xr:uid="{A7533D6E-A6B1-4D73-845F-C87829D47390}"/>
    <cellStyle name="Separador de milhares 5 2 2 2 3 5 5 3" xfId="42119" xr:uid="{0EBE423A-7B9F-4B28-A819-63961B3F5DE8}"/>
    <cellStyle name="Separador de milhares 5 2 2 2 3 5 5 3 2" xfId="42120" xr:uid="{1DD16687-ADB1-43B3-9150-0ADBF55AD291}"/>
    <cellStyle name="Separador de milhares 5 2 2 2 3 5 5 4" xfId="42121" xr:uid="{FD8AE8B6-AD09-48BD-9C7D-04F3B2F70DF0}"/>
    <cellStyle name="Separador de milhares 5 2 2 2 3 5 6" xfId="42122" xr:uid="{988326B1-83E8-4DA1-949F-264AD1D5F368}"/>
    <cellStyle name="Separador de milhares 5 2 2 2 3 5 6 2" xfId="42123" xr:uid="{BFC9F394-B604-4072-8392-7F79690E6BF8}"/>
    <cellStyle name="Separador de milhares 5 2 2 2 3 5 7" xfId="42124" xr:uid="{7AFEE67A-E6E8-4341-9098-38699CE5FDE3}"/>
    <cellStyle name="Separador de milhares 5 2 2 2 3 5 8" xfId="42125" xr:uid="{DC36C442-3746-4010-8399-D55F13362FB2}"/>
    <cellStyle name="Separador de milhares 5 2 2 2 3 5 9" xfId="53525" xr:uid="{9E7E05D7-0A81-4C27-A278-A0D4974DC495}"/>
    <cellStyle name="Separador de milhares 5 2 2 2 3 6" xfId="42126" xr:uid="{42CE60AC-0334-4093-9AD9-65EC83FA1DC9}"/>
    <cellStyle name="Separador de milhares 5 2 2 2 3 6 2" xfId="42127" xr:uid="{F98D688E-64D4-4D53-B97A-0977E68E6EBD}"/>
    <cellStyle name="Separador de milhares 5 2 2 2 3 6 2 2" xfId="42128" xr:uid="{FE4EAAAD-765A-491F-85D4-F0E39EFF4D87}"/>
    <cellStyle name="Separador de milhares 5 2 2 2 3 6 2 2 2" xfId="42129" xr:uid="{427D64E0-8E79-4954-A281-60E23A0E3558}"/>
    <cellStyle name="Separador de milhares 5 2 2 2 3 6 2 2 2 2" xfId="42130" xr:uid="{21211A1F-C621-4CEE-ACA6-DACC064BC2A1}"/>
    <cellStyle name="Separador de milhares 5 2 2 2 3 6 2 2 3" xfId="42131" xr:uid="{D0B69C71-3DAD-4A9E-8410-72BCE94A429A}"/>
    <cellStyle name="Separador de milhares 5 2 2 2 3 6 2 3" xfId="42132" xr:uid="{D8E98D11-9762-44D8-B29F-1D7F537FDA2F}"/>
    <cellStyle name="Separador de milhares 5 2 2 2 3 6 2 3 2" xfId="42133" xr:uid="{61FBBFC0-BF7A-4A8F-AF24-7D4F18096AF3}"/>
    <cellStyle name="Separador de milhares 5 2 2 2 3 6 2 4" xfId="42134" xr:uid="{5007FEB5-461D-4B85-ABAC-C6E082D04850}"/>
    <cellStyle name="Separador de milhares 5 2 2 2 3 6 2 4 2" xfId="42135" xr:uid="{C2A3D0FB-1BFD-428A-9BB8-AFAA589CC240}"/>
    <cellStyle name="Separador de milhares 5 2 2 2 3 6 2 5" xfId="42136" xr:uid="{B2C60F91-6C95-466D-BE6B-C3DC3EF3C9B9}"/>
    <cellStyle name="Separador de milhares 5 2 2 2 3 6 3" xfId="42137" xr:uid="{A8FD27FB-4CDB-4BA9-ACF3-EFB8453809A0}"/>
    <cellStyle name="Separador de milhares 5 2 2 2 3 6 3 2" xfId="42138" xr:uid="{192C9070-229D-4CE9-8F23-C0CCE3FE924D}"/>
    <cellStyle name="Separador de milhares 5 2 2 2 3 6 4" xfId="42139" xr:uid="{4684D96C-23DC-4B68-80A2-A0C34B2E4531}"/>
    <cellStyle name="Separador de milhares 5 2 2 2 3 6 4 2" xfId="42140" xr:uid="{99226FA7-B82E-4C04-8257-03A9FA7AB512}"/>
    <cellStyle name="Separador de milhares 5 2 2 2 3 6 5" xfId="42141" xr:uid="{8E2BC177-08AD-43B6-810C-EAE91FEABDB3}"/>
    <cellStyle name="Separador de milhares 5 2 2 2 3 7" xfId="42142" xr:uid="{C459A755-BEE4-4831-B3EE-02CB84947244}"/>
    <cellStyle name="Separador de milhares 5 2 2 2 3 7 2" xfId="42143" xr:uid="{0D548C81-491A-4070-BA4A-BE36D4EA7FAE}"/>
    <cellStyle name="Separador de milhares 5 2 2 2 3 7 2 2" xfId="42144" xr:uid="{87FC20CA-990C-467F-BFF8-8108ECAB8AD3}"/>
    <cellStyle name="Separador de milhares 5 2 2 2 3 7 3" xfId="42145" xr:uid="{49DAD524-8183-4322-A362-3E0C83C264CB}"/>
    <cellStyle name="Separador de milhares 5 2 2 2 3 7 3 2" xfId="42146" xr:uid="{A4A69BE2-2843-458E-A138-F77BD27D9F8E}"/>
    <cellStyle name="Separador de milhares 5 2 2 2 3 7 4" xfId="42147" xr:uid="{CBA824F9-D47E-45D0-AE2D-87E2AD876264}"/>
    <cellStyle name="Separador de milhares 5 2 2 2 3 8" xfId="42148" xr:uid="{99B8DC1C-757B-46D8-88FE-AB68502F7E22}"/>
    <cellStyle name="Separador de milhares 5 2 2 2 3 8 2" xfId="42149" xr:uid="{278D61DD-0503-44B7-B2A8-694F5B6FFDAD}"/>
    <cellStyle name="Separador de milhares 5 2 2 2 3 8 2 2" xfId="42150" xr:uid="{EAC9CD6C-EA35-4565-A49E-3175FBA64127}"/>
    <cellStyle name="Separador de milhares 5 2 2 2 3 8 2 2 2" xfId="42151" xr:uid="{AF056DC9-276F-4251-844F-51485FC3B9FB}"/>
    <cellStyle name="Separador de milhares 5 2 2 2 3 8 2 3" xfId="42152" xr:uid="{720ED5E9-F5CA-461E-B227-F554CBC28B92}"/>
    <cellStyle name="Separador de milhares 5 2 2 2 3 8 3" xfId="42153" xr:uid="{2090EDA4-0CD3-4A6D-9616-F01E0FC651B5}"/>
    <cellStyle name="Separador de milhares 5 2 2 2 3 8 3 2" xfId="42154" xr:uid="{99E87B5A-B995-486B-8B57-E0447BB6F7B1}"/>
    <cellStyle name="Separador de milhares 5 2 2 2 3 8 4" xfId="42155" xr:uid="{5C0A41F7-3139-46E1-A4A3-EEADC7BC4E2F}"/>
    <cellStyle name="Separador de milhares 5 2 2 2 3 8 4 2" xfId="42156" xr:uid="{D8959E6C-81F9-4197-BBB8-3A44F73D86CB}"/>
    <cellStyle name="Separador de milhares 5 2 2 2 3 8 5" xfId="42157" xr:uid="{FB3587B6-706C-43F0-9119-EFC58B02514F}"/>
    <cellStyle name="Separador de milhares 5 2 2 2 3 9" xfId="42158" xr:uid="{8CB21B0A-078B-4489-8EC9-AE2C66FAD504}"/>
    <cellStyle name="Separador de milhares 5 2 2 2 3 9 2" xfId="42159" xr:uid="{C1A379D8-FDD0-4081-884B-DED4D702455D}"/>
    <cellStyle name="Separador de milhares 5 2 2 2 3 9 2 2" xfId="42160" xr:uid="{6878D2E4-3B36-4FB9-AB32-273FDD6E0393}"/>
    <cellStyle name="Separador de milhares 5 2 2 2 3 9 3" xfId="42161" xr:uid="{E3D36CD1-DDE9-4ECC-8C39-E18AAA215D39}"/>
    <cellStyle name="Separador de milhares 5 2 2 2 3 9 3 2" xfId="42162" xr:uid="{6901ABAC-A13B-4F1E-B8EB-3AC816857B8D}"/>
    <cellStyle name="Separador de milhares 5 2 2 2 3 9 4" xfId="42163" xr:uid="{974473FD-A0F0-4151-9899-980C32301DFC}"/>
    <cellStyle name="Separador de milhares 5 2 2 2 4" xfId="42164" xr:uid="{EB5CADCF-A27C-46CD-97D7-FAE7D93C6F96}"/>
    <cellStyle name="Separador de milhares 5 2 2 2 4 10" xfId="42165" xr:uid="{2323A8A7-C34C-4750-A785-A7D815A8D430}"/>
    <cellStyle name="Separador de milhares 5 2 2 2 4 11" xfId="42166" xr:uid="{06879B36-5723-4BD6-A4CF-B1DFAAB7E16C}"/>
    <cellStyle name="Separador de milhares 5 2 2 2 4 12" xfId="53526" xr:uid="{0FDD1493-BEC8-415D-BA87-E98FF426C38C}"/>
    <cellStyle name="Separador de milhares 5 2 2 2 4 2" xfId="42167" xr:uid="{E9EFB017-28E0-41AE-9F8D-22E590E6BFEF}"/>
    <cellStyle name="Separador de milhares 5 2 2 2 4 2 10" xfId="42168" xr:uid="{7ED6DC77-284C-4AB9-9FFC-1B7F8FD3EC7E}"/>
    <cellStyle name="Separador de milhares 5 2 2 2 4 2 11" xfId="53527" xr:uid="{356A8000-A34E-4829-ABA3-33BC0EC0A137}"/>
    <cellStyle name="Separador de milhares 5 2 2 2 4 2 2" xfId="42169" xr:uid="{0D51BD41-51C9-4C18-836C-AB35B5367456}"/>
    <cellStyle name="Separador de milhares 5 2 2 2 4 2 2 2" xfId="42170" xr:uid="{E0F43C6D-0AB8-4DED-B2EE-4068AA62D8B3}"/>
    <cellStyle name="Separador de milhares 5 2 2 2 4 2 2 2 2" xfId="42171" xr:uid="{8141EF2A-B993-459D-A645-9442B8CAC121}"/>
    <cellStyle name="Separador de milhares 5 2 2 2 4 2 2 2 2 2" xfId="42172" xr:uid="{F83EA1FE-428B-454E-9682-77E1A2B874D4}"/>
    <cellStyle name="Separador de milhares 5 2 2 2 4 2 2 2 2 2 2" xfId="42173" xr:uid="{FCD2EB84-AF5F-4962-AA5E-31BEA06E27F7}"/>
    <cellStyle name="Separador de milhares 5 2 2 2 4 2 2 2 2 2 2 2" xfId="42174" xr:uid="{7A23416A-FF1C-4519-B7BF-94B101C8E422}"/>
    <cellStyle name="Separador de milhares 5 2 2 2 4 2 2 2 2 2 3" xfId="42175" xr:uid="{61476029-1DC6-4197-83D2-F7B9C75EA98E}"/>
    <cellStyle name="Separador de milhares 5 2 2 2 4 2 2 2 2 3" xfId="42176" xr:uid="{BA60B611-EA36-44DB-9ACF-E81B5B0F64D5}"/>
    <cellStyle name="Separador de milhares 5 2 2 2 4 2 2 2 2 3 2" xfId="42177" xr:uid="{61911C70-478E-4D21-999A-3C6186C985BC}"/>
    <cellStyle name="Separador de milhares 5 2 2 2 4 2 2 2 2 4" xfId="42178" xr:uid="{DB3FE1A8-0869-4203-BCE4-6A5A1E4544DF}"/>
    <cellStyle name="Separador de milhares 5 2 2 2 4 2 2 2 2 4 2" xfId="42179" xr:uid="{C9DEA3AA-0638-496E-912D-76000FD5D779}"/>
    <cellStyle name="Separador de milhares 5 2 2 2 4 2 2 2 2 5" xfId="42180" xr:uid="{AFF38FF0-25A2-4620-AE5C-36E8E70CD740}"/>
    <cellStyle name="Separador de milhares 5 2 2 2 4 2 2 2 3" xfId="42181" xr:uid="{C8844EB7-250A-4164-8485-F96899271222}"/>
    <cellStyle name="Separador de milhares 5 2 2 2 4 2 2 2 3 2" xfId="42182" xr:uid="{533ED24C-967A-4E1C-9F38-F4CA115EBF23}"/>
    <cellStyle name="Separador de milhares 5 2 2 2 4 2 2 2 4" xfId="42183" xr:uid="{639009B8-1C3A-4BF8-BCB4-D2A752615C14}"/>
    <cellStyle name="Separador de milhares 5 2 2 2 4 2 2 2 4 2" xfId="42184" xr:uid="{EE69E271-3192-4D2A-9C26-98FA2411E400}"/>
    <cellStyle name="Separador de milhares 5 2 2 2 4 2 2 2 5" xfId="42185" xr:uid="{766C8CD8-E0EC-47B6-98DE-928C231B887C}"/>
    <cellStyle name="Separador de milhares 5 2 2 2 4 2 2 3" xfId="42186" xr:uid="{3FB9CEC8-7612-47A2-ACCD-ED245D99DE4E}"/>
    <cellStyle name="Separador de milhares 5 2 2 2 4 2 2 3 2" xfId="42187" xr:uid="{FE67A95B-94B9-42D8-86D8-7865B3CDA8F7}"/>
    <cellStyle name="Separador de milhares 5 2 2 2 4 2 2 3 2 2" xfId="42188" xr:uid="{DCC1B3B7-D803-4998-A965-87B5CACB3EE2}"/>
    <cellStyle name="Separador de milhares 5 2 2 2 4 2 2 3 3" xfId="42189" xr:uid="{FDE2533A-5F58-469D-A098-4BBB9E40E196}"/>
    <cellStyle name="Separador de milhares 5 2 2 2 4 2 2 3 3 2" xfId="42190" xr:uid="{7F6E05EC-906D-4F33-B562-95EFA68E8A8A}"/>
    <cellStyle name="Separador de milhares 5 2 2 2 4 2 2 3 4" xfId="42191" xr:uid="{0476F4E4-284E-42F7-A092-218AFA8765C2}"/>
    <cellStyle name="Separador de milhares 5 2 2 2 4 2 2 4" xfId="42192" xr:uid="{C2177BB0-E67C-4086-A506-FA0719FD1FCC}"/>
    <cellStyle name="Separador de milhares 5 2 2 2 4 2 2 4 2" xfId="42193" xr:uid="{9EF13971-0DD4-4029-AC79-7D35395C7D76}"/>
    <cellStyle name="Separador de milhares 5 2 2 2 4 2 2 4 2 2" xfId="42194" xr:uid="{7B06535A-E4C8-42EA-81A0-B1C929C531BC}"/>
    <cellStyle name="Separador de milhares 5 2 2 2 4 2 2 4 2 2 2" xfId="42195" xr:uid="{ABE7A3EE-C02B-483A-B80C-695CA3D1563E}"/>
    <cellStyle name="Separador de milhares 5 2 2 2 4 2 2 4 2 3" xfId="42196" xr:uid="{7C797C30-C2F6-419F-B3BA-19B637A5B5A3}"/>
    <cellStyle name="Separador de milhares 5 2 2 2 4 2 2 4 3" xfId="42197" xr:uid="{54D84C63-052F-41A0-B60B-52F47DC2CEDE}"/>
    <cellStyle name="Separador de milhares 5 2 2 2 4 2 2 4 3 2" xfId="42198" xr:uid="{FA8B0451-DFFF-4923-AD94-B95CD911B9D8}"/>
    <cellStyle name="Separador de milhares 5 2 2 2 4 2 2 4 4" xfId="42199" xr:uid="{3240615E-5A03-4861-A41D-9E896B990D3C}"/>
    <cellStyle name="Separador de milhares 5 2 2 2 4 2 2 4 4 2" xfId="42200" xr:uid="{47438EE2-021F-4968-88E6-B5C1317D829B}"/>
    <cellStyle name="Separador de milhares 5 2 2 2 4 2 2 4 5" xfId="42201" xr:uid="{1FCB56A1-DA33-4564-B384-C8AF729907F8}"/>
    <cellStyle name="Separador de milhares 5 2 2 2 4 2 2 5" xfId="42202" xr:uid="{B36753E4-F4FC-42E8-B013-41A482C0CAC7}"/>
    <cellStyle name="Separador de milhares 5 2 2 2 4 2 2 5 2" xfId="42203" xr:uid="{88C6B490-272B-4344-BDF8-6E28FD8DD654}"/>
    <cellStyle name="Separador de milhares 5 2 2 2 4 2 2 5 2 2" xfId="42204" xr:uid="{F99268C1-C829-4F4F-8A42-CCB6878D4377}"/>
    <cellStyle name="Separador de milhares 5 2 2 2 4 2 2 5 3" xfId="42205" xr:uid="{600884E5-5FED-4CCC-A45D-025C74AEB51D}"/>
    <cellStyle name="Separador de milhares 5 2 2 2 4 2 2 5 3 2" xfId="42206" xr:uid="{5D28C914-E916-4941-BA27-95471208CB79}"/>
    <cellStyle name="Separador de milhares 5 2 2 2 4 2 2 5 4" xfId="42207" xr:uid="{7952A1C4-C782-447F-8B88-6BDB8C1F7B09}"/>
    <cellStyle name="Separador de milhares 5 2 2 2 4 2 2 6" xfId="42208" xr:uid="{BA83E363-AA71-4ED1-94F0-FFD6E6344F42}"/>
    <cellStyle name="Separador de milhares 5 2 2 2 4 2 2 6 2" xfId="42209" xr:uid="{8CD4D300-C89F-483B-A78E-2164FD2AD5A7}"/>
    <cellStyle name="Separador de milhares 5 2 2 2 4 2 2 7" xfId="42210" xr:uid="{EE5C612A-5599-4426-8181-A85E7D0B0BC3}"/>
    <cellStyle name="Separador de milhares 5 2 2 2 4 2 2 8" xfId="42211" xr:uid="{B6F24239-2EF9-4AF3-8DAD-C9595775D1CC}"/>
    <cellStyle name="Separador de milhares 5 2 2 2 4 2 2 9" xfId="53528" xr:uid="{7F66148F-5B59-420D-8190-6D72DB0542DC}"/>
    <cellStyle name="Separador de milhares 5 2 2 2 4 2 3" xfId="42212" xr:uid="{55EA96B9-C78A-4CD7-BFF4-DB88281DEC0C}"/>
    <cellStyle name="Separador de milhares 5 2 2 2 4 2 3 2" xfId="42213" xr:uid="{8D143B9B-BFE8-4026-B54F-EF276EC3DEA0}"/>
    <cellStyle name="Separador de milhares 5 2 2 2 4 2 3 2 2" xfId="42214" xr:uid="{ECF5D58D-9431-4986-A533-52A20974BBC4}"/>
    <cellStyle name="Separador de milhares 5 2 2 2 4 2 3 2 2 2" xfId="42215" xr:uid="{363A2E7C-5BA8-4C67-B335-CC9F852D41BA}"/>
    <cellStyle name="Separador de milhares 5 2 2 2 4 2 3 2 2 2 2" xfId="42216" xr:uid="{FEE8653D-59D2-452E-8461-67381BA50AA8}"/>
    <cellStyle name="Separador de milhares 5 2 2 2 4 2 3 2 2 2 2 2" xfId="42217" xr:uid="{EA1228EB-DA94-4E74-83DD-C85D605E2D4D}"/>
    <cellStyle name="Separador de milhares 5 2 2 2 4 2 3 2 2 2 3" xfId="42218" xr:uid="{A409A1FA-64AD-4D0F-9FF8-0535128E0F67}"/>
    <cellStyle name="Separador de milhares 5 2 2 2 4 2 3 2 2 3" xfId="42219" xr:uid="{331586CB-089B-413F-A42C-9D8F32923772}"/>
    <cellStyle name="Separador de milhares 5 2 2 2 4 2 3 2 2 3 2" xfId="42220" xr:uid="{C3969D00-B7C9-41FD-8120-5A6CB53EB3E1}"/>
    <cellStyle name="Separador de milhares 5 2 2 2 4 2 3 2 2 4" xfId="42221" xr:uid="{454F1D32-B1C4-4944-A53E-C30C17D4A465}"/>
    <cellStyle name="Separador de milhares 5 2 2 2 4 2 3 2 2 4 2" xfId="42222" xr:uid="{D945284D-CC6F-4645-A857-DEDB21C0A8B4}"/>
    <cellStyle name="Separador de milhares 5 2 2 2 4 2 3 2 2 5" xfId="42223" xr:uid="{E2D4E595-C863-4397-976B-8D8BF3EAE8A3}"/>
    <cellStyle name="Separador de milhares 5 2 2 2 4 2 3 2 3" xfId="42224" xr:uid="{B17148A3-4AAA-4FB6-92D8-C6E7476A9AD3}"/>
    <cellStyle name="Separador de milhares 5 2 2 2 4 2 3 2 3 2" xfId="42225" xr:uid="{F6D867CD-88D7-4418-8B47-B96CAB9AD4A0}"/>
    <cellStyle name="Separador de milhares 5 2 2 2 4 2 3 2 4" xfId="42226" xr:uid="{05838BC1-2EFE-4436-A089-9B105E012636}"/>
    <cellStyle name="Separador de milhares 5 2 2 2 4 2 3 2 4 2" xfId="42227" xr:uid="{36D89D25-FB5E-4C4E-AE0B-034E902A81A4}"/>
    <cellStyle name="Separador de milhares 5 2 2 2 4 2 3 2 5" xfId="42228" xr:uid="{5C8E2216-5B92-4C5A-B166-D1CE1DD67793}"/>
    <cellStyle name="Separador de milhares 5 2 2 2 4 2 3 3" xfId="42229" xr:uid="{BD1CD4D0-3463-440A-8793-35A829523B5C}"/>
    <cellStyle name="Separador de milhares 5 2 2 2 4 2 3 3 2" xfId="42230" xr:uid="{EBF29952-6E95-4726-8AD8-76D46FCF3FDB}"/>
    <cellStyle name="Separador de milhares 5 2 2 2 4 2 3 3 2 2" xfId="42231" xr:uid="{3D7376CC-CF58-452A-8D85-80C7808E1897}"/>
    <cellStyle name="Separador de milhares 5 2 2 2 4 2 3 3 3" xfId="42232" xr:uid="{01F1E6A4-2592-4412-9FBC-8213A2260A4B}"/>
    <cellStyle name="Separador de milhares 5 2 2 2 4 2 3 3 3 2" xfId="42233" xr:uid="{97FF13CA-6EBF-4971-9200-9545EA1A4A82}"/>
    <cellStyle name="Separador de milhares 5 2 2 2 4 2 3 3 4" xfId="42234" xr:uid="{5FF8A62C-5173-47D7-9628-1636EE24289B}"/>
    <cellStyle name="Separador de milhares 5 2 2 2 4 2 3 4" xfId="42235" xr:uid="{A024ACDD-178C-4619-AADE-7144AC8F02FD}"/>
    <cellStyle name="Separador de milhares 5 2 2 2 4 2 3 4 2" xfId="42236" xr:uid="{6936CD5C-27A7-4B80-9598-326AE06D67B4}"/>
    <cellStyle name="Separador de milhares 5 2 2 2 4 2 3 4 2 2" xfId="42237" xr:uid="{F766AFF9-B6BE-4D92-B464-129DD97F02BC}"/>
    <cellStyle name="Separador de milhares 5 2 2 2 4 2 3 4 2 2 2" xfId="42238" xr:uid="{4164E7C9-22D5-4482-A660-1ACDEB681730}"/>
    <cellStyle name="Separador de milhares 5 2 2 2 4 2 3 4 2 3" xfId="42239" xr:uid="{9FA7681F-B3FD-4E42-909F-A5F8AC816FCF}"/>
    <cellStyle name="Separador de milhares 5 2 2 2 4 2 3 4 3" xfId="42240" xr:uid="{DF05C9A5-7A67-4C87-A800-B0D118A173CE}"/>
    <cellStyle name="Separador de milhares 5 2 2 2 4 2 3 4 3 2" xfId="42241" xr:uid="{EAE6A30D-B210-45F1-9E23-64E35C574129}"/>
    <cellStyle name="Separador de milhares 5 2 2 2 4 2 3 4 4" xfId="42242" xr:uid="{F7C7B792-7F67-4D3E-A3B5-DDB8D14B083E}"/>
    <cellStyle name="Separador de milhares 5 2 2 2 4 2 3 4 4 2" xfId="42243" xr:uid="{AD51EFFA-FE03-4084-B211-66CB9D2A5297}"/>
    <cellStyle name="Separador de milhares 5 2 2 2 4 2 3 4 5" xfId="42244" xr:uid="{13CCECA7-93A2-4E32-8F00-228107A6ECC3}"/>
    <cellStyle name="Separador de milhares 5 2 2 2 4 2 3 5" xfId="42245" xr:uid="{265ADF5B-3ACA-4783-8856-A7356713CEA0}"/>
    <cellStyle name="Separador de milhares 5 2 2 2 4 2 3 5 2" xfId="42246" xr:uid="{8E857C0F-689C-446E-B44F-69F7E36A6A44}"/>
    <cellStyle name="Separador de milhares 5 2 2 2 4 2 3 5 2 2" xfId="42247" xr:uid="{EFF97B90-2F9C-4DBE-BF19-70E55EA9FB33}"/>
    <cellStyle name="Separador de milhares 5 2 2 2 4 2 3 5 3" xfId="42248" xr:uid="{296DF97F-9BE9-41BC-BDC0-9F20BFE53A65}"/>
    <cellStyle name="Separador de milhares 5 2 2 2 4 2 3 5 3 2" xfId="42249" xr:uid="{2589EC7C-1501-474A-A663-3CA1D2393CE8}"/>
    <cellStyle name="Separador de milhares 5 2 2 2 4 2 3 5 4" xfId="42250" xr:uid="{37E777A6-CB35-43F0-A594-DD0C634C2D97}"/>
    <cellStyle name="Separador de milhares 5 2 2 2 4 2 3 6" xfId="42251" xr:uid="{2FD0F706-77AD-4F84-9CE5-CCC85E361A37}"/>
    <cellStyle name="Separador de milhares 5 2 2 2 4 2 3 6 2" xfId="42252" xr:uid="{BA9250FA-AD31-42D3-A948-CB3135C9A0CD}"/>
    <cellStyle name="Separador de milhares 5 2 2 2 4 2 3 7" xfId="42253" xr:uid="{269C3958-78F4-4837-B441-0DA02D142623}"/>
    <cellStyle name="Separador de milhares 5 2 2 2 4 2 3 8" xfId="42254" xr:uid="{4972267A-9C58-4CAA-A0B8-D5BD490217BC}"/>
    <cellStyle name="Separador de milhares 5 2 2 2 4 2 3 9" xfId="53529" xr:uid="{FFC383D6-FB75-43DE-8DD3-CADBBB5285D3}"/>
    <cellStyle name="Separador de milhares 5 2 2 2 4 2 4" xfId="42255" xr:uid="{7C5A1117-8F04-4491-9D79-89B0B970AD57}"/>
    <cellStyle name="Separador de milhares 5 2 2 2 4 2 4 2" xfId="42256" xr:uid="{A25F5565-1FA2-4A3F-A11D-3C0D19B348C3}"/>
    <cellStyle name="Separador de milhares 5 2 2 2 4 2 4 2 2" xfId="42257" xr:uid="{A1C7005A-18E2-428C-BA8A-0F95498F90F7}"/>
    <cellStyle name="Separador de milhares 5 2 2 2 4 2 4 2 2 2" xfId="42258" xr:uid="{BCADEF53-5FDA-4A79-84BF-AAF3423FC03D}"/>
    <cellStyle name="Separador de milhares 5 2 2 2 4 2 4 2 2 2 2" xfId="42259" xr:uid="{F7E261B0-1AA1-4C75-BC00-7E6D963418F5}"/>
    <cellStyle name="Separador de milhares 5 2 2 2 4 2 4 2 2 3" xfId="42260" xr:uid="{0241B69F-BB4C-444F-A912-F2E0BD6DCA21}"/>
    <cellStyle name="Separador de milhares 5 2 2 2 4 2 4 2 3" xfId="42261" xr:uid="{E0456BAA-DAE0-4F8B-B913-5E83D493CC27}"/>
    <cellStyle name="Separador de milhares 5 2 2 2 4 2 4 2 3 2" xfId="42262" xr:uid="{6C8EC05B-3982-4F42-AE6C-D9053FA02DC5}"/>
    <cellStyle name="Separador de milhares 5 2 2 2 4 2 4 2 4" xfId="42263" xr:uid="{61AED2BF-1956-426A-9CEC-D3AE0E03D338}"/>
    <cellStyle name="Separador de milhares 5 2 2 2 4 2 4 2 4 2" xfId="42264" xr:uid="{4C434FD1-E5C5-4278-BE54-989FE84ADCC3}"/>
    <cellStyle name="Separador de milhares 5 2 2 2 4 2 4 2 5" xfId="42265" xr:uid="{49500262-6556-4499-A9B5-EE3C3407A4F3}"/>
    <cellStyle name="Separador de milhares 5 2 2 2 4 2 4 3" xfId="42266" xr:uid="{B31D2818-7CF6-409B-8DE5-3E75441D053A}"/>
    <cellStyle name="Separador de milhares 5 2 2 2 4 2 4 3 2" xfId="42267" xr:uid="{CA455958-7A48-4D5B-99DB-4E2AB050CA9C}"/>
    <cellStyle name="Separador de milhares 5 2 2 2 4 2 4 4" xfId="42268" xr:uid="{BD5748EC-996D-46AC-8235-7BA8B0B34BBF}"/>
    <cellStyle name="Separador de milhares 5 2 2 2 4 2 4 4 2" xfId="42269" xr:uid="{3546B1D8-87B2-4729-9AF5-F9B218F78233}"/>
    <cellStyle name="Separador de milhares 5 2 2 2 4 2 4 5" xfId="42270" xr:uid="{06B7391D-CEDB-4A50-B43D-8C2AA59457A3}"/>
    <cellStyle name="Separador de milhares 5 2 2 2 4 2 5" xfId="42271" xr:uid="{9EB262E2-DEF7-4BF8-A62E-DEF6C1063D1D}"/>
    <cellStyle name="Separador de milhares 5 2 2 2 4 2 5 2" xfId="42272" xr:uid="{19B4B05A-513F-4298-85D4-0749DE3D8CC1}"/>
    <cellStyle name="Separador de milhares 5 2 2 2 4 2 5 2 2" xfId="42273" xr:uid="{5CDE3042-A3F2-4B8C-94A4-2D68C1F47766}"/>
    <cellStyle name="Separador de milhares 5 2 2 2 4 2 5 3" xfId="42274" xr:uid="{94FBBB8B-6058-4B63-B336-A3E044B91C6C}"/>
    <cellStyle name="Separador de milhares 5 2 2 2 4 2 5 3 2" xfId="42275" xr:uid="{368F98F6-2865-4064-B6C8-B27AFDD87422}"/>
    <cellStyle name="Separador de milhares 5 2 2 2 4 2 5 4" xfId="42276" xr:uid="{20404C2D-D41D-4902-A517-A4C95B6B20D4}"/>
    <cellStyle name="Separador de milhares 5 2 2 2 4 2 6" xfId="42277" xr:uid="{FE6BEF09-F116-42A3-8CFF-11ED4032E517}"/>
    <cellStyle name="Separador de milhares 5 2 2 2 4 2 6 2" xfId="42278" xr:uid="{716D653F-D5D3-41D4-AE0A-597F8D85256F}"/>
    <cellStyle name="Separador de milhares 5 2 2 2 4 2 6 2 2" xfId="42279" xr:uid="{0323946C-4350-4B93-809A-C65EC666C7EB}"/>
    <cellStyle name="Separador de milhares 5 2 2 2 4 2 6 2 2 2" xfId="42280" xr:uid="{D548B5E6-63E0-425A-97AF-F869323A93F9}"/>
    <cellStyle name="Separador de milhares 5 2 2 2 4 2 6 2 3" xfId="42281" xr:uid="{44AD73F4-BEC5-4D50-A387-872EE75450A3}"/>
    <cellStyle name="Separador de milhares 5 2 2 2 4 2 6 3" xfId="42282" xr:uid="{988D0BF7-083D-4AE0-B228-E16614E51F79}"/>
    <cellStyle name="Separador de milhares 5 2 2 2 4 2 6 3 2" xfId="42283" xr:uid="{93A010D0-9C5B-4A8F-A555-DB6DA2EB9DE9}"/>
    <cellStyle name="Separador de milhares 5 2 2 2 4 2 6 4" xfId="42284" xr:uid="{D761A832-516D-4A77-90FF-670597CB0085}"/>
    <cellStyle name="Separador de milhares 5 2 2 2 4 2 6 4 2" xfId="42285" xr:uid="{CDE8351C-E062-410B-8AF0-C216C3651A29}"/>
    <cellStyle name="Separador de milhares 5 2 2 2 4 2 6 5" xfId="42286" xr:uid="{A7FB369C-4C45-4F1C-96D6-CB916992451B}"/>
    <cellStyle name="Separador de milhares 5 2 2 2 4 2 7" xfId="42287" xr:uid="{CF3B33BA-D0E9-4C19-9FB5-9CC49292DF04}"/>
    <cellStyle name="Separador de milhares 5 2 2 2 4 2 7 2" xfId="42288" xr:uid="{31017F9D-3F3F-4BAE-8700-C3FB9F2A6605}"/>
    <cellStyle name="Separador de milhares 5 2 2 2 4 2 7 2 2" xfId="42289" xr:uid="{CDCDB396-9CDC-48B1-B64C-D887FCB5B5B9}"/>
    <cellStyle name="Separador de milhares 5 2 2 2 4 2 7 3" xfId="42290" xr:uid="{181046C6-6CAE-415C-B927-4A39E3B5B4AE}"/>
    <cellStyle name="Separador de milhares 5 2 2 2 4 2 7 3 2" xfId="42291" xr:uid="{FA039759-A533-439E-8D8B-EB8E64BC86A4}"/>
    <cellStyle name="Separador de milhares 5 2 2 2 4 2 7 4" xfId="42292" xr:uid="{4FD532D6-213F-4579-A150-CD59498CEE7E}"/>
    <cellStyle name="Separador de milhares 5 2 2 2 4 2 8" xfId="42293" xr:uid="{27F87E64-DC4F-48F9-8C37-90039DFC637B}"/>
    <cellStyle name="Separador de milhares 5 2 2 2 4 2 8 2" xfId="42294" xr:uid="{A13DADE0-85F6-4FD4-8D0E-F77AEC29BB23}"/>
    <cellStyle name="Separador de milhares 5 2 2 2 4 2 9" xfId="42295" xr:uid="{82585209-AC01-4042-B103-A16E8EE52AD1}"/>
    <cellStyle name="Separador de milhares 5 2 2 2 4 3" xfId="42296" xr:uid="{3AC5BF21-54ED-40F5-B971-2AF9AA137A80}"/>
    <cellStyle name="Separador de milhares 5 2 2 2 4 3 2" xfId="42297" xr:uid="{E4C1F291-1E30-4E10-A6E3-D393A1F1F519}"/>
    <cellStyle name="Separador de milhares 5 2 2 2 4 3 2 2" xfId="42298" xr:uid="{B3D8A861-A978-4660-AC51-FE7DF77F6D68}"/>
    <cellStyle name="Separador de milhares 5 2 2 2 4 3 2 2 2" xfId="42299" xr:uid="{703A6364-6BA7-40D7-B2D1-CC4B7145D33A}"/>
    <cellStyle name="Separador de milhares 5 2 2 2 4 3 2 2 2 2" xfId="42300" xr:uid="{5672E1E9-6857-446D-85E2-E805742F78CC}"/>
    <cellStyle name="Separador de milhares 5 2 2 2 4 3 2 2 2 2 2" xfId="42301" xr:uid="{7E374A6E-C880-4E42-8D8F-EF61F0333D7C}"/>
    <cellStyle name="Separador de milhares 5 2 2 2 4 3 2 2 2 3" xfId="42302" xr:uid="{2C07D2A7-31EE-4912-83D1-6FA65A9EBAB6}"/>
    <cellStyle name="Separador de milhares 5 2 2 2 4 3 2 2 3" xfId="42303" xr:uid="{BC01C3E4-5FDE-4349-8E32-3347E7D5E8BC}"/>
    <cellStyle name="Separador de milhares 5 2 2 2 4 3 2 2 3 2" xfId="42304" xr:uid="{6CE63140-32CA-4D60-85AA-51DF7669C97D}"/>
    <cellStyle name="Separador de milhares 5 2 2 2 4 3 2 2 4" xfId="42305" xr:uid="{424D974C-862A-4522-8A93-62926A0B2D8C}"/>
    <cellStyle name="Separador de milhares 5 2 2 2 4 3 2 2 4 2" xfId="42306" xr:uid="{C63CE836-1EF3-43CE-833A-A96FB9C5004C}"/>
    <cellStyle name="Separador de milhares 5 2 2 2 4 3 2 2 5" xfId="42307" xr:uid="{77B8DE37-47D9-4798-900A-8C6BE78A9B2B}"/>
    <cellStyle name="Separador de milhares 5 2 2 2 4 3 2 3" xfId="42308" xr:uid="{CE8D4A25-A067-4C48-B941-A7627704321A}"/>
    <cellStyle name="Separador de milhares 5 2 2 2 4 3 2 3 2" xfId="42309" xr:uid="{B5A04D0B-797E-4C69-A7CC-D48822BA157E}"/>
    <cellStyle name="Separador de milhares 5 2 2 2 4 3 2 4" xfId="42310" xr:uid="{8DB2F054-1140-42B3-9BDC-8335E7BEED4C}"/>
    <cellStyle name="Separador de milhares 5 2 2 2 4 3 2 4 2" xfId="42311" xr:uid="{E18B9C3C-DC74-4B99-B2E6-38500B65A440}"/>
    <cellStyle name="Separador de milhares 5 2 2 2 4 3 2 5" xfId="42312" xr:uid="{04FF4063-4D8D-4E27-8980-7502414F9CBD}"/>
    <cellStyle name="Separador de milhares 5 2 2 2 4 3 3" xfId="42313" xr:uid="{52F980B7-8FD2-4C57-93A4-8857CD316094}"/>
    <cellStyle name="Separador de milhares 5 2 2 2 4 3 3 2" xfId="42314" xr:uid="{0BC295E9-0E68-4B7C-90DC-AAD190F7780D}"/>
    <cellStyle name="Separador de milhares 5 2 2 2 4 3 3 2 2" xfId="42315" xr:uid="{3C3F2297-5169-4BAD-9212-650A858A6C08}"/>
    <cellStyle name="Separador de milhares 5 2 2 2 4 3 3 3" xfId="42316" xr:uid="{0AEF8250-6C91-4531-8EDF-B68AD7324C95}"/>
    <cellStyle name="Separador de milhares 5 2 2 2 4 3 3 3 2" xfId="42317" xr:uid="{CF32FCDF-E079-4486-890F-068FF6838C86}"/>
    <cellStyle name="Separador de milhares 5 2 2 2 4 3 3 4" xfId="42318" xr:uid="{007B568E-E8C0-40DF-A4E2-AD6E50B1F85E}"/>
    <cellStyle name="Separador de milhares 5 2 2 2 4 3 4" xfId="42319" xr:uid="{09600DF5-6631-4D4B-B34F-5D1DA76F4E90}"/>
    <cellStyle name="Separador de milhares 5 2 2 2 4 3 4 2" xfId="42320" xr:uid="{94456794-0097-4EDA-A568-75DEF6F9D47A}"/>
    <cellStyle name="Separador de milhares 5 2 2 2 4 3 4 2 2" xfId="42321" xr:uid="{0B4054EC-9E4A-483D-ABAE-9D76090683E8}"/>
    <cellStyle name="Separador de milhares 5 2 2 2 4 3 4 2 2 2" xfId="42322" xr:uid="{51544A8C-9D97-4FB9-B818-81BF0B060A33}"/>
    <cellStyle name="Separador de milhares 5 2 2 2 4 3 4 2 3" xfId="42323" xr:uid="{8C4E1D62-067E-418B-84F9-E3003F7BFBBB}"/>
    <cellStyle name="Separador de milhares 5 2 2 2 4 3 4 3" xfId="42324" xr:uid="{F2B4F487-8A77-4774-9CFB-2E6D901466E2}"/>
    <cellStyle name="Separador de milhares 5 2 2 2 4 3 4 3 2" xfId="42325" xr:uid="{A167A2EB-D5D6-41CB-9C8D-A5A48179F313}"/>
    <cellStyle name="Separador de milhares 5 2 2 2 4 3 4 4" xfId="42326" xr:uid="{09C63F1A-C3BC-4DBB-AEE3-F58B7A0F917E}"/>
    <cellStyle name="Separador de milhares 5 2 2 2 4 3 4 4 2" xfId="42327" xr:uid="{84AB18EF-9301-4F96-A39D-44A2306F5A88}"/>
    <cellStyle name="Separador de milhares 5 2 2 2 4 3 4 5" xfId="42328" xr:uid="{4E407004-45D0-433D-8B38-957C9FCDB057}"/>
    <cellStyle name="Separador de milhares 5 2 2 2 4 3 5" xfId="42329" xr:uid="{C9B96665-33D4-4A46-8FF9-3DE58D33995C}"/>
    <cellStyle name="Separador de milhares 5 2 2 2 4 3 5 2" xfId="42330" xr:uid="{773BEE36-C2AD-41A0-B310-804204BD8455}"/>
    <cellStyle name="Separador de milhares 5 2 2 2 4 3 5 2 2" xfId="42331" xr:uid="{05E37908-70DD-4C77-8407-5304DD297CE7}"/>
    <cellStyle name="Separador de milhares 5 2 2 2 4 3 5 3" xfId="42332" xr:uid="{4F6FFEFD-0821-4BE8-B6F5-FA38F6760574}"/>
    <cellStyle name="Separador de milhares 5 2 2 2 4 3 5 3 2" xfId="42333" xr:uid="{92593965-063D-45FF-A889-B401F6338866}"/>
    <cellStyle name="Separador de milhares 5 2 2 2 4 3 5 4" xfId="42334" xr:uid="{01398456-6C84-48B5-A583-E8EDEC7979AE}"/>
    <cellStyle name="Separador de milhares 5 2 2 2 4 3 6" xfId="42335" xr:uid="{C1B0FC14-B8BE-400C-A26F-3D5D2B2E86A1}"/>
    <cellStyle name="Separador de milhares 5 2 2 2 4 3 6 2" xfId="42336" xr:uid="{E4491708-119E-45CE-BDD9-47DECF793B62}"/>
    <cellStyle name="Separador de milhares 5 2 2 2 4 3 7" xfId="42337" xr:uid="{E9A25348-1417-4ECD-B4D6-AD5C8546234F}"/>
    <cellStyle name="Separador de milhares 5 2 2 2 4 3 8" xfId="42338" xr:uid="{191B0348-51E2-4A0F-9676-906B9FB20AAF}"/>
    <cellStyle name="Separador de milhares 5 2 2 2 4 3 9" xfId="53530" xr:uid="{85F6FC9F-7C33-43DB-82A3-AB8E21F0D65A}"/>
    <cellStyle name="Separador de milhares 5 2 2 2 4 4" xfId="42339" xr:uid="{46F759E0-EA2B-45F8-A395-6AF6EE5D31C1}"/>
    <cellStyle name="Separador de milhares 5 2 2 2 4 4 2" xfId="42340" xr:uid="{9B278DB5-9B64-41BE-9990-DCF95C91635F}"/>
    <cellStyle name="Separador de milhares 5 2 2 2 4 4 2 2" xfId="42341" xr:uid="{0D623F88-C82A-48EA-9F47-BD4FB61500F9}"/>
    <cellStyle name="Separador de milhares 5 2 2 2 4 4 2 2 2" xfId="42342" xr:uid="{54812111-78C3-40A9-A2E7-02371E892EF9}"/>
    <cellStyle name="Separador de milhares 5 2 2 2 4 4 2 2 2 2" xfId="42343" xr:uid="{E8EC8DD5-0ABF-4FDA-AD2D-6DF6AC1707A7}"/>
    <cellStyle name="Separador de milhares 5 2 2 2 4 4 2 2 2 2 2" xfId="42344" xr:uid="{AB967D4B-BE63-4FF4-B7D6-A85E3008C80E}"/>
    <cellStyle name="Separador de milhares 5 2 2 2 4 4 2 2 2 3" xfId="42345" xr:uid="{4CAC90A5-2DE3-4C96-8B1E-3049EFE33C98}"/>
    <cellStyle name="Separador de milhares 5 2 2 2 4 4 2 2 3" xfId="42346" xr:uid="{71614788-22FA-4EED-B9AF-D25C7080BEBA}"/>
    <cellStyle name="Separador de milhares 5 2 2 2 4 4 2 2 3 2" xfId="42347" xr:uid="{BCECDA24-B619-4E60-B098-F8680F997EC4}"/>
    <cellStyle name="Separador de milhares 5 2 2 2 4 4 2 2 4" xfId="42348" xr:uid="{3CCBE00F-151D-416B-B261-1E815272545B}"/>
    <cellStyle name="Separador de milhares 5 2 2 2 4 4 2 2 4 2" xfId="42349" xr:uid="{1C8DD641-15A1-4163-8700-95AFA84FAB9E}"/>
    <cellStyle name="Separador de milhares 5 2 2 2 4 4 2 2 5" xfId="42350" xr:uid="{ADF381AC-C849-4651-92CA-71215808E6D5}"/>
    <cellStyle name="Separador de milhares 5 2 2 2 4 4 2 3" xfId="42351" xr:uid="{7656E1C8-B7C0-412B-A73D-E52D1B0D7ED0}"/>
    <cellStyle name="Separador de milhares 5 2 2 2 4 4 2 3 2" xfId="42352" xr:uid="{11D9286C-5D38-415E-B4E0-83860A7475C8}"/>
    <cellStyle name="Separador de milhares 5 2 2 2 4 4 2 4" xfId="42353" xr:uid="{6DF1E50A-144F-42C2-AAFD-7199B915A950}"/>
    <cellStyle name="Separador de milhares 5 2 2 2 4 4 2 4 2" xfId="42354" xr:uid="{CE5CF22E-7AFA-426C-8968-30BD08E40078}"/>
    <cellStyle name="Separador de milhares 5 2 2 2 4 4 2 5" xfId="42355" xr:uid="{BB7ACE38-084B-4B34-A029-FA124ABA7CF4}"/>
    <cellStyle name="Separador de milhares 5 2 2 2 4 4 3" xfId="42356" xr:uid="{6EAD925C-9B34-4D91-9829-E4D01A562036}"/>
    <cellStyle name="Separador de milhares 5 2 2 2 4 4 3 2" xfId="42357" xr:uid="{4C97141E-408B-4369-A2E1-A5BBE29651FD}"/>
    <cellStyle name="Separador de milhares 5 2 2 2 4 4 3 2 2" xfId="42358" xr:uid="{21583531-7A29-4D7E-A619-4B7A337A53EA}"/>
    <cellStyle name="Separador de milhares 5 2 2 2 4 4 3 3" xfId="42359" xr:uid="{4AD93CBC-F6B1-4371-9BF1-CD1B23EB5EF7}"/>
    <cellStyle name="Separador de milhares 5 2 2 2 4 4 3 3 2" xfId="42360" xr:uid="{C6834D31-0026-4952-A71C-B5CE501F27E3}"/>
    <cellStyle name="Separador de milhares 5 2 2 2 4 4 3 4" xfId="42361" xr:uid="{6D4DCAAF-218E-4E71-9047-26DC7494EF81}"/>
    <cellStyle name="Separador de milhares 5 2 2 2 4 4 4" xfId="42362" xr:uid="{C070A2FD-2192-416B-8FD2-DDD6CF1DD8BA}"/>
    <cellStyle name="Separador de milhares 5 2 2 2 4 4 4 2" xfId="42363" xr:uid="{32239414-44A2-4974-9604-6C7D834CFD31}"/>
    <cellStyle name="Separador de milhares 5 2 2 2 4 4 4 2 2" xfId="42364" xr:uid="{83C5B7C8-89D7-45B5-AD7D-8396197E4839}"/>
    <cellStyle name="Separador de milhares 5 2 2 2 4 4 4 2 2 2" xfId="42365" xr:uid="{73B804C5-913C-4CF5-886F-0406FC2425B8}"/>
    <cellStyle name="Separador de milhares 5 2 2 2 4 4 4 2 3" xfId="42366" xr:uid="{D35F9760-17D6-4032-B1AD-460B2A8A5ACD}"/>
    <cellStyle name="Separador de milhares 5 2 2 2 4 4 4 3" xfId="42367" xr:uid="{635B03AB-102E-4342-BDDD-95EB1F51F2CE}"/>
    <cellStyle name="Separador de milhares 5 2 2 2 4 4 4 3 2" xfId="42368" xr:uid="{050529F3-2238-43E3-B3BD-DD5E4448279E}"/>
    <cellStyle name="Separador de milhares 5 2 2 2 4 4 4 4" xfId="42369" xr:uid="{FC19A13B-A6EB-4029-A868-FE30D798F2CF}"/>
    <cellStyle name="Separador de milhares 5 2 2 2 4 4 4 4 2" xfId="42370" xr:uid="{BA2BD611-8B61-4ACA-9E0C-EE89F51E2B20}"/>
    <cellStyle name="Separador de milhares 5 2 2 2 4 4 4 5" xfId="42371" xr:uid="{A574D2B5-64DE-48B7-89C0-0A6238CE73C1}"/>
    <cellStyle name="Separador de milhares 5 2 2 2 4 4 5" xfId="42372" xr:uid="{62DDE82F-7824-4461-9556-07D106F269D8}"/>
    <cellStyle name="Separador de milhares 5 2 2 2 4 4 5 2" xfId="42373" xr:uid="{AB8BF5EE-C7D0-4F42-8D00-471C9FE9B0D1}"/>
    <cellStyle name="Separador de milhares 5 2 2 2 4 4 5 2 2" xfId="42374" xr:uid="{361F5856-E15D-47D3-81CD-6748A835FC5E}"/>
    <cellStyle name="Separador de milhares 5 2 2 2 4 4 5 3" xfId="42375" xr:uid="{AA295F5D-67F1-4AFA-A8F1-38B13E7B7961}"/>
    <cellStyle name="Separador de milhares 5 2 2 2 4 4 5 3 2" xfId="42376" xr:uid="{7AA28CC4-5293-4725-A939-673BEF4AA34D}"/>
    <cellStyle name="Separador de milhares 5 2 2 2 4 4 5 4" xfId="42377" xr:uid="{309C04FB-4088-4308-8311-F4F3D36A53D8}"/>
    <cellStyle name="Separador de milhares 5 2 2 2 4 4 6" xfId="42378" xr:uid="{F635FC13-B5D0-48A6-AB28-48598996B593}"/>
    <cellStyle name="Separador de milhares 5 2 2 2 4 4 6 2" xfId="42379" xr:uid="{E62999BC-2B11-48E4-A33C-78A24462A98B}"/>
    <cellStyle name="Separador de milhares 5 2 2 2 4 4 7" xfId="42380" xr:uid="{2549876C-341A-41A2-B363-4366092F0521}"/>
    <cellStyle name="Separador de milhares 5 2 2 2 4 4 8" xfId="42381" xr:uid="{8ECD41E3-C47F-451C-A18D-C37A014B8DAD}"/>
    <cellStyle name="Separador de milhares 5 2 2 2 4 4 9" xfId="53531" xr:uid="{6845005B-85E4-4811-909F-4676A82207BD}"/>
    <cellStyle name="Separador de milhares 5 2 2 2 4 5" xfId="42382" xr:uid="{4265E770-C35C-422E-B94D-5B8224F85D68}"/>
    <cellStyle name="Separador de milhares 5 2 2 2 4 5 2" xfId="42383" xr:uid="{28653E13-E34E-49D3-A322-E336486B4D67}"/>
    <cellStyle name="Separador de milhares 5 2 2 2 4 5 2 2" xfId="42384" xr:uid="{124A01F3-8268-4177-B527-3761038FA27D}"/>
    <cellStyle name="Separador de milhares 5 2 2 2 4 5 2 2 2" xfId="42385" xr:uid="{C2776E5A-3C67-435F-991B-2689567F98E3}"/>
    <cellStyle name="Separador de milhares 5 2 2 2 4 5 2 2 2 2" xfId="42386" xr:uid="{1C10C528-904F-42AC-887C-693FD125AF8B}"/>
    <cellStyle name="Separador de milhares 5 2 2 2 4 5 2 2 3" xfId="42387" xr:uid="{20757883-2F2C-4A1D-8443-9D20303993A0}"/>
    <cellStyle name="Separador de milhares 5 2 2 2 4 5 2 3" xfId="42388" xr:uid="{7CC418EC-EA3C-4AF2-B288-D54A3130A6F1}"/>
    <cellStyle name="Separador de milhares 5 2 2 2 4 5 2 3 2" xfId="42389" xr:uid="{855AEB0A-1838-4A19-AA9B-4C6FF56B78F0}"/>
    <cellStyle name="Separador de milhares 5 2 2 2 4 5 2 4" xfId="42390" xr:uid="{F2697071-987D-40C7-A442-13330C70B9BF}"/>
    <cellStyle name="Separador de milhares 5 2 2 2 4 5 2 4 2" xfId="42391" xr:uid="{53190369-9CC3-41F6-8E13-FAC7C6DFBD13}"/>
    <cellStyle name="Separador de milhares 5 2 2 2 4 5 2 5" xfId="42392" xr:uid="{E15504A0-501F-4586-A0EC-1B888934590F}"/>
    <cellStyle name="Separador de milhares 5 2 2 2 4 5 3" xfId="42393" xr:uid="{91C7146D-2E4C-427A-B386-AA783FD4A173}"/>
    <cellStyle name="Separador de milhares 5 2 2 2 4 5 3 2" xfId="42394" xr:uid="{68145B80-3C8E-4D54-AD2A-27167C0E43CD}"/>
    <cellStyle name="Separador de milhares 5 2 2 2 4 5 4" xfId="42395" xr:uid="{1CB9A690-EADC-4D89-982F-FDB954E28FDC}"/>
    <cellStyle name="Separador de milhares 5 2 2 2 4 5 4 2" xfId="42396" xr:uid="{B67EF2CA-1444-4A78-87DE-3E8921744BA8}"/>
    <cellStyle name="Separador de milhares 5 2 2 2 4 5 5" xfId="42397" xr:uid="{63360A9B-5221-4A3D-9D22-3C0428BB5542}"/>
    <cellStyle name="Separador de milhares 5 2 2 2 4 6" xfId="42398" xr:uid="{A7BC856B-4591-4182-B883-3B1FD9B2F1B3}"/>
    <cellStyle name="Separador de milhares 5 2 2 2 4 6 2" xfId="42399" xr:uid="{98D62C38-6593-43C3-B3FF-39257CEC71C1}"/>
    <cellStyle name="Separador de milhares 5 2 2 2 4 6 2 2" xfId="42400" xr:uid="{C6CC8AD7-031B-4ACE-8961-C47B65C61A82}"/>
    <cellStyle name="Separador de milhares 5 2 2 2 4 6 3" xfId="42401" xr:uid="{6B486F8E-9EBC-4D31-98E7-043987B8C3C2}"/>
    <cellStyle name="Separador de milhares 5 2 2 2 4 6 3 2" xfId="42402" xr:uid="{0044E0C2-31B4-4529-9E16-D65FE7E76549}"/>
    <cellStyle name="Separador de milhares 5 2 2 2 4 6 4" xfId="42403" xr:uid="{C3D67D99-64BF-41F1-9CED-35CB766278E7}"/>
    <cellStyle name="Separador de milhares 5 2 2 2 4 7" xfId="42404" xr:uid="{528926B4-F9B8-49F2-B3F0-8260E5FA2705}"/>
    <cellStyle name="Separador de milhares 5 2 2 2 4 7 2" xfId="42405" xr:uid="{897D7BE3-6E6E-4458-803B-EF27E46B7BB9}"/>
    <cellStyle name="Separador de milhares 5 2 2 2 4 7 2 2" xfId="42406" xr:uid="{1F97BF9A-C906-4A31-A667-01118C1F1FBE}"/>
    <cellStyle name="Separador de milhares 5 2 2 2 4 7 2 2 2" xfId="42407" xr:uid="{90327F2A-86B6-4093-B0B2-41166571A2F6}"/>
    <cellStyle name="Separador de milhares 5 2 2 2 4 7 2 3" xfId="42408" xr:uid="{4CF3FAA3-6E42-4E82-886C-DD24DF38261D}"/>
    <cellStyle name="Separador de milhares 5 2 2 2 4 7 3" xfId="42409" xr:uid="{BBC0BE4C-DB59-4504-A298-DD40AE96FE08}"/>
    <cellStyle name="Separador de milhares 5 2 2 2 4 7 3 2" xfId="42410" xr:uid="{606AC91B-2FF0-438C-81B4-F4595CEB236F}"/>
    <cellStyle name="Separador de milhares 5 2 2 2 4 7 4" xfId="42411" xr:uid="{318E594A-1629-43B4-A2C5-1FA76AB4CF69}"/>
    <cellStyle name="Separador de milhares 5 2 2 2 4 7 4 2" xfId="42412" xr:uid="{EC266566-FF25-4CFC-9CB0-4C0FB2F53921}"/>
    <cellStyle name="Separador de milhares 5 2 2 2 4 7 5" xfId="42413" xr:uid="{FE07A931-B0FF-49B8-8199-A47C7E087A68}"/>
    <cellStyle name="Separador de milhares 5 2 2 2 4 8" xfId="42414" xr:uid="{5E111313-6334-4915-9095-A81E7A2194C5}"/>
    <cellStyle name="Separador de milhares 5 2 2 2 4 8 2" xfId="42415" xr:uid="{198D3149-2EF0-407A-B779-27F8B9DA65B2}"/>
    <cellStyle name="Separador de milhares 5 2 2 2 4 8 2 2" xfId="42416" xr:uid="{4C39FEF8-FBA7-4C2A-97CC-83697C4A5739}"/>
    <cellStyle name="Separador de milhares 5 2 2 2 4 8 3" xfId="42417" xr:uid="{17544FF0-83E7-471E-9371-1CD227A0035A}"/>
    <cellStyle name="Separador de milhares 5 2 2 2 4 8 3 2" xfId="42418" xr:uid="{CD0B9049-7C34-49AB-B326-C7884178196E}"/>
    <cellStyle name="Separador de milhares 5 2 2 2 4 8 4" xfId="42419" xr:uid="{01C3C7ED-D078-4450-BD9A-4E3D38A37DB6}"/>
    <cellStyle name="Separador de milhares 5 2 2 2 4 9" xfId="42420" xr:uid="{876E0DC8-8AC3-41F1-8546-304DA1527EAC}"/>
    <cellStyle name="Separador de milhares 5 2 2 2 4 9 2" xfId="42421" xr:uid="{E2FA7B18-870D-44D9-BB3B-B94DC7C740A6}"/>
    <cellStyle name="Separador de milhares 5 2 2 2 5" xfId="42422" xr:uid="{ACF508DA-A06F-4272-810C-16CB05913987}"/>
    <cellStyle name="Separador de milhares 5 2 2 2 5 10" xfId="42423" xr:uid="{B448548F-C06C-46E4-8DFF-13F105E5EE0E}"/>
    <cellStyle name="Separador de milhares 5 2 2 2 5 11" xfId="53532" xr:uid="{9C86C6AD-2940-4E96-9C17-D5A1DD72EAC9}"/>
    <cellStyle name="Separador de milhares 5 2 2 2 5 2" xfId="42424" xr:uid="{11603C9A-E50C-4DC0-A308-BE88795625E2}"/>
    <cellStyle name="Separador de milhares 5 2 2 2 5 2 2" xfId="42425" xr:uid="{3D8EF55C-045A-4042-A978-AF9E875798B5}"/>
    <cellStyle name="Separador de milhares 5 2 2 2 5 2 2 2" xfId="42426" xr:uid="{C3341E5C-A018-48D1-9805-EFC2C9D8E92E}"/>
    <cellStyle name="Separador de milhares 5 2 2 2 5 2 2 2 2" xfId="42427" xr:uid="{F84D6116-D8C4-4A69-8A48-6945E2682370}"/>
    <cellStyle name="Separador de milhares 5 2 2 2 5 2 2 2 2 2" xfId="42428" xr:uid="{AE3357D9-EE2B-4701-B277-92A23531FE94}"/>
    <cellStyle name="Separador de milhares 5 2 2 2 5 2 2 2 2 2 2" xfId="42429" xr:uid="{39A430E3-F670-422C-ABD7-851911DD0EA4}"/>
    <cellStyle name="Separador de milhares 5 2 2 2 5 2 2 2 2 3" xfId="42430" xr:uid="{CA4D7D0F-08F4-49A6-9399-029857B4D2F2}"/>
    <cellStyle name="Separador de milhares 5 2 2 2 5 2 2 2 3" xfId="42431" xr:uid="{948FB3FE-A168-4B79-8D28-D315907A583D}"/>
    <cellStyle name="Separador de milhares 5 2 2 2 5 2 2 2 3 2" xfId="42432" xr:uid="{8B15FEC9-9170-4309-A418-931F15E7380B}"/>
    <cellStyle name="Separador de milhares 5 2 2 2 5 2 2 2 4" xfId="42433" xr:uid="{14798819-CD48-4083-9516-88302EC2F823}"/>
    <cellStyle name="Separador de milhares 5 2 2 2 5 2 2 2 4 2" xfId="42434" xr:uid="{3382C22B-B82E-4763-8C4E-6B5673E97981}"/>
    <cellStyle name="Separador de milhares 5 2 2 2 5 2 2 2 5" xfId="42435" xr:uid="{D11F68B8-55B8-47E4-A888-51563A9E5D1E}"/>
    <cellStyle name="Separador de milhares 5 2 2 2 5 2 2 3" xfId="42436" xr:uid="{B0B6673E-773F-40CA-ACD0-1C3ED84B2728}"/>
    <cellStyle name="Separador de milhares 5 2 2 2 5 2 2 3 2" xfId="42437" xr:uid="{8A0DD4CF-3CA5-4F64-8538-E143CF992048}"/>
    <cellStyle name="Separador de milhares 5 2 2 2 5 2 2 4" xfId="42438" xr:uid="{0B9D770B-C706-4A9C-8951-9A4ED2EFBAB6}"/>
    <cellStyle name="Separador de milhares 5 2 2 2 5 2 2 4 2" xfId="42439" xr:uid="{1B963144-99F4-4A5F-BC52-D092931E2920}"/>
    <cellStyle name="Separador de milhares 5 2 2 2 5 2 2 5" xfId="42440" xr:uid="{AAE931A9-9FE6-4F3F-907D-5A024E11C226}"/>
    <cellStyle name="Separador de milhares 5 2 2 2 5 2 3" xfId="42441" xr:uid="{858E9134-BCF3-446D-9CA5-16BA5BCA74A3}"/>
    <cellStyle name="Separador de milhares 5 2 2 2 5 2 3 2" xfId="42442" xr:uid="{F1529453-27CF-4272-80F2-E096E7B6A0E8}"/>
    <cellStyle name="Separador de milhares 5 2 2 2 5 2 3 2 2" xfId="42443" xr:uid="{B82F66A4-719C-46B9-9359-DD4AEDA84106}"/>
    <cellStyle name="Separador de milhares 5 2 2 2 5 2 3 3" xfId="42444" xr:uid="{EE26EFA5-77FA-44B4-BC83-D831406E3B99}"/>
    <cellStyle name="Separador de milhares 5 2 2 2 5 2 3 3 2" xfId="42445" xr:uid="{84F2DC00-09A5-4FF1-9630-5B0130A61AD7}"/>
    <cellStyle name="Separador de milhares 5 2 2 2 5 2 3 4" xfId="42446" xr:uid="{544AF5B3-4A7F-41B9-9E56-EE5467E40B2A}"/>
    <cellStyle name="Separador de milhares 5 2 2 2 5 2 4" xfId="42447" xr:uid="{64480147-AE2A-486A-946C-B4C6C33A2DAA}"/>
    <cellStyle name="Separador de milhares 5 2 2 2 5 2 4 2" xfId="42448" xr:uid="{504D4F02-1CB3-4C06-B8A6-73C33798B1BE}"/>
    <cellStyle name="Separador de milhares 5 2 2 2 5 2 4 2 2" xfId="42449" xr:uid="{34A9D6C9-4623-4EFE-B256-BE86EB9DA698}"/>
    <cellStyle name="Separador de milhares 5 2 2 2 5 2 4 2 2 2" xfId="42450" xr:uid="{3F3081B7-68B5-43F9-8C9E-526CA4989EFA}"/>
    <cellStyle name="Separador de milhares 5 2 2 2 5 2 4 2 3" xfId="42451" xr:uid="{2DC03FA2-5235-4787-982B-981141CDC033}"/>
    <cellStyle name="Separador de milhares 5 2 2 2 5 2 4 3" xfId="42452" xr:uid="{21CA397F-68D3-433E-8DEB-D0C1376D8E2E}"/>
    <cellStyle name="Separador de milhares 5 2 2 2 5 2 4 3 2" xfId="42453" xr:uid="{AA05DBC6-1153-4A6A-B5EE-6B48C16E2591}"/>
    <cellStyle name="Separador de milhares 5 2 2 2 5 2 4 4" xfId="42454" xr:uid="{6DC1437D-0B57-465C-9BE6-12431596F48D}"/>
    <cellStyle name="Separador de milhares 5 2 2 2 5 2 4 4 2" xfId="42455" xr:uid="{F19BD697-497E-4D44-965B-F0E04836013F}"/>
    <cellStyle name="Separador de milhares 5 2 2 2 5 2 4 5" xfId="42456" xr:uid="{8AA970D8-7EC7-46A2-8DB2-C41FA14284BF}"/>
    <cellStyle name="Separador de milhares 5 2 2 2 5 2 5" xfId="42457" xr:uid="{619F1661-BC78-4FD9-A949-A3E66F9E659E}"/>
    <cellStyle name="Separador de milhares 5 2 2 2 5 2 5 2" xfId="42458" xr:uid="{510A179F-87EF-456A-9C76-28A50B77CA15}"/>
    <cellStyle name="Separador de milhares 5 2 2 2 5 2 5 2 2" xfId="42459" xr:uid="{3295A4DC-E52B-4422-81A3-FDD3782089EF}"/>
    <cellStyle name="Separador de milhares 5 2 2 2 5 2 5 3" xfId="42460" xr:uid="{9945B11A-19B7-421E-8445-D71B0BE39346}"/>
    <cellStyle name="Separador de milhares 5 2 2 2 5 2 5 3 2" xfId="42461" xr:uid="{30A659F7-4984-4F93-83A0-7631E3BC75C4}"/>
    <cellStyle name="Separador de milhares 5 2 2 2 5 2 5 4" xfId="42462" xr:uid="{46E315A3-D29B-4F2C-B57B-AFC591EC3A3A}"/>
    <cellStyle name="Separador de milhares 5 2 2 2 5 2 6" xfId="42463" xr:uid="{78744CB0-9D52-41EC-B45C-F5F21DE3B927}"/>
    <cellStyle name="Separador de milhares 5 2 2 2 5 2 6 2" xfId="42464" xr:uid="{62E6C07E-9269-4954-9E86-C84A439D4AB7}"/>
    <cellStyle name="Separador de milhares 5 2 2 2 5 2 7" xfId="42465" xr:uid="{85F0BCAE-72FE-42AB-A206-9C12EE53B9AF}"/>
    <cellStyle name="Separador de milhares 5 2 2 2 5 2 8" xfId="42466" xr:uid="{5FCCD334-41C6-404A-BDDD-45B8A3CBD680}"/>
    <cellStyle name="Separador de milhares 5 2 2 2 5 2 9" xfId="53533" xr:uid="{5E4CC72B-BAD7-45FB-B185-29CE76659B2F}"/>
    <cellStyle name="Separador de milhares 5 2 2 2 5 3" xfId="42467" xr:uid="{94F9F33E-9800-4CDA-9CC6-8D15DDEFD0E9}"/>
    <cellStyle name="Separador de milhares 5 2 2 2 5 3 2" xfId="42468" xr:uid="{CD373615-B019-4B36-8173-FA54203C945A}"/>
    <cellStyle name="Separador de milhares 5 2 2 2 5 3 2 2" xfId="42469" xr:uid="{EE15A303-3907-4051-AD2E-65213B196C36}"/>
    <cellStyle name="Separador de milhares 5 2 2 2 5 3 2 2 2" xfId="42470" xr:uid="{5EA6CA11-886E-4DB5-AB33-4E3C8787CBE6}"/>
    <cellStyle name="Separador de milhares 5 2 2 2 5 3 2 2 2 2" xfId="42471" xr:uid="{67844A13-3649-4100-A83F-43A21CFCCECD}"/>
    <cellStyle name="Separador de milhares 5 2 2 2 5 3 2 2 2 2 2" xfId="42472" xr:uid="{9AEBCF1E-DE01-41E7-A9AB-7A20D838854B}"/>
    <cellStyle name="Separador de milhares 5 2 2 2 5 3 2 2 2 3" xfId="42473" xr:uid="{63C22649-8AC1-4505-BF6D-51F683ED7D9E}"/>
    <cellStyle name="Separador de milhares 5 2 2 2 5 3 2 2 3" xfId="42474" xr:uid="{AD3B0319-22A3-430F-B158-63875F000EBA}"/>
    <cellStyle name="Separador de milhares 5 2 2 2 5 3 2 2 3 2" xfId="42475" xr:uid="{585873CC-BBDC-411D-838A-97C37CFD0F16}"/>
    <cellStyle name="Separador de milhares 5 2 2 2 5 3 2 2 4" xfId="42476" xr:uid="{63A2668D-E5BC-40C2-BE56-B13286C78326}"/>
    <cellStyle name="Separador de milhares 5 2 2 2 5 3 2 2 4 2" xfId="42477" xr:uid="{3303EBE3-D674-4566-8F0E-70000B05DA70}"/>
    <cellStyle name="Separador de milhares 5 2 2 2 5 3 2 2 5" xfId="42478" xr:uid="{5A7317C1-B922-4905-94DF-DE42337AF71F}"/>
    <cellStyle name="Separador de milhares 5 2 2 2 5 3 2 3" xfId="42479" xr:uid="{D1F791F9-6BDA-47A9-AA83-A95D9493BA7C}"/>
    <cellStyle name="Separador de milhares 5 2 2 2 5 3 2 3 2" xfId="42480" xr:uid="{F61157F9-9961-4B53-9D69-8174CF488076}"/>
    <cellStyle name="Separador de milhares 5 2 2 2 5 3 2 4" xfId="42481" xr:uid="{AF55B510-7B2D-4160-937D-EA5D3F7D54A3}"/>
    <cellStyle name="Separador de milhares 5 2 2 2 5 3 2 4 2" xfId="42482" xr:uid="{ECA2A95C-1CA8-474E-A8F3-4203FA1C7F91}"/>
    <cellStyle name="Separador de milhares 5 2 2 2 5 3 2 5" xfId="42483" xr:uid="{061BC481-1AAB-4EC5-9320-B91D7167AFCA}"/>
    <cellStyle name="Separador de milhares 5 2 2 2 5 3 3" xfId="42484" xr:uid="{075B7ECC-4D0C-4211-AA6E-525CAEE5043D}"/>
    <cellStyle name="Separador de milhares 5 2 2 2 5 3 3 2" xfId="42485" xr:uid="{65C9B5BB-64BA-47D1-820C-90A49B2E0F18}"/>
    <cellStyle name="Separador de milhares 5 2 2 2 5 3 3 2 2" xfId="42486" xr:uid="{B358E093-2585-41B3-BD3F-7BC041292B67}"/>
    <cellStyle name="Separador de milhares 5 2 2 2 5 3 3 3" xfId="42487" xr:uid="{B784F274-9079-442A-9A09-CD3836C0B182}"/>
    <cellStyle name="Separador de milhares 5 2 2 2 5 3 3 3 2" xfId="42488" xr:uid="{16B1D774-BEC2-4DCD-9D2E-FF8DB853E859}"/>
    <cellStyle name="Separador de milhares 5 2 2 2 5 3 3 4" xfId="42489" xr:uid="{0DDBA074-1E16-4B70-9D20-ADB66278151D}"/>
    <cellStyle name="Separador de milhares 5 2 2 2 5 3 4" xfId="42490" xr:uid="{88E58A97-909B-4FE4-A808-8E457B5283CF}"/>
    <cellStyle name="Separador de milhares 5 2 2 2 5 3 4 2" xfId="42491" xr:uid="{D01494CA-284B-48E9-A180-4A7AB51A7C3F}"/>
    <cellStyle name="Separador de milhares 5 2 2 2 5 3 4 2 2" xfId="42492" xr:uid="{884AAA43-C722-463C-8359-7C881CDD6B6D}"/>
    <cellStyle name="Separador de milhares 5 2 2 2 5 3 4 2 2 2" xfId="42493" xr:uid="{82DDD294-33AE-4F86-8A06-58B1879B15C2}"/>
    <cellStyle name="Separador de milhares 5 2 2 2 5 3 4 2 3" xfId="42494" xr:uid="{E3F6628F-D25D-4152-95E1-E192EA508B36}"/>
    <cellStyle name="Separador de milhares 5 2 2 2 5 3 4 3" xfId="42495" xr:uid="{C776C05A-BE7B-4BB1-A83F-99C6DB113727}"/>
    <cellStyle name="Separador de milhares 5 2 2 2 5 3 4 3 2" xfId="42496" xr:uid="{DD362D5D-4D48-43C8-A229-53038E22E944}"/>
    <cellStyle name="Separador de milhares 5 2 2 2 5 3 4 4" xfId="42497" xr:uid="{ED979C42-D5E5-4F7F-96F1-3E403D95F4D4}"/>
    <cellStyle name="Separador de milhares 5 2 2 2 5 3 4 4 2" xfId="42498" xr:uid="{E6F9B4EC-2ECF-4507-A05C-82973909725B}"/>
    <cellStyle name="Separador de milhares 5 2 2 2 5 3 4 5" xfId="42499" xr:uid="{0E46E920-9EEA-4EE4-829A-A32EBCA68222}"/>
    <cellStyle name="Separador de milhares 5 2 2 2 5 3 5" xfId="42500" xr:uid="{341420D1-FC5C-4041-8435-697E866D7DA4}"/>
    <cellStyle name="Separador de milhares 5 2 2 2 5 3 5 2" xfId="42501" xr:uid="{1FEE9133-6C69-4986-8250-80508D398ABE}"/>
    <cellStyle name="Separador de milhares 5 2 2 2 5 3 5 2 2" xfId="42502" xr:uid="{BDA277CA-0EB0-4FB3-B609-6E2B167770D9}"/>
    <cellStyle name="Separador de milhares 5 2 2 2 5 3 5 3" xfId="42503" xr:uid="{45690FAE-43E6-426B-AFDA-9C14FA004063}"/>
    <cellStyle name="Separador de milhares 5 2 2 2 5 3 5 3 2" xfId="42504" xr:uid="{3D01A11B-3DFA-4B4B-A9F1-E9677FF563BE}"/>
    <cellStyle name="Separador de milhares 5 2 2 2 5 3 5 4" xfId="42505" xr:uid="{5C979247-887C-4372-8C45-A17F86C87B13}"/>
    <cellStyle name="Separador de milhares 5 2 2 2 5 3 6" xfId="42506" xr:uid="{1F6A4777-55B7-4D6A-8CC3-D6094B382489}"/>
    <cellStyle name="Separador de milhares 5 2 2 2 5 3 6 2" xfId="42507" xr:uid="{D0B2D1F6-92E1-4709-B81C-8BC95EB05CBF}"/>
    <cellStyle name="Separador de milhares 5 2 2 2 5 3 7" xfId="42508" xr:uid="{9EBC8578-543D-49EB-B38A-5F8A6EB9BDE9}"/>
    <cellStyle name="Separador de milhares 5 2 2 2 5 3 8" xfId="42509" xr:uid="{6AA03859-8C76-4865-AB12-1643AB2024B9}"/>
    <cellStyle name="Separador de milhares 5 2 2 2 5 3 9" xfId="53534" xr:uid="{CE1A9DCB-6A9B-422A-ABED-D7DA36C2462A}"/>
    <cellStyle name="Separador de milhares 5 2 2 2 5 4" xfId="42510" xr:uid="{5937692F-2A34-437B-9625-D6715D7F2649}"/>
    <cellStyle name="Separador de milhares 5 2 2 2 5 4 2" xfId="42511" xr:uid="{0D8AD4E7-90E5-4206-A7A3-9E0C6754AF05}"/>
    <cellStyle name="Separador de milhares 5 2 2 2 5 4 2 2" xfId="42512" xr:uid="{38A959C9-38E1-4AA4-9E17-67A7D5DC8105}"/>
    <cellStyle name="Separador de milhares 5 2 2 2 5 4 2 2 2" xfId="42513" xr:uid="{54A6D636-0E91-4BF1-BA85-0658FEB5767D}"/>
    <cellStyle name="Separador de milhares 5 2 2 2 5 4 2 2 2 2" xfId="42514" xr:uid="{8EDAF270-F498-4284-95BB-CC01068BCCFD}"/>
    <cellStyle name="Separador de milhares 5 2 2 2 5 4 2 2 3" xfId="42515" xr:uid="{F6ACA4E0-ADCC-48E3-B994-1DADBE6E116D}"/>
    <cellStyle name="Separador de milhares 5 2 2 2 5 4 2 3" xfId="42516" xr:uid="{CF0B38E2-D603-484D-9488-4ADF2707A80A}"/>
    <cellStyle name="Separador de milhares 5 2 2 2 5 4 2 3 2" xfId="42517" xr:uid="{1CDC8196-EF25-4377-92C4-D2D356FDC838}"/>
    <cellStyle name="Separador de milhares 5 2 2 2 5 4 2 4" xfId="42518" xr:uid="{FDA4BF6A-4935-45D6-BEAE-DA86082073CD}"/>
    <cellStyle name="Separador de milhares 5 2 2 2 5 4 2 4 2" xfId="42519" xr:uid="{E917BCF2-9D45-4923-863F-A759BD1C22B4}"/>
    <cellStyle name="Separador de milhares 5 2 2 2 5 4 2 5" xfId="42520" xr:uid="{6A68B9E1-CA6B-42EA-85BB-1994CBEC0AEB}"/>
    <cellStyle name="Separador de milhares 5 2 2 2 5 4 3" xfId="42521" xr:uid="{3F242FEF-AC49-4227-809F-55D2093D2D3C}"/>
    <cellStyle name="Separador de milhares 5 2 2 2 5 4 3 2" xfId="42522" xr:uid="{0A054393-A033-47D4-BB00-30F5521769B1}"/>
    <cellStyle name="Separador de milhares 5 2 2 2 5 4 4" xfId="42523" xr:uid="{64950F2B-8D04-479D-995E-54C67F715414}"/>
    <cellStyle name="Separador de milhares 5 2 2 2 5 4 4 2" xfId="42524" xr:uid="{4D08A4CA-201D-40ED-91E7-0508383068A8}"/>
    <cellStyle name="Separador de milhares 5 2 2 2 5 4 5" xfId="42525" xr:uid="{EBD6406A-0AE7-4D02-91D7-0606E0C089CF}"/>
    <cellStyle name="Separador de milhares 5 2 2 2 5 5" xfId="42526" xr:uid="{A51BFDDA-775F-4816-AE3B-A92BB72BA3DF}"/>
    <cellStyle name="Separador de milhares 5 2 2 2 5 5 2" xfId="42527" xr:uid="{AD849DF9-D51C-4EC9-847C-5F6892CD39F7}"/>
    <cellStyle name="Separador de milhares 5 2 2 2 5 5 2 2" xfId="42528" xr:uid="{76BBF52C-5A18-462D-A5A8-8B4D8DAC5CC9}"/>
    <cellStyle name="Separador de milhares 5 2 2 2 5 5 3" xfId="42529" xr:uid="{76E4DE60-621A-4EE2-99A2-E6FC43DE3A4A}"/>
    <cellStyle name="Separador de milhares 5 2 2 2 5 5 3 2" xfId="42530" xr:uid="{387A05C6-F206-42AE-9C9F-227EE0B7B0C4}"/>
    <cellStyle name="Separador de milhares 5 2 2 2 5 5 4" xfId="42531" xr:uid="{7AD7B631-9A90-4179-BAE9-F097BDBB993A}"/>
    <cellStyle name="Separador de milhares 5 2 2 2 5 6" xfId="42532" xr:uid="{9BC39643-E885-4899-B614-7B758691EB17}"/>
    <cellStyle name="Separador de milhares 5 2 2 2 5 6 2" xfId="42533" xr:uid="{54A968CA-0993-43E2-A7B5-5DDC0F57E5A5}"/>
    <cellStyle name="Separador de milhares 5 2 2 2 5 6 2 2" xfId="42534" xr:uid="{99A2F2F3-610B-45D1-8810-6D79AAE7D0D2}"/>
    <cellStyle name="Separador de milhares 5 2 2 2 5 6 2 2 2" xfId="42535" xr:uid="{A8EF492B-CA6D-4AE4-9A40-F3C416D81102}"/>
    <cellStyle name="Separador de milhares 5 2 2 2 5 6 2 3" xfId="42536" xr:uid="{B10FD52A-C4A6-4BAD-A552-8C33E8092BEF}"/>
    <cellStyle name="Separador de milhares 5 2 2 2 5 6 3" xfId="42537" xr:uid="{D1CD6039-4A83-4326-8AAA-17494F3E2858}"/>
    <cellStyle name="Separador de milhares 5 2 2 2 5 6 3 2" xfId="42538" xr:uid="{207D9035-78E1-4332-A78A-9C1B45808545}"/>
    <cellStyle name="Separador de milhares 5 2 2 2 5 6 4" xfId="42539" xr:uid="{BA509717-797B-4DDB-A7F2-E612C9273E2D}"/>
    <cellStyle name="Separador de milhares 5 2 2 2 5 6 4 2" xfId="42540" xr:uid="{57282D80-9404-4BBC-9E4E-7C4556C3A0EC}"/>
    <cellStyle name="Separador de milhares 5 2 2 2 5 6 5" xfId="42541" xr:uid="{4A8C436B-7ABB-412B-BE84-1CB49F8F60FE}"/>
    <cellStyle name="Separador de milhares 5 2 2 2 5 7" xfId="42542" xr:uid="{B0C27A3A-E532-4A06-9DC8-B27DD5BC265F}"/>
    <cellStyle name="Separador de milhares 5 2 2 2 5 7 2" xfId="42543" xr:uid="{1032C8D8-F93B-43EA-9E0E-40541D8AE627}"/>
    <cellStyle name="Separador de milhares 5 2 2 2 5 7 2 2" xfId="42544" xr:uid="{9BA56895-2620-437F-A39C-DB820F396675}"/>
    <cellStyle name="Separador de milhares 5 2 2 2 5 7 3" xfId="42545" xr:uid="{595DED8C-899B-422B-B743-5D8CC40F8C63}"/>
    <cellStyle name="Separador de milhares 5 2 2 2 5 7 3 2" xfId="42546" xr:uid="{746916F1-0086-43B3-856B-CE71F9ACB1FF}"/>
    <cellStyle name="Separador de milhares 5 2 2 2 5 7 4" xfId="42547" xr:uid="{2FEC22B7-6924-4B78-ACDA-0C5A953A7CAF}"/>
    <cellStyle name="Separador de milhares 5 2 2 2 5 8" xfId="42548" xr:uid="{C22E1BCE-9C9E-424B-A3BD-B68CA71AEB6D}"/>
    <cellStyle name="Separador de milhares 5 2 2 2 5 8 2" xfId="42549" xr:uid="{926CBF75-AD63-4878-90EF-F32EABE8BBDC}"/>
    <cellStyle name="Separador de milhares 5 2 2 2 5 9" xfId="42550" xr:uid="{6746608D-027B-46E9-88F1-00AB9432881B}"/>
    <cellStyle name="Separador de milhares 5 2 2 2 6" xfId="42551" xr:uid="{3285B92C-9A03-468F-8C8B-D8B60B42FECA}"/>
    <cellStyle name="Separador de milhares 5 2 2 2 6 10" xfId="42552" xr:uid="{B8B326D5-0AD8-4CA9-9604-9BBF4241767B}"/>
    <cellStyle name="Separador de milhares 5 2 2 2 6 11" xfId="53535" xr:uid="{FFDB2045-47CC-4FDE-88AD-4F857AE7B24C}"/>
    <cellStyle name="Separador de milhares 5 2 2 2 6 2" xfId="42553" xr:uid="{0A61C251-9AF9-48D1-AECD-5F5660462EBE}"/>
    <cellStyle name="Separador de milhares 5 2 2 2 6 2 2" xfId="42554" xr:uid="{114789C6-5F66-457A-92CE-F40F50A4FC61}"/>
    <cellStyle name="Separador de milhares 5 2 2 2 6 2 2 2" xfId="42555" xr:uid="{8173874E-2648-4151-BFF7-F950C7AB6152}"/>
    <cellStyle name="Separador de milhares 5 2 2 2 6 2 2 2 2" xfId="42556" xr:uid="{C51D3431-A463-4984-A817-53CFA72B24D9}"/>
    <cellStyle name="Separador de milhares 5 2 2 2 6 2 2 2 2 2" xfId="42557" xr:uid="{E7B43AE6-DCEA-428E-AEEB-2D50A2715BDE}"/>
    <cellStyle name="Separador de milhares 5 2 2 2 6 2 2 2 2 2 2" xfId="42558" xr:uid="{479263D8-5EC9-44A0-BCEE-9464DB348868}"/>
    <cellStyle name="Separador de milhares 5 2 2 2 6 2 2 2 2 3" xfId="42559" xr:uid="{B257F1AF-6DB0-4A6B-8A0A-F48B3BF9F160}"/>
    <cellStyle name="Separador de milhares 5 2 2 2 6 2 2 2 3" xfId="42560" xr:uid="{48A92D79-8CB1-4807-BB16-B8E29A17F817}"/>
    <cellStyle name="Separador de milhares 5 2 2 2 6 2 2 2 3 2" xfId="42561" xr:uid="{60057E21-C6B0-4136-AA5F-DD5C0B953503}"/>
    <cellStyle name="Separador de milhares 5 2 2 2 6 2 2 2 4" xfId="42562" xr:uid="{8D3C7FD5-DBBB-4EB3-8482-33D17A53D2E5}"/>
    <cellStyle name="Separador de milhares 5 2 2 2 6 2 2 2 4 2" xfId="42563" xr:uid="{2CFF11E6-BA85-46A3-A0C2-4CDB0E33CC5A}"/>
    <cellStyle name="Separador de milhares 5 2 2 2 6 2 2 2 5" xfId="42564" xr:uid="{7C3F797B-6519-468B-BA80-DDC9F0CB17A8}"/>
    <cellStyle name="Separador de milhares 5 2 2 2 6 2 2 3" xfId="42565" xr:uid="{CE1715D7-22C4-4CB8-9223-2C418B6CC47B}"/>
    <cellStyle name="Separador de milhares 5 2 2 2 6 2 2 3 2" xfId="42566" xr:uid="{5224B2B3-B55A-4D30-97AF-B197B5F51869}"/>
    <cellStyle name="Separador de milhares 5 2 2 2 6 2 2 4" xfId="42567" xr:uid="{921AA191-0A14-4AB0-92F7-A2596C7D9ADC}"/>
    <cellStyle name="Separador de milhares 5 2 2 2 6 2 2 4 2" xfId="42568" xr:uid="{2FFC3CEB-F64E-4BFF-A6D2-186C0D800A24}"/>
    <cellStyle name="Separador de milhares 5 2 2 2 6 2 2 5" xfId="42569" xr:uid="{D6CB3609-1E72-48B6-8718-F0279E56EBA9}"/>
    <cellStyle name="Separador de milhares 5 2 2 2 6 2 3" xfId="42570" xr:uid="{EF771731-0D4D-4F5A-B2C1-5299CD91FFA1}"/>
    <cellStyle name="Separador de milhares 5 2 2 2 6 2 3 2" xfId="42571" xr:uid="{4B3BFE81-D8C8-4546-BA4C-F6B4756ED1A6}"/>
    <cellStyle name="Separador de milhares 5 2 2 2 6 2 3 2 2" xfId="42572" xr:uid="{0BC4F75C-30E9-4B0E-929B-F161B205BB3B}"/>
    <cellStyle name="Separador de milhares 5 2 2 2 6 2 3 3" xfId="42573" xr:uid="{60D875FC-FD63-4B67-A81C-59D4778A9B30}"/>
    <cellStyle name="Separador de milhares 5 2 2 2 6 2 3 3 2" xfId="42574" xr:uid="{06B1993C-D773-4601-A07D-998548BBB89C}"/>
    <cellStyle name="Separador de milhares 5 2 2 2 6 2 3 4" xfId="42575" xr:uid="{59EAD1F4-37F6-4E32-B2B3-DFE9866E63C1}"/>
    <cellStyle name="Separador de milhares 5 2 2 2 6 2 4" xfId="42576" xr:uid="{DB65A608-ADA6-48EA-A808-10E65A3ACD79}"/>
    <cellStyle name="Separador de milhares 5 2 2 2 6 2 4 2" xfId="42577" xr:uid="{66319CA3-9253-4424-A309-E4072079644F}"/>
    <cellStyle name="Separador de milhares 5 2 2 2 6 2 4 2 2" xfId="42578" xr:uid="{E6A4DBE5-D1EA-451C-8F08-AE3A669B9849}"/>
    <cellStyle name="Separador de milhares 5 2 2 2 6 2 4 2 2 2" xfId="42579" xr:uid="{776E9FFF-91CA-40F0-9FFD-609544078D90}"/>
    <cellStyle name="Separador de milhares 5 2 2 2 6 2 4 2 3" xfId="42580" xr:uid="{BE3C9409-6F46-4024-BAF2-E490B21ECB55}"/>
    <cellStyle name="Separador de milhares 5 2 2 2 6 2 4 3" xfId="42581" xr:uid="{0F737213-D740-42B2-A3C6-236177262C5A}"/>
    <cellStyle name="Separador de milhares 5 2 2 2 6 2 4 3 2" xfId="42582" xr:uid="{A73903D6-2BED-4A67-B34F-C5548A08A025}"/>
    <cellStyle name="Separador de milhares 5 2 2 2 6 2 4 4" xfId="42583" xr:uid="{1652D06D-C366-489D-9FE0-8F5C3B689663}"/>
    <cellStyle name="Separador de milhares 5 2 2 2 6 2 4 4 2" xfId="42584" xr:uid="{E3A5B4B3-EA1C-4FAE-976E-F574F532815D}"/>
    <cellStyle name="Separador de milhares 5 2 2 2 6 2 4 5" xfId="42585" xr:uid="{BDC76919-89D5-47FE-A4F0-4E89225D879B}"/>
    <cellStyle name="Separador de milhares 5 2 2 2 6 2 5" xfId="42586" xr:uid="{26AA6881-73AF-46FA-A7FB-2A8198987961}"/>
    <cellStyle name="Separador de milhares 5 2 2 2 6 2 5 2" xfId="42587" xr:uid="{7F79E13A-1CDA-464B-BC64-1D106498403D}"/>
    <cellStyle name="Separador de milhares 5 2 2 2 6 2 5 2 2" xfId="42588" xr:uid="{6FD213EE-EA67-49C9-A5B8-FE0866A4D75E}"/>
    <cellStyle name="Separador de milhares 5 2 2 2 6 2 5 3" xfId="42589" xr:uid="{57F2410B-A4F8-449D-A66E-2C59FC327388}"/>
    <cellStyle name="Separador de milhares 5 2 2 2 6 2 5 3 2" xfId="42590" xr:uid="{E7AD4A3B-433E-4A55-A250-5E2258ACEA1B}"/>
    <cellStyle name="Separador de milhares 5 2 2 2 6 2 5 4" xfId="42591" xr:uid="{0361FE0C-47A6-42F8-9BD8-5910608AC08D}"/>
    <cellStyle name="Separador de milhares 5 2 2 2 6 2 6" xfId="42592" xr:uid="{BE56E801-269C-4D49-821E-0BF52A430C59}"/>
    <cellStyle name="Separador de milhares 5 2 2 2 6 2 6 2" xfId="42593" xr:uid="{03F41DF2-2B67-4695-80DC-4DB5AB263659}"/>
    <cellStyle name="Separador de milhares 5 2 2 2 6 2 7" xfId="42594" xr:uid="{7D829199-278E-4B3F-A94C-6FE065B6BFF6}"/>
    <cellStyle name="Separador de milhares 5 2 2 2 6 2 8" xfId="42595" xr:uid="{32E1DDFC-4113-43B1-A9F0-8092EA9F9D15}"/>
    <cellStyle name="Separador de milhares 5 2 2 2 6 2 9" xfId="53536" xr:uid="{6761E609-4B2D-47AF-A9D2-B4569893BC42}"/>
    <cellStyle name="Separador de milhares 5 2 2 2 6 3" xfId="42596" xr:uid="{E01D1605-AFB0-4922-9C89-78CAF2826E49}"/>
    <cellStyle name="Separador de milhares 5 2 2 2 6 3 2" xfId="42597" xr:uid="{DC4E2FD5-0A45-415B-A210-4DA69D690D38}"/>
    <cellStyle name="Separador de milhares 5 2 2 2 6 3 2 2" xfId="42598" xr:uid="{41B83DBB-40AE-4086-9A1C-D0C0D361092C}"/>
    <cellStyle name="Separador de milhares 5 2 2 2 6 3 2 2 2" xfId="42599" xr:uid="{6D3EA22C-0E5F-49AC-97CC-8EB26A5556AF}"/>
    <cellStyle name="Separador de milhares 5 2 2 2 6 3 2 2 2 2" xfId="42600" xr:uid="{CAA40D01-62E2-4B9E-BCFD-586347443693}"/>
    <cellStyle name="Separador de milhares 5 2 2 2 6 3 2 2 2 2 2" xfId="42601" xr:uid="{29013610-E050-4458-8B43-6102A108D0ED}"/>
    <cellStyle name="Separador de milhares 5 2 2 2 6 3 2 2 2 3" xfId="42602" xr:uid="{2F84DE07-D104-41A8-A110-D7F4EDFFDDC9}"/>
    <cellStyle name="Separador de milhares 5 2 2 2 6 3 2 2 3" xfId="42603" xr:uid="{650FEA8D-92D8-45AE-A9CC-013FB70D6B02}"/>
    <cellStyle name="Separador de milhares 5 2 2 2 6 3 2 2 3 2" xfId="42604" xr:uid="{334CD0BC-781A-46AF-A55C-32239E5DF181}"/>
    <cellStyle name="Separador de milhares 5 2 2 2 6 3 2 2 4" xfId="42605" xr:uid="{D121DCA2-38A8-4F1A-A76A-900EA641C6E9}"/>
    <cellStyle name="Separador de milhares 5 2 2 2 6 3 2 2 4 2" xfId="42606" xr:uid="{87AD3F9C-5E99-4FE8-BAEF-3744601F979D}"/>
    <cellStyle name="Separador de milhares 5 2 2 2 6 3 2 2 5" xfId="42607" xr:uid="{6AA48906-8CE9-4347-AFA4-7321F6DF5C28}"/>
    <cellStyle name="Separador de milhares 5 2 2 2 6 3 2 3" xfId="42608" xr:uid="{4EC9A1C5-8CB8-4CA5-9356-CDDD2F4AF2E9}"/>
    <cellStyle name="Separador de milhares 5 2 2 2 6 3 2 3 2" xfId="42609" xr:uid="{B2CC521F-A32A-4DCD-8893-54F3845C055C}"/>
    <cellStyle name="Separador de milhares 5 2 2 2 6 3 2 4" xfId="42610" xr:uid="{F5F862FE-7679-4CDD-9036-B46B9C6691E3}"/>
    <cellStyle name="Separador de milhares 5 2 2 2 6 3 2 4 2" xfId="42611" xr:uid="{1EC59445-7DB8-436F-AC73-1B942EA3E940}"/>
    <cellStyle name="Separador de milhares 5 2 2 2 6 3 2 5" xfId="42612" xr:uid="{BB78456B-8199-4CAC-AAB1-7170E2B067B1}"/>
    <cellStyle name="Separador de milhares 5 2 2 2 6 3 3" xfId="42613" xr:uid="{33D7C950-E185-4152-BFF8-792B57B8E618}"/>
    <cellStyle name="Separador de milhares 5 2 2 2 6 3 3 2" xfId="42614" xr:uid="{2406508B-13EF-4200-AB54-08B4F1969893}"/>
    <cellStyle name="Separador de milhares 5 2 2 2 6 3 3 2 2" xfId="42615" xr:uid="{74D19B19-333C-4601-BAC6-94687663120F}"/>
    <cellStyle name="Separador de milhares 5 2 2 2 6 3 3 3" xfId="42616" xr:uid="{DF35B542-EE73-44F8-B1D0-78AC92A35D6C}"/>
    <cellStyle name="Separador de milhares 5 2 2 2 6 3 3 3 2" xfId="42617" xr:uid="{8CC37977-23EB-4DB4-B5A7-2E20FA2F3E6D}"/>
    <cellStyle name="Separador de milhares 5 2 2 2 6 3 3 4" xfId="42618" xr:uid="{3DA4668B-45B7-4E2A-A51E-8796D58C18D9}"/>
    <cellStyle name="Separador de milhares 5 2 2 2 6 3 4" xfId="42619" xr:uid="{643C8038-A579-431D-9E8A-75E94A22591D}"/>
    <cellStyle name="Separador de milhares 5 2 2 2 6 3 4 2" xfId="42620" xr:uid="{BE965DCD-D6FF-4959-BC05-9A062AE90F6C}"/>
    <cellStyle name="Separador de milhares 5 2 2 2 6 3 4 2 2" xfId="42621" xr:uid="{98C3A40F-B54D-4B3C-AD14-C3689DB37579}"/>
    <cellStyle name="Separador de milhares 5 2 2 2 6 3 4 2 2 2" xfId="42622" xr:uid="{0BC047FC-9DEE-4312-A497-5E96CBF5CC9B}"/>
    <cellStyle name="Separador de milhares 5 2 2 2 6 3 4 2 3" xfId="42623" xr:uid="{88406A29-3877-4286-9B76-6B519BF9CE9C}"/>
    <cellStyle name="Separador de milhares 5 2 2 2 6 3 4 3" xfId="42624" xr:uid="{D89F722B-A12F-47D4-B954-9ABD7FCCAFFB}"/>
    <cellStyle name="Separador de milhares 5 2 2 2 6 3 4 3 2" xfId="42625" xr:uid="{0A154A99-9783-4779-9A9F-86711C310F2F}"/>
    <cellStyle name="Separador de milhares 5 2 2 2 6 3 4 4" xfId="42626" xr:uid="{320D7FD6-15A2-452B-8F7E-81398214080E}"/>
    <cellStyle name="Separador de milhares 5 2 2 2 6 3 4 4 2" xfId="42627" xr:uid="{9CB21160-07C7-46DD-A7D9-089394A157E8}"/>
    <cellStyle name="Separador de milhares 5 2 2 2 6 3 4 5" xfId="42628" xr:uid="{C30E934C-6119-4DF2-B950-9433EA2BBC8E}"/>
    <cellStyle name="Separador de milhares 5 2 2 2 6 3 5" xfId="42629" xr:uid="{865F53D2-D284-43B1-9829-B7A36AB0036B}"/>
    <cellStyle name="Separador de milhares 5 2 2 2 6 3 5 2" xfId="42630" xr:uid="{73AFD943-0C73-429C-8750-6E78DBB39FA7}"/>
    <cellStyle name="Separador de milhares 5 2 2 2 6 3 5 2 2" xfId="42631" xr:uid="{1AB906A9-725D-4D64-8E65-8CF19A65A42B}"/>
    <cellStyle name="Separador de milhares 5 2 2 2 6 3 5 3" xfId="42632" xr:uid="{D3AFA571-F4D5-49A4-9721-40387B0C30B9}"/>
    <cellStyle name="Separador de milhares 5 2 2 2 6 3 5 3 2" xfId="42633" xr:uid="{16916A42-2232-4FAB-97F4-F644DF4AD481}"/>
    <cellStyle name="Separador de milhares 5 2 2 2 6 3 5 4" xfId="42634" xr:uid="{F87D6A9F-8ABE-46B0-80F7-5A66379177C4}"/>
    <cellStyle name="Separador de milhares 5 2 2 2 6 3 6" xfId="42635" xr:uid="{40E9BF43-3C1D-4EDD-B5E5-8805148C0493}"/>
    <cellStyle name="Separador de milhares 5 2 2 2 6 3 6 2" xfId="42636" xr:uid="{E459ACED-F86C-4424-B851-CA2613DC63E8}"/>
    <cellStyle name="Separador de milhares 5 2 2 2 6 3 7" xfId="42637" xr:uid="{8B0545E1-6DF4-421E-9E0E-FDDDA1E5A7E0}"/>
    <cellStyle name="Separador de milhares 5 2 2 2 6 3 8" xfId="42638" xr:uid="{0DB9E49B-5BE6-414D-86F1-439CADB0FB61}"/>
    <cellStyle name="Separador de milhares 5 2 2 2 6 3 9" xfId="53537" xr:uid="{83B1F559-D9D9-42F1-A704-07ECF83270C6}"/>
    <cellStyle name="Separador de milhares 5 2 2 2 6 4" xfId="42639" xr:uid="{5FACB01D-E8DF-49D3-AFD3-3995E4C91423}"/>
    <cellStyle name="Separador de milhares 5 2 2 2 6 4 2" xfId="42640" xr:uid="{E52D6527-A230-40C3-9C58-2062E1BCFC4E}"/>
    <cellStyle name="Separador de milhares 5 2 2 2 6 4 2 2" xfId="42641" xr:uid="{E109951D-E14E-4AAF-A3F4-81AEABD4E19A}"/>
    <cellStyle name="Separador de milhares 5 2 2 2 6 4 2 2 2" xfId="42642" xr:uid="{AB7D4FB4-C549-4708-958E-3BD649C7500B}"/>
    <cellStyle name="Separador de milhares 5 2 2 2 6 4 2 2 2 2" xfId="42643" xr:uid="{0B7A4A35-98F6-4C6B-804B-6655F92AD3F2}"/>
    <cellStyle name="Separador de milhares 5 2 2 2 6 4 2 2 3" xfId="42644" xr:uid="{D11CD02E-22A6-417E-B73C-E2BDCB43B894}"/>
    <cellStyle name="Separador de milhares 5 2 2 2 6 4 2 3" xfId="42645" xr:uid="{C72AE9A1-0616-492A-B8B7-DAD519B0CCFB}"/>
    <cellStyle name="Separador de milhares 5 2 2 2 6 4 2 3 2" xfId="42646" xr:uid="{863B565A-170D-4CB8-8571-D6C9777A336C}"/>
    <cellStyle name="Separador de milhares 5 2 2 2 6 4 2 4" xfId="42647" xr:uid="{50E07A81-D54F-4EF2-839E-4B6A12F36417}"/>
    <cellStyle name="Separador de milhares 5 2 2 2 6 4 2 4 2" xfId="42648" xr:uid="{B79C3947-8954-4B80-BBA5-54A7F616590C}"/>
    <cellStyle name="Separador de milhares 5 2 2 2 6 4 2 5" xfId="42649" xr:uid="{5ED72AA2-9E27-4E24-8F69-D6A0133C7CC6}"/>
    <cellStyle name="Separador de milhares 5 2 2 2 6 4 3" xfId="42650" xr:uid="{7380DA62-DF5F-424D-A6DE-F800296BF6EA}"/>
    <cellStyle name="Separador de milhares 5 2 2 2 6 4 3 2" xfId="42651" xr:uid="{275E38DB-D011-49B1-8910-D885D34D51B5}"/>
    <cellStyle name="Separador de milhares 5 2 2 2 6 4 4" xfId="42652" xr:uid="{007C6471-F999-498E-B1FB-1658E2779291}"/>
    <cellStyle name="Separador de milhares 5 2 2 2 6 4 4 2" xfId="42653" xr:uid="{E4090771-85BB-435B-B6D7-C0F089A12CD3}"/>
    <cellStyle name="Separador de milhares 5 2 2 2 6 4 5" xfId="42654" xr:uid="{EAC25C2B-494E-4EB0-AFF9-CCDC32D26C35}"/>
    <cellStyle name="Separador de milhares 5 2 2 2 6 5" xfId="42655" xr:uid="{6CF8C35C-C779-4FAA-BDAB-3C5BCD8EBAC0}"/>
    <cellStyle name="Separador de milhares 5 2 2 2 6 5 2" xfId="42656" xr:uid="{5E1C154D-CD13-466B-8470-039B974A4F87}"/>
    <cellStyle name="Separador de milhares 5 2 2 2 6 5 2 2" xfId="42657" xr:uid="{87A05A1C-A0D2-4A8A-BF29-58A26C9899B1}"/>
    <cellStyle name="Separador de milhares 5 2 2 2 6 5 3" xfId="42658" xr:uid="{906020A2-D5DF-46E9-9E78-E530865975DB}"/>
    <cellStyle name="Separador de milhares 5 2 2 2 6 5 3 2" xfId="42659" xr:uid="{466E1566-D4AC-4890-ABFA-F08C9D191A38}"/>
    <cellStyle name="Separador de milhares 5 2 2 2 6 5 4" xfId="42660" xr:uid="{10E30260-174D-4463-820C-E3BF31B6A2C1}"/>
    <cellStyle name="Separador de milhares 5 2 2 2 6 6" xfId="42661" xr:uid="{63B8AA9C-9980-4407-A5E2-971B55280615}"/>
    <cellStyle name="Separador de milhares 5 2 2 2 6 6 2" xfId="42662" xr:uid="{C86171A0-209A-4CD5-B824-A84C9D7350FD}"/>
    <cellStyle name="Separador de milhares 5 2 2 2 6 6 2 2" xfId="42663" xr:uid="{128B64F4-ADC9-40BA-884F-8F340E6741AF}"/>
    <cellStyle name="Separador de milhares 5 2 2 2 6 6 2 2 2" xfId="42664" xr:uid="{ADCFAEFD-42F4-43E5-B4DD-B22DC5AE709D}"/>
    <cellStyle name="Separador de milhares 5 2 2 2 6 6 2 3" xfId="42665" xr:uid="{E21ED139-E1A5-40C2-9CF7-2FBCE9EF57EA}"/>
    <cellStyle name="Separador de milhares 5 2 2 2 6 6 3" xfId="42666" xr:uid="{21099A2F-BF12-4582-AE7A-C151BF7260BC}"/>
    <cellStyle name="Separador de milhares 5 2 2 2 6 6 3 2" xfId="42667" xr:uid="{8C282E8C-DF2F-481D-BEBE-11588ECF3851}"/>
    <cellStyle name="Separador de milhares 5 2 2 2 6 6 4" xfId="42668" xr:uid="{F7BE3C29-AF25-4855-808B-5F72A869BC0E}"/>
    <cellStyle name="Separador de milhares 5 2 2 2 6 6 4 2" xfId="42669" xr:uid="{B40786D1-6902-4D44-AEF3-DC7E4A642611}"/>
    <cellStyle name="Separador de milhares 5 2 2 2 6 6 5" xfId="42670" xr:uid="{602AF717-831A-4420-AA59-C101C50CDB07}"/>
    <cellStyle name="Separador de milhares 5 2 2 2 6 7" xfId="42671" xr:uid="{E620FBCD-3C0D-42EB-A8CE-B6E6B65A95FB}"/>
    <cellStyle name="Separador de milhares 5 2 2 2 6 7 2" xfId="42672" xr:uid="{C45A2F9E-51C9-4F85-9B89-7E0BA1FA782E}"/>
    <cellStyle name="Separador de milhares 5 2 2 2 6 7 2 2" xfId="42673" xr:uid="{73AD6B26-B708-4D4D-B7EF-556C3C6EDFFA}"/>
    <cellStyle name="Separador de milhares 5 2 2 2 6 7 3" xfId="42674" xr:uid="{BB056460-C822-434B-901E-FC64A13F71E9}"/>
    <cellStyle name="Separador de milhares 5 2 2 2 6 7 3 2" xfId="42675" xr:uid="{78CE8C98-38C3-4C19-B680-1399CF0C9C8D}"/>
    <cellStyle name="Separador de milhares 5 2 2 2 6 7 4" xfId="42676" xr:uid="{E224A2D6-6C71-4864-BD7D-8407F4100555}"/>
    <cellStyle name="Separador de milhares 5 2 2 2 6 8" xfId="42677" xr:uid="{1E4D79DD-BC02-4486-875B-CC9EE7F73FE8}"/>
    <cellStyle name="Separador de milhares 5 2 2 2 6 8 2" xfId="42678" xr:uid="{B3F55AD1-B9FD-413F-841B-6C92C4CA9A32}"/>
    <cellStyle name="Separador de milhares 5 2 2 2 6 9" xfId="42679" xr:uid="{9B509CA6-EE0E-4874-8EF3-FD9D0EC63919}"/>
    <cellStyle name="Separador de milhares 5 2 2 2 7" xfId="42680" xr:uid="{39B4479A-CC7D-45BA-A0E2-B0D2B9A3FCCC}"/>
    <cellStyle name="Separador de milhares 5 2 2 2 7 2" xfId="42681" xr:uid="{01588B11-35CF-4820-BACD-05AFA387F80C}"/>
    <cellStyle name="Separador de milhares 5 2 2 2 7 2 2" xfId="42682" xr:uid="{2CF397CE-FC51-4629-9E1B-52FE22083A94}"/>
    <cellStyle name="Separador de milhares 5 2 2 2 7 2 2 2" xfId="42683" xr:uid="{28664CC1-3DFC-4CCA-B54F-61BB78EF4F5C}"/>
    <cellStyle name="Separador de milhares 5 2 2 2 7 2 2 2 2" xfId="42684" xr:uid="{62A7AC24-D4D9-4934-98DF-DCE585A021FD}"/>
    <cellStyle name="Separador de milhares 5 2 2 2 7 2 2 2 2 2" xfId="42685" xr:uid="{8A1302E8-BB68-4025-9C60-B7B020F688E5}"/>
    <cellStyle name="Separador de milhares 5 2 2 2 7 2 2 2 3" xfId="42686" xr:uid="{5479F0AC-C5D5-4CE2-8E58-130626BD3A37}"/>
    <cellStyle name="Separador de milhares 5 2 2 2 7 2 2 3" xfId="42687" xr:uid="{D78E557A-198E-4726-9215-D6B6DA2F8C0D}"/>
    <cellStyle name="Separador de milhares 5 2 2 2 7 2 2 3 2" xfId="42688" xr:uid="{5BACEE09-2E57-4A60-A6A6-9054C2BDB3C0}"/>
    <cellStyle name="Separador de milhares 5 2 2 2 7 2 2 4" xfId="42689" xr:uid="{F4248D82-C6EA-4CEC-9665-C0B193C2D68D}"/>
    <cellStyle name="Separador de milhares 5 2 2 2 7 2 2 4 2" xfId="42690" xr:uid="{31BBF654-380A-4ED8-98E7-6EA229D1B789}"/>
    <cellStyle name="Separador de milhares 5 2 2 2 7 2 2 5" xfId="42691" xr:uid="{7D0C206A-DBF3-4354-A144-6493C3801480}"/>
    <cellStyle name="Separador de milhares 5 2 2 2 7 2 3" xfId="42692" xr:uid="{529A0A89-6104-4112-BC9D-09A633462300}"/>
    <cellStyle name="Separador de milhares 5 2 2 2 7 2 3 2" xfId="42693" xr:uid="{8AA13226-1861-4FE0-9D0B-9F5FC3FCBECF}"/>
    <cellStyle name="Separador de milhares 5 2 2 2 7 2 4" xfId="42694" xr:uid="{7EBC7475-C799-44E0-8E5E-4B91F7B6E82E}"/>
    <cellStyle name="Separador de milhares 5 2 2 2 7 2 4 2" xfId="42695" xr:uid="{902DE7CD-BB5C-48F4-92F0-A9E88613BBB4}"/>
    <cellStyle name="Separador de milhares 5 2 2 2 7 2 5" xfId="42696" xr:uid="{63E78933-F731-44BF-99EA-B3944276107E}"/>
    <cellStyle name="Separador de milhares 5 2 2 2 7 3" xfId="42697" xr:uid="{416327ED-A2EE-4451-B5A8-7404E03ADADD}"/>
    <cellStyle name="Separador de milhares 5 2 2 2 7 3 2" xfId="42698" xr:uid="{49A58B7A-946B-4729-AF8D-CBABB790BD2B}"/>
    <cellStyle name="Separador de milhares 5 2 2 2 7 3 2 2" xfId="42699" xr:uid="{7A9AADBA-EE4A-40B0-8620-26A17D5BF080}"/>
    <cellStyle name="Separador de milhares 5 2 2 2 7 3 3" xfId="42700" xr:uid="{E69E0BC9-A240-43FF-A479-1CB50E83908A}"/>
    <cellStyle name="Separador de milhares 5 2 2 2 7 3 3 2" xfId="42701" xr:uid="{308F57DE-A1E3-4627-B52B-65DC2E837891}"/>
    <cellStyle name="Separador de milhares 5 2 2 2 7 3 4" xfId="42702" xr:uid="{161C0640-B463-4494-952E-58700326B82D}"/>
    <cellStyle name="Separador de milhares 5 2 2 2 7 4" xfId="42703" xr:uid="{5FBA7463-038E-450E-981C-2C9492A340F5}"/>
    <cellStyle name="Separador de milhares 5 2 2 2 7 4 2" xfId="42704" xr:uid="{6DB67703-EFBC-4CC9-8411-FFEB842C1DF4}"/>
    <cellStyle name="Separador de milhares 5 2 2 2 7 4 2 2" xfId="42705" xr:uid="{137B328F-C199-43F1-A44D-998EDD276139}"/>
    <cellStyle name="Separador de milhares 5 2 2 2 7 4 2 2 2" xfId="42706" xr:uid="{977BBDFB-495B-46B4-B2A2-B2B5521A7F47}"/>
    <cellStyle name="Separador de milhares 5 2 2 2 7 4 2 3" xfId="42707" xr:uid="{0948BDB4-FD44-474C-92F0-5677C042EDAD}"/>
    <cellStyle name="Separador de milhares 5 2 2 2 7 4 3" xfId="42708" xr:uid="{2FC45FF1-DAF8-429C-88A5-76BAFD890CAD}"/>
    <cellStyle name="Separador de milhares 5 2 2 2 7 4 3 2" xfId="42709" xr:uid="{A7C4C595-CFFF-4596-9565-A9A9E45781AB}"/>
    <cellStyle name="Separador de milhares 5 2 2 2 7 4 4" xfId="42710" xr:uid="{FB75DE6F-2189-4E9E-B17F-5A2D97138D88}"/>
    <cellStyle name="Separador de milhares 5 2 2 2 7 4 4 2" xfId="42711" xr:uid="{C023D5DE-8513-46D3-BA91-5684343A71AE}"/>
    <cellStyle name="Separador de milhares 5 2 2 2 7 4 5" xfId="42712" xr:uid="{C8EE386E-8895-48C4-BBA4-03CBF0B2540C}"/>
    <cellStyle name="Separador de milhares 5 2 2 2 7 5" xfId="42713" xr:uid="{F5AFF6A2-E4A3-4709-86F4-7F4C104FE240}"/>
    <cellStyle name="Separador de milhares 5 2 2 2 7 5 2" xfId="42714" xr:uid="{F577D67E-85EC-4DD7-BD54-299DCF23874D}"/>
    <cellStyle name="Separador de milhares 5 2 2 2 7 5 2 2" xfId="42715" xr:uid="{C6DABBCD-029C-4814-9E77-782EDAA69DDD}"/>
    <cellStyle name="Separador de milhares 5 2 2 2 7 5 3" xfId="42716" xr:uid="{9CB77B93-ECC5-4D1E-B6AD-4C0422E6390E}"/>
    <cellStyle name="Separador de milhares 5 2 2 2 7 5 3 2" xfId="42717" xr:uid="{2AECC120-05BC-46E9-8D05-FA205B199395}"/>
    <cellStyle name="Separador de milhares 5 2 2 2 7 5 4" xfId="42718" xr:uid="{623ECECE-097E-4CC0-B6B4-BE55A550724E}"/>
    <cellStyle name="Separador de milhares 5 2 2 2 7 6" xfId="42719" xr:uid="{4322A079-6896-4E9E-9D22-BEA17D22761C}"/>
    <cellStyle name="Separador de milhares 5 2 2 2 7 6 2" xfId="42720" xr:uid="{B5546A4E-97EC-440E-A445-2204484E0B01}"/>
    <cellStyle name="Separador de milhares 5 2 2 2 7 7" xfId="42721" xr:uid="{1B52232F-F50C-4C95-98F6-94C3B2BB1A42}"/>
    <cellStyle name="Separador de milhares 5 2 2 2 7 8" xfId="42722" xr:uid="{8FB6FC71-5368-44E7-9969-5B039D12DD03}"/>
    <cellStyle name="Separador de milhares 5 2 2 2 7 9" xfId="53538" xr:uid="{742CB949-3AB7-4859-9C81-EC8B05C42540}"/>
    <cellStyle name="Separador de milhares 5 2 2 2 8" xfId="42723" xr:uid="{8AA01CB4-957B-4533-B448-86B8AB4EAF33}"/>
    <cellStyle name="Separador de milhares 5 2 2 2 8 2" xfId="42724" xr:uid="{9430376F-C1B9-4478-BA9F-4B33F4E7BEA8}"/>
    <cellStyle name="Separador de milhares 5 2 2 2 8 2 2" xfId="42725" xr:uid="{3B794AAE-B4FE-48D0-8A42-200C74FDD309}"/>
    <cellStyle name="Separador de milhares 5 2 2 2 8 2 2 2" xfId="42726" xr:uid="{F74BE355-E910-412B-9048-37E4582A1F48}"/>
    <cellStyle name="Separador de milhares 5 2 2 2 8 2 2 2 2" xfId="42727" xr:uid="{45F10D68-7CE3-4AC5-8B48-809B7EC6BD26}"/>
    <cellStyle name="Separador de milhares 5 2 2 2 8 2 2 2 2 2" xfId="42728" xr:uid="{87DBF134-33B5-4F24-94F4-0F302D571C25}"/>
    <cellStyle name="Separador de milhares 5 2 2 2 8 2 2 2 3" xfId="42729" xr:uid="{FEEB4907-FC9A-4BB6-9044-391BA8A2BEBC}"/>
    <cellStyle name="Separador de milhares 5 2 2 2 8 2 2 3" xfId="42730" xr:uid="{CA9D778B-98C6-4034-B0CE-C323885DE10E}"/>
    <cellStyle name="Separador de milhares 5 2 2 2 8 2 2 3 2" xfId="42731" xr:uid="{9065FE08-0A93-4DA1-8F23-56B247E0ECFC}"/>
    <cellStyle name="Separador de milhares 5 2 2 2 8 2 2 4" xfId="42732" xr:uid="{50F479F3-118E-4961-A23A-BB4C7E868C08}"/>
    <cellStyle name="Separador de milhares 5 2 2 2 8 2 2 4 2" xfId="42733" xr:uid="{8EC41F2B-4A27-4BA3-9D9E-1239E87F6114}"/>
    <cellStyle name="Separador de milhares 5 2 2 2 8 2 2 5" xfId="42734" xr:uid="{98184A4C-9E39-4AB7-BCD4-FECB7DBEDFB5}"/>
    <cellStyle name="Separador de milhares 5 2 2 2 8 2 3" xfId="42735" xr:uid="{871EB022-DA8A-4974-AB05-D07921E4F139}"/>
    <cellStyle name="Separador de milhares 5 2 2 2 8 2 3 2" xfId="42736" xr:uid="{D4689C6E-010E-485C-A7BF-A1398E3BFADB}"/>
    <cellStyle name="Separador de milhares 5 2 2 2 8 2 4" xfId="42737" xr:uid="{F57E895B-CA79-4C8B-A725-4A113D7F3D04}"/>
    <cellStyle name="Separador de milhares 5 2 2 2 8 2 4 2" xfId="42738" xr:uid="{255E0BA2-B94A-4557-8CBB-F3A41ACBDCA1}"/>
    <cellStyle name="Separador de milhares 5 2 2 2 8 2 5" xfId="42739" xr:uid="{3CD20700-E7E3-4406-A22A-46C145C62800}"/>
    <cellStyle name="Separador de milhares 5 2 2 2 8 3" xfId="42740" xr:uid="{B1FCD59C-5F09-4BA4-BCCE-FCE270B31215}"/>
    <cellStyle name="Separador de milhares 5 2 2 2 8 3 2" xfId="42741" xr:uid="{B714FE84-6F07-4515-9E18-7A82646BCD17}"/>
    <cellStyle name="Separador de milhares 5 2 2 2 8 3 2 2" xfId="42742" xr:uid="{787029D9-A59D-4A87-865C-9263E5304443}"/>
    <cellStyle name="Separador de milhares 5 2 2 2 8 3 3" xfId="42743" xr:uid="{6BAC8A89-F1E2-406F-836C-075BFF101F97}"/>
    <cellStyle name="Separador de milhares 5 2 2 2 8 3 3 2" xfId="42744" xr:uid="{9F3E271C-C229-4194-BDF2-5FBE1BDE16DC}"/>
    <cellStyle name="Separador de milhares 5 2 2 2 8 3 4" xfId="42745" xr:uid="{36A30459-EFF9-4AA8-98C6-528F2F24D9B6}"/>
    <cellStyle name="Separador de milhares 5 2 2 2 8 4" xfId="42746" xr:uid="{CB6F49AB-FB21-4D59-9047-403CE4172B8E}"/>
    <cellStyle name="Separador de milhares 5 2 2 2 8 4 2" xfId="42747" xr:uid="{6C9CD1E6-1ECC-4008-A00A-2C2137CAA33C}"/>
    <cellStyle name="Separador de milhares 5 2 2 2 8 4 2 2" xfId="42748" xr:uid="{D0EEAC9E-4544-4D16-8418-E41907E44BFC}"/>
    <cellStyle name="Separador de milhares 5 2 2 2 8 4 2 2 2" xfId="42749" xr:uid="{7DE15CCC-04F4-4445-B5DC-94A577B06599}"/>
    <cellStyle name="Separador de milhares 5 2 2 2 8 4 2 3" xfId="42750" xr:uid="{8ECC6882-F76D-4F85-8728-2491774D91B2}"/>
    <cellStyle name="Separador de milhares 5 2 2 2 8 4 3" xfId="42751" xr:uid="{EB2FE910-8C5D-4BAA-9D76-BABB46F9E560}"/>
    <cellStyle name="Separador de milhares 5 2 2 2 8 4 3 2" xfId="42752" xr:uid="{FCFB36AC-A2B7-491D-A21B-B0920A5F2A1E}"/>
    <cellStyle name="Separador de milhares 5 2 2 2 8 4 4" xfId="42753" xr:uid="{53F92370-DF90-4FB4-BE09-8B72A9A5B7F1}"/>
    <cellStyle name="Separador de milhares 5 2 2 2 8 4 4 2" xfId="42754" xr:uid="{E6151EEB-C1BF-4A4A-9416-85723C706569}"/>
    <cellStyle name="Separador de milhares 5 2 2 2 8 4 5" xfId="42755" xr:uid="{823F3AE4-6777-4514-9E96-75AFB31E48C3}"/>
    <cellStyle name="Separador de milhares 5 2 2 2 8 5" xfId="42756" xr:uid="{5A3D2FAE-5535-4806-BCBE-BD047588A037}"/>
    <cellStyle name="Separador de milhares 5 2 2 2 8 5 2" xfId="42757" xr:uid="{A162F1A6-D809-4ADB-9A35-A9385CDBBC5E}"/>
    <cellStyle name="Separador de milhares 5 2 2 2 8 5 2 2" xfId="42758" xr:uid="{5ECF3795-AA53-46E9-B47A-A43581A9097F}"/>
    <cellStyle name="Separador de milhares 5 2 2 2 8 5 3" xfId="42759" xr:uid="{70E4F459-0C67-4CA3-A1F5-FE8DCB9B743E}"/>
    <cellStyle name="Separador de milhares 5 2 2 2 8 5 3 2" xfId="42760" xr:uid="{CB10D6F5-1607-475A-B418-9171F83B72C2}"/>
    <cellStyle name="Separador de milhares 5 2 2 2 8 5 4" xfId="42761" xr:uid="{1380BEB2-E995-43DB-9975-F203A3707CE8}"/>
    <cellStyle name="Separador de milhares 5 2 2 2 8 6" xfId="42762" xr:uid="{473A9595-9176-4409-806E-504757F2DBCF}"/>
    <cellStyle name="Separador de milhares 5 2 2 2 8 6 2" xfId="42763" xr:uid="{67F6382F-30AB-424A-AF55-79F65238922E}"/>
    <cellStyle name="Separador de milhares 5 2 2 2 8 7" xfId="42764" xr:uid="{BF0D4C3E-87CC-46E2-A3C3-1AA69117999F}"/>
    <cellStyle name="Separador de milhares 5 2 2 2 8 8" xfId="42765" xr:uid="{C4FC6DA6-5687-497B-85B0-2C98C32EFBDC}"/>
    <cellStyle name="Separador de milhares 5 2 2 2 8 9" xfId="53539" xr:uid="{8BC31060-FCA1-4CB3-83AF-C8D378D43EAE}"/>
    <cellStyle name="Separador de milhares 5 2 2 2 9" xfId="42766" xr:uid="{5FEBAEA9-3A42-488F-807B-73AFCAB05D56}"/>
    <cellStyle name="Separador de milhares 5 2 2 2 9 2" xfId="42767" xr:uid="{7FE3CD3E-7BE8-4BB5-84AF-8E681B78E366}"/>
    <cellStyle name="Separador de milhares 5 2 2 2 9 2 2" xfId="42768" xr:uid="{E7BC2C12-F995-4E01-B61B-0CD843C7FF5D}"/>
    <cellStyle name="Separador de milhares 5 2 2 2 9 2 2 2" xfId="42769" xr:uid="{0671745F-C1DF-4176-B9FB-ADEE6A3034FD}"/>
    <cellStyle name="Separador de milhares 5 2 2 2 9 2 2 2 2" xfId="42770" xr:uid="{E4145A1D-3407-4053-B0CA-7EF6BD90123C}"/>
    <cellStyle name="Separador de milhares 5 2 2 2 9 2 2 2 2 2" xfId="42771" xr:uid="{ECF1EDAB-6E08-40BE-8EA7-1A0CD0723111}"/>
    <cellStyle name="Separador de milhares 5 2 2 2 9 2 2 2 3" xfId="42772" xr:uid="{E11E75A2-ED47-41EF-8550-660C4E957D5C}"/>
    <cellStyle name="Separador de milhares 5 2 2 2 9 2 2 3" xfId="42773" xr:uid="{00C5C712-1B0D-4F39-A740-C638BB6F7657}"/>
    <cellStyle name="Separador de milhares 5 2 2 2 9 2 2 3 2" xfId="42774" xr:uid="{B15689F3-6680-462A-8C33-B7564EC1D77C}"/>
    <cellStyle name="Separador de milhares 5 2 2 2 9 2 2 4" xfId="42775" xr:uid="{37C679FA-8889-4CAF-B6FB-D1420F55A244}"/>
    <cellStyle name="Separador de milhares 5 2 2 2 9 2 2 4 2" xfId="42776" xr:uid="{56F36D1A-8DA5-4FEE-A4DF-12A97BBF0ABC}"/>
    <cellStyle name="Separador de milhares 5 2 2 2 9 2 2 5" xfId="42777" xr:uid="{E7B1DCEA-4DAE-40A7-98A2-146BE2D80ABC}"/>
    <cellStyle name="Separador de milhares 5 2 2 2 9 2 3" xfId="42778" xr:uid="{14B25295-4016-4D1B-B0F4-AF99D5889AD3}"/>
    <cellStyle name="Separador de milhares 5 2 2 2 9 2 3 2" xfId="42779" xr:uid="{6B7766E4-0BC1-483D-859D-7BBF0B95D97E}"/>
    <cellStyle name="Separador de milhares 5 2 2 2 9 2 4" xfId="42780" xr:uid="{2246C166-68BC-4C02-9C8C-1E860748C05F}"/>
    <cellStyle name="Separador de milhares 5 2 2 2 9 2 4 2" xfId="42781" xr:uid="{D05557C5-B19C-4571-90FB-DE27D8A702D0}"/>
    <cellStyle name="Separador de milhares 5 2 2 2 9 2 5" xfId="42782" xr:uid="{F8A8A6F0-4531-4F99-886D-3AB72B6F153F}"/>
    <cellStyle name="Separador de milhares 5 2 2 2 9 3" xfId="42783" xr:uid="{CC72EC01-C4CC-412C-A884-4DAACE1C726F}"/>
    <cellStyle name="Separador de milhares 5 2 2 2 9 3 2" xfId="42784" xr:uid="{D11ABEC7-6624-4759-ABF4-DB6FF0687F49}"/>
    <cellStyle name="Separador de milhares 5 2 2 2 9 3 2 2" xfId="42785" xr:uid="{6CD29CCE-7EC5-4BE1-9100-F114C69E5D08}"/>
    <cellStyle name="Separador de milhares 5 2 2 2 9 3 3" xfId="42786" xr:uid="{001F5FDE-3D4C-4E9F-AD64-1B66E7B23D35}"/>
    <cellStyle name="Separador de milhares 5 2 2 2 9 3 3 2" xfId="42787" xr:uid="{070E28AA-43EC-4934-8404-923AF6BDA739}"/>
    <cellStyle name="Separador de milhares 5 2 2 2 9 3 4" xfId="42788" xr:uid="{D196F1E2-632C-4E00-9288-B8DDC4CEB025}"/>
    <cellStyle name="Separador de milhares 5 2 2 2 9 4" xfId="42789" xr:uid="{70B4FEDD-0B53-442A-B694-AED2557B4073}"/>
    <cellStyle name="Separador de milhares 5 2 2 2 9 4 2" xfId="42790" xr:uid="{A8C09751-89EF-40EC-ACC8-5C3EE18D2AAB}"/>
    <cellStyle name="Separador de milhares 5 2 2 2 9 4 2 2" xfId="42791" xr:uid="{3E904AA0-ABA1-45C0-A028-DAF35BE5435F}"/>
    <cellStyle name="Separador de milhares 5 2 2 2 9 4 2 2 2" xfId="42792" xr:uid="{AD02E47B-94A1-477F-8D9B-DD471346E604}"/>
    <cellStyle name="Separador de milhares 5 2 2 2 9 4 2 3" xfId="42793" xr:uid="{8C60C419-B6FC-4CFC-BD84-BAA0EADD8BE8}"/>
    <cellStyle name="Separador de milhares 5 2 2 2 9 4 3" xfId="42794" xr:uid="{FEC4BC37-E8A1-462E-8399-D2298743DB3C}"/>
    <cellStyle name="Separador de milhares 5 2 2 2 9 4 3 2" xfId="42795" xr:uid="{44F0FB29-32D0-45A0-A5B5-34F01E432618}"/>
    <cellStyle name="Separador de milhares 5 2 2 2 9 4 4" xfId="42796" xr:uid="{F7B0503C-DE02-4F4B-AF23-1617FF36ABD1}"/>
    <cellStyle name="Separador de milhares 5 2 2 2 9 4 4 2" xfId="42797" xr:uid="{9DC48DDF-1CCA-4A5B-9ECD-C444FB9BC68B}"/>
    <cellStyle name="Separador de milhares 5 2 2 2 9 4 5" xfId="42798" xr:uid="{53BB4D51-BA01-491D-8156-BA6EA63A8DA1}"/>
    <cellStyle name="Separador de milhares 5 2 2 2 9 5" xfId="42799" xr:uid="{8BD0D48F-9A4E-41F2-8888-785338110CE6}"/>
    <cellStyle name="Separador de milhares 5 2 2 2 9 5 2" xfId="42800" xr:uid="{9F665508-246E-4F79-A75C-044A9D2D8B8F}"/>
    <cellStyle name="Separador de milhares 5 2 2 2 9 5 2 2" xfId="42801" xr:uid="{6BAE6522-7237-4C2D-9EDF-6A76DE5021A3}"/>
    <cellStyle name="Separador de milhares 5 2 2 2 9 5 3" xfId="42802" xr:uid="{70454298-2709-4885-AFB8-508F126E1BC2}"/>
    <cellStyle name="Separador de milhares 5 2 2 2 9 5 3 2" xfId="42803" xr:uid="{6C897123-3056-49D8-9BC1-0BE259930ECD}"/>
    <cellStyle name="Separador de milhares 5 2 2 2 9 5 4" xfId="42804" xr:uid="{B06A3F80-C86C-424F-BC16-5A328531E3C7}"/>
    <cellStyle name="Separador de milhares 5 2 2 2 9 6" xfId="42805" xr:uid="{B3D0B7DD-BE73-468D-8E23-75B143E3B2FA}"/>
    <cellStyle name="Separador de milhares 5 2 2 2 9 6 2" xfId="42806" xr:uid="{852829A6-FA5B-4AD2-ACC8-FD2049AEFAF8}"/>
    <cellStyle name="Separador de milhares 5 2 2 2 9 7" xfId="42807" xr:uid="{7E74ACDE-C752-416B-808C-D1C61E694028}"/>
    <cellStyle name="Separador de milhares 5 2 2 2 9 8" xfId="42808" xr:uid="{95726113-219B-40A5-B26D-259D3F337018}"/>
    <cellStyle name="Separador de milhares 5 2 2 2 9 9" xfId="53540" xr:uid="{4300F0E5-4F7B-409E-BADB-10903F63FB57}"/>
    <cellStyle name="Separador de milhares 5 2 2 3" xfId="42809" xr:uid="{F2EA91DF-DF67-445A-9CED-60DD7145AD4B}"/>
    <cellStyle name="Separador de milhares 5 2 2 3 10" xfId="42810" xr:uid="{8B408E21-2E43-484B-B52E-A271AA9F0C80}"/>
    <cellStyle name="Separador de milhares 5 2 2 3 10 2" xfId="42811" xr:uid="{51BF5734-2FFA-4779-8801-AE29F482A23E}"/>
    <cellStyle name="Separador de milhares 5 2 2 3 10 2 2" xfId="42812" xr:uid="{70EBD963-C0B5-4DA8-8679-0E55ABC54845}"/>
    <cellStyle name="Separador de milhares 5 2 2 3 10 2 2 2" xfId="42813" xr:uid="{C7432572-CA6E-4B7F-970F-E94973B5C448}"/>
    <cellStyle name="Separador de milhares 5 2 2 3 10 2 3" xfId="42814" xr:uid="{42DBADAC-514D-4DA6-A64D-136DABF24307}"/>
    <cellStyle name="Separador de milhares 5 2 2 3 10 3" xfId="42815" xr:uid="{0C088104-8073-458E-8880-DD52AD725F4C}"/>
    <cellStyle name="Separador de milhares 5 2 2 3 10 3 2" xfId="42816" xr:uid="{C2DA3518-3805-4D52-A34F-96069F4EB292}"/>
    <cellStyle name="Separador de milhares 5 2 2 3 10 4" xfId="42817" xr:uid="{1F38673E-EEEB-4682-A14F-F899BACCA64C}"/>
    <cellStyle name="Separador de milhares 5 2 2 3 10 4 2" xfId="42818" xr:uid="{6A9542E4-E3FD-4DB0-BBB4-255E53EFB323}"/>
    <cellStyle name="Separador de milhares 5 2 2 3 10 5" xfId="42819" xr:uid="{A2470691-BBC2-4254-BA46-F8F421346C67}"/>
    <cellStyle name="Separador de milhares 5 2 2 3 11" xfId="42820" xr:uid="{2AE0C6A4-F664-40F9-B246-5F44F60265DF}"/>
    <cellStyle name="Separador de milhares 5 2 2 3 11 2" xfId="42821" xr:uid="{DD92AF30-7C94-464B-9403-EABCF2440EEA}"/>
    <cellStyle name="Separador de milhares 5 2 2 3 11 2 2" xfId="42822" xr:uid="{1F8CCA12-8D72-4F9D-8102-2920D5AD5A78}"/>
    <cellStyle name="Separador de milhares 5 2 2 3 11 3" xfId="42823" xr:uid="{8AF86157-0D9D-4BC5-B3B6-EA6B217218F1}"/>
    <cellStyle name="Separador de milhares 5 2 2 3 11 3 2" xfId="42824" xr:uid="{A03110E0-173E-43C6-9E63-FFC2EDB7A767}"/>
    <cellStyle name="Separador de milhares 5 2 2 3 11 4" xfId="42825" xr:uid="{96E94C9F-44C1-491A-8FD0-B632799F5F4A}"/>
    <cellStyle name="Separador de milhares 5 2 2 3 12" xfId="42826" xr:uid="{74DB234D-B50F-4720-95C0-9C978A742ACF}"/>
    <cellStyle name="Separador de milhares 5 2 2 3 12 2" xfId="42827" xr:uid="{CBD97B7A-70F9-4EBC-9C41-380FA19E6098}"/>
    <cellStyle name="Separador de milhares 5 2 2 3 13" xfId="42828" xr:uid="{4F54ABC9-8179-46E4-97EA-26A48C1E03AB}"/>
    <cellStyle name="Separador de milhares 5 2 2 3 14" xfId="42829" xr:uid="{8F6A5D8F-004D-4961-8A05-2181B31BD544}"/>
    <cellStyle name="Separador de milhares 5 2 2 3 2" xfId="42830" xr:uid="{CE9C3EA8-CFA5-42DA-928B-7355652C0AAC}"/>
    <cellStyle name="Separador de milhares 5 2 2 3 2 10" xfId="42831" xr:uid="{C673DF1D-A68F-4391-BB9B-40F5E3439CE2}"/>
    <cellStyle name="Separador de milhares 5 2 2 3 2 10 2" xfId="42832" xr:uid="{B8C7C8F7-14D0-471E-A053-65738A39432D}"/>
    <cellStyle name="Separador de milhares 5 2 2 3 2 11" xfId="42833" xr:uid="{A838B05B-C3BD-4D18-9CE5-41DA10BF4C77}"/>
    <cellStyle name="Separador de milhares 5 2 2 3 2 12" xfId="42834" xr:uid="{9618E2A1-5793-422D-84CD-547D1762B481}"/>
    <cellStyle name="Separador de milhares 5 2 2 3 2 13" xfId="53541" xr:uid="{D77E71FF-09AC-4208-B59A-F2077F1C6545}"/>
    <cellStyle name="Separador de milhares 5 2 2 3 2 2" xfId="42835" xr:uid="{0573C73A-A9AE-4319-B724-F20A6C23EC5E}"/>
    <cellStyle name="Separador de milhares 5 2 2 3 2 2 10" xfId="42836" xr:uid="{A88CAE0F-06BD-47F7-B639-C202476EC141}"/>
    <cellStyle name="Separador de milhares 5 2 2 3 2 2 11" xfId="53542" xr:uid="{96F7C38D-0A17-4493-8688-BCB2E4864BDE}"/>
    <cellStyle name="Separador de milhares 5 2 2 3 2 2 2" xfId="42837" xr:uid="{48484A39-1176-4A0F-810D-D7329E15B999}"/>
    <cellStyle name="Separador de milhares 5 2 2 3 2 2 2 2" xfId="42838" xr:uid="{F1EE95F0-B7A1-486A-AFF1-C3C932F348CC}"/>
    <cellStyle name="Separador de milhares 5 2 2 3 2 2 2 2 2" xfId="42839" xr:uid="{916E23A1-430A-4A10-B3B3-E3226BCC7AEF}"/>
    <cellStyle name="Separador de milhares 5 2 2 3 2 2 2 2 2 2" xfId="42840" xr:uid="{4E104633-D132-423A-BE0F-7E7517ED287D}"/>
    <cellStyle name="Separador de milhares 5 2 2 3 2 2 2 2 2 2 2" xfId="42841" xr:uid="{D5E71506-5A23-47F1-B03C-ABD718EE9EE1}"/>
    <cellStyle name="Separador de milhares 5 2 2 3 2 2 2 2 2 2 2 2" xfId="42842" xr:uid="{7CE44B9F-5F69-405B-953B-5A05D33BC5A4}"/>
    <cellStyle name="Separador de milhares 5 2 2 3 2 2 2 2 2 2 3" xfId="42843" xr:uid="{4FE0CBE6-1CCE-464C-A90F-2D8CDA9FDDC0}"/>
    <cellStyle name="Separador de milhares 5 2 2 3 2 2 2 2 2 3" xfId="42844" xr:uid="{5D03357A-0299-4B65-8FE5-47C865ADC9AE}"/>
    <cellStyle name="Separador de milhares 5 2 2 3 2 2 2 2 2 3 2" xfId="42845" xr:uid="{7FCC1E71-EDFF-413C-92D1-8E3714C08B3C}"/>
    <cellStyle name="Separador de milhares 5 2 2 3 2 2 2 2 2 4" xfId="42846" xr:uid="{7D06D874-D834-4A5B-A87A-0D94EB03F31E}"/>
    <cellStyle name="Separador de milhares 5 2 2 3 2 2 2 2 2 4 2" xfId="42847" xr:uid="{4FE80791-B824-4343-BDC4-3F3FC0B77212}"/>
    <cellStyle name="Separador de milhares 5 2 2 3 2 2 2 2 2 5" xfId="42848" xr:uid="{820973F9-B828-467B-B2B2-1E2CEFE47205}"/>
    <cellStyle name="Separador de milhares 5 2 2 3 2 2 2 2 3" xfId="42849" xr:uid="{ED1D9FA8-6185-4876-A35A-0E47D9555518}"/>
    <cellStyle name="Separador de milhares 5 2 2 3 2 2 2 2 3 2" xfId="42850" xr:uid="{2069290A-FD8F-4410-AA41-B35EC024B3FE}"/>
    <cellStyle name="Separador de milhares 5 2 2 3 2 2 2 2 4" xfId="42851" xr:uid="{5F560875-BDC7-40EC-BFCE-1065C74F2888}"/>
    <cellStyle name="Separador de milhares 5 2 2 3 2 2 2 2 4 2" xfId="42852" xr:uid="{0E5CF0DE-4E2F-45BA-8122-E251C189C0A1}"/>
    <cellStyle name="Separador de milhares 5 2 2 3 2 2 2 2 5" xfId="42853" xr:uid="{670AA416-6607-41D4-970A-098F767F4485}"/>
    <cellStyle name="Separador de milhares 5 2 2 3 2 2 2 3" xfId="42854" xr:uid="{71DC0217-9BC1-47DA-ABE6-850A08C23CEC}"/>
    <cellStyle name="Separador de milhares 5 2 2 3 2 2 2 3 2" xfId="42855" xr:uid="{5E88C4C4-E083-440A-9A87-FFF611C01873}"/>
    <cellStyle name="Separador de milhares 5 2 2 3 2 2 2 3 2 2" xfId="42856" xr:uid="{5E915CF5-CC3D-4C93-B72C-754041B0CA42}"/>
    <cellStyle name="Separador de milhares 5 2 2 3 2 2 2 3 3" xfId="42857" xr:uid="{10387B9F-2559-421F-A256-3FC1B2521C28}"/>
    <cellStyle name="Separador de milhares 5 2 2 3 2 2 2 3 3 2" xfId="42858" xr:uid="{C6D0B3E7-1F0D-4A90-90F5-897C55755424}"/>
    <cellStyle name="Separador de milhares 5 2 2 3 2 2 2 3 4" xfId="42859" xr:uid="{513C74BE-534A-40B8-8E3A-67A68262E858}"/>
    <cellStyle name="Separador de milhares 5 2 2 3 2 2 2 4" xfId="42860" xr:uid="{3BD9C9D9-04C8-46BC-9EC7-E78E6A5AD3D6}"/>
    <cellStyle name="Separador de milhares 5 2 2 3 2 2 2 4 2" xfId="42861" xr:uid="{A8FAA362-318B-451B-AEB3-865FB092CAAB}"/>
    <cellStyle name="Separador de milhares 5 2 2 3 2 2 2 4 2 2" xfId="42862" xr:uid="{FAF7D3D1-730A-4C1E-AFE7-11E2A5E0FCBD}"/>
    <cellStyle name="Separador de milhares 5 2 2 3 2 2 2 4 2 2 2" xfId="42863" xr:uid="{F2DECF6E-12E6-4CA7-B9F3-860D4FA0F16C}"/>
    <cellStyle name="Separador de milhares 5 2 2 3 2 2 2 4 2 3" xfId="42864" xr:uid="{844CA0E8-55E2-411B-8C69-F92DDBDAEC21}"/>
    <cellStyle name="Separador de milhares 5 2 2 3 2 2 2 4 3" xfId="42865" xr:uid="{9AB0F5BD-24F8-414E-9A78-527B9A4A0F40}"/>
    <cellStyle name="Separador de milhares 5 2 2 3 2 2 2 4 3 2" xfId="42866" xr:uid="{F2F5FB8E-3497-468B-8195-8074CEB65E9A}"/>
    <cellStyle name="Separador de milhares 5 2 2 3 2 2 2 4 4" xfId="42867" xr:uid="{EC7EADDA-0C99-4FE1-94E3-238CF5A7B6DE}"/>
    <cellStyle name="Separador de milhares 5 2 2 3 2 2 2 4 4 2" xfId="42868" xr:uid="{ADB5B045-96DF-4E85-9663-8A7C100D8902}"/>
    <cellStyle name="Separador de milhares 5 2 2 3 2 2 2 4 5" xfId="42869" xr:uid="{98CC9120-FB1A-4994-87AB-EA8F692197DA}"/>
    <cellStyle name="Separador de milhares 5 2 2 3 2 2 2 5" xfId="42870" xr:uid="{55B46C4E-D1B0-40AF-9DDD-17F33EF1777A}"/>
    <cellStyle name="Separador de milhares 5 2 2 3 2 2 2 5 2" xfId="42871" xr:uid="{8200EE84-3717-4705-8B66-C8FB6B41FFC1}"/>
    <cellStyle name="Separador de milhares 5 2 2 3 2 2 2 5 2 2" xfId="42872" xr:uid="{459333A9-F34B-4248-A994-065CFBC6CB0D}"/>
    <cellStyle name="Separador de milhares 5 2 2 3 2 2 2 5 3" xfId="42873" xr:uid="{6108CE70-63D2-46EA-9F16-8D894B83F4C2}"/>
    <cellStyle name="Separador de milhares 5 2 2 3 2 2 2 5 3 2" xfId="42874" xr:uid="{E55096A4-32D5-49BC-92CE-F06BE3A7D50B}"/>
    <cellStyle name="Separador de milhares 5 2 2 3 2 2 2 5 4" xfId="42875" xr:uid="{13D2CAF2-A620-4932-B6FC-13201791451B}"/>
    <cellStyle name="Separador de milhares 5 2 2 3 2 2 2 6" xfId="42876" xr:uid="{67BC2094-C1B1-41D3-98DE-CDECCDA918C3}"/>
    <cellStyle name="Separador de milhares 5 2 2 3 2 2 2 6 2" xfId="42877" xr:uid="{6888626B-BD38-48F7-BF7A-81A02E3BFCAF}"/>
    <cellStyle name="Separador de milhares 5 2 2 3 2 2 2 7" xfId="42878" xr:uid="{04DF189D-44F9-4FCE-86B7-3F5C44931267}"/>
    <cellStyle name="Separador de milhares 5 2 2 3 2 2 2 8" xfId="42879" xr:uid="{1490A9C3-BA55-4FDF-8436-A342FBBA3537}"/>
    <cellStyle name="Separador de milhares 5 2 2 3 2 2 2 9" xfId="53543" xr:uid="{3958724C-895D-4120-A240-F048BFA1221E}"/>
    <cellStyle name="Separador de milhares 5 2 2 3 2 2 3" xfId="42880" xr:uid="{8EB45B78-3F2D-4F17-9E4B-B638DB574028}"/>
    <cellStyle name="Separador de milhares 5 2 2 3 2 2 3 2" xfId="42881" xr:uid="{8670AA1A-4C3E-4533-88B2-E2FCA1AE1697}"/>
    <cellStyle name="Separador de milhares 5 2 2 3 2 2 3 2 2" xfId="42882" xr:uid="{A0D97B1B-70C8-409C-9B77-930902B03081}"/>
    <cellStyle name="Separador de milhares 5 2 2 3 2 2 3 2 2 2" xfId="42883" xr:uid="{0906A47C-1583-4AEE-9988-909015C3EB13}"/>
    <cellStyle name="Separador de milhares 5 2 2 3 2 2 3 2 2 2 2" xfId="42884" xr:uid="{9C61FCAC-C835-441F-976D-E2DF95BE3C99}"/>
    <cellStyle name="Separador de milhares 5 2 2 3 2 2 3 2 2 2 2 2" xfId="42885" xr:uid="{6C21D0C5-045D-4234-93A6-C75CEAFF12B7}"/>
    <cellStyle name="Separador de milhares 5 2 2 3 2 2 3 2 2 2 3" xfId="42886" xr:uid="{EDF79525-EFC5-4C3B-A64A-DF223522A1C8}"/>
    <cellStyle name="Separador de milhares 5 2 2 3 2 2 3 2 2 3" xfId="42887" xr:uid="{E011309B-9543-4B34-9F95-AA67961E1DD6}"/>
    <cellStyle name="Separador de milhares 5 2 2 3 2 2 3 2 2 3 2" xfId="42888" xr:uid="{3FB17B2A-92F7-476E-A0F3-7C5582D8F222}"/>
    <cellStyle name="Separador de milhares 5 2 2 3 2 2 3 2 2 4" xfId="42889" xr:uid="{9DDB2D29-0416-46A4-A0C4-7A8207BA275D}"/>
    <cellStyle name="Separador de milhares 5 2 2 3 2 2 3 2 2 4 2" xfId="42890" xr:uid="{8A0EFA4A-D4A4-4F1C-8F2E-1E43B515E63B}"/>
    <cellStyle name="Separador de milhares 5 2 2 3 2 2 3 2 2 5" xfId="42891" xr:uid="{77AC6C2D-3EBE-438B-8AA7-995576AA3945}"/>
    <cellStyle name="Separador de milhares 5 2 2 3 2 2 3 2 3" xfId="42892" xr:uid="{1ABF1D7F-5CA7-44D9-B0FA-DCCF36A564B0}"/>
    <cellStyle name="Separador de milhares 5 2 2 3 2 2 3 2 3 2" xfId="42893" xr:uid="{290FFA47-1DED-4D66-9CF9-6B8381731C00}"/>
    <cellStyle name="Separador de milhares 5 2 2 3 2 2 3 2 4" xfId="42894" xr:uid="{6E5D2775-E238-40F6-A84B-9963590EBA06}"/>
    <cellStyle name="Separador de milhares 5 2 2 3 2 2 3 2 4 2" xfId="42895" xr:uid="{49273087-9ADC-4973-902E-D992F28B754D}"/>
    <cellStyle name="Separador de milhares 5 2 2 3 2 2 3 2 5" xfId="42896" xr:uid="{F0CD6E1E-77DD-4366-94B0-4E58650C9634}"/>
    <cellStyle name="Separador de milhares 5 2 2 3 2 2 3 3" xfId="42897" xr:uid="{BB5CC9B8-60E2-44C4-A74C-5D4B4F9772C3}"/>
    <cellStyle name="Separador de milhares 5 2 2 3 2 2 3 3 2" xfId="42898" xr:uid="{9811CF2D-6304-4125-9A2F-D7E47CF3E7A6}"/>
    <cellStyle name="Separador de milhares 5 2 2 3 2 2 3 3 2 2" xfId="42899" xr:uid="{ECFF266B-1DF7-4EE4-994D-59132976E318}"/>
    <cellStyle name="Separador de milhares 5 2 2 3 2 2 3 3 3" xfId="42900" xr:uid="{8FAB7CEE-8DFD-4F9A-8BCA-9013A3B23087}"/>
    <cellStyle name="Separador de milhares 5 2 2 3 2 2 3 3 3 2" xfId="42901" xr:uid="{C23F46E5-41A0-4D3F-8AD0-339869F55189}"/>
    <cellStyle name="Separador de milhares 5 2 2 3 2 2 3 3 4" xfId="42902" xr:uid="{35490572-EF45-4632-A2C2-7A88747D402D}"/>
    <cellStyle name="Separador de milhares 5 2 2 3 2 2 3 4" xfId="42903" xr:uid="{783B129C-7B39-4B65-B5E1-2E38A0DA3DDF}"/>
    <cellStyle name="Separador de milhares 5 2 2 3 2 2 3 4 2" xfId="42904" xr:uid="{EE454A02-FF6C-4A4F-8344-2DE1BCBEA74D}"/>
    <cellStyle name="Separador de milhares 5 2 2 3 2 2 3 4 2 2" xfId="42905" xr:uid="{EC38E4D4-6B97-4EE7-82CB-C239A8D72B2F}"/>
    <cellStyle name="Separador de milhares 5 2 2 3 2 2 3 4 2 2 2" xfId="42906" xr:uid="{DE96CEAE-2749-40B0-A6FA-8E57486509E5}"/>
    <cellStyle name="Separador de milhares 5 2 2 3 2 2 3 4 2 3" xfId="42907" xr:uid="{02DEFEC0-6813-4D73-B755-CE7035E29E7F}"/>
    <cellStyle name="Separador de milhares 5 2 2 3 2 2 3 4 3" xfId="42908" xr:uid="{60C04ACD-79E5-4220-AEF3-6AD2EDA25D7D}"/>
    <cellStyle name="Separador de milhares 5 2 2 3 2 2 3 4 3 2" xfId="42909" xr:uid="{792C6540-9B5C-43E2-832B-00772B314128}"/>
    <cellStyle name="Separador de milhares 5 2 2 3 2 2 3 4 4" xfId="42910" xr:uid="{639ED421-501D-43B2-91B5-FDF86F3B8A84}"/>
    <cellStyle name="Separador de milhares 5 2 2 3 2 2 3 4 4 2" xfId="42911" xr:uid="{5CE51B23-5D69-49B1-B680-42BF3308BEDE}"/>
    <cellStyle name="Separador de milhares 5 2 2 3 2 2 3 4 5" xfId="42912" xr:uid="{C6320A90-130A-4AED-ADAE-453F0D222288}"/>
    <cellStyle name="Separador de milhares 5 2 2 3 2 2 3 5" xfId="42913" xr:uid="{4001883B-5381-414A-A09C-583A318D0A24}"/>
    <cellStyle name="Separador de milhares 5 2 2 3 2 2 3 5 2" xfId="42914" xr:uid="{349BCD95-17A0-4BF9-B46B-2E1D10ED9448}"/>
    <cellStyle name="Separador de milhares 5 2 2 3 2 2 3 5 2 2" xfId="42915" xr:uid="{59CA8136-0208-4009-9C4A-DCB08F8C0AF7}"/>
    <cellStyle name="Separador de milhares 5 2 2 3 2 2 3 5 3" xfId="42916" xr:uid="{97D955BF-642F-4E9D-ABE4-24C748420BF3}"/>
    <cellStyle name="Separador de milhares 5 2 2 3 2 2 3 5 3 2" xfId="42917" xr:uid="{95F7FAF3-B030-42B8-A678-4DA7C42B8B96}"/>
    <cellStyle name="Separador de milhares 5 2 2 3 2 2 3 5 4" xfId="42918" xr:uid="{DABFC474-598E-489B-A56E-CBC836F8D45E}"/>
    <cellStyle name="Separador de milhares 5 2 2 3 2 2 3 6" xfId="42919" xr:uid="{9168BC6D-9F3B-4C7E-8125-3FBC8F1288A8}"/>
    <cellStyle name="Separador de milhares 5 2 2 3 2 2 3 6 2" xfId="42920" xr:uid="{11C5F176-E70B-4802-A01C-979C23A078AF}"/>
    <cellStyle name="Separador de milhares 5 2 2 3 2 2 3 7" xfId="42921" xr:uid="{FBB81D99-70C5-4AB1-9AF2-3A8CFD666DA8}"/>
    <cellStyle name="Separador de milhares 5 2 2 3 2 2 3 8" xfId="42922" xr:uid="{E37E8E3A-1517-47FE-BB4A-C6370325DAD2}"/>
    <cellStyle name="Separador de milhares 5 2 2 3 2 2 3 9" xfId="53544" xr:uid="{D0D58C02-ACB7-4AC3-84AE-7F3CA9150F2A}"/>
    <cellStyle name="Separador de milhares 5 2 2 3 2 2 4" xfId="42923" xr:uid="{CDAD47AB-3D72-4451-8B52-2C5EA049973F}"/>
    <cellStyle name="Separador de milhares 5 2 2 3 2 2 4 2" xfId="42924" xr:uid="{DEAE4B16-6045-46A0-AD77-89DCB918AB4E}"/>
    <cellStyle name="Separador de milhares 5 2 2 3 2 2 4 2 2" xfId="42925" xr:uid="{63603D7A-0526-4FDF-93D3-9D93F40BBECE}"/>
    <cellStyle name="Separador de milhares 5 2 2 3 2 2 4 2 2 2" xfId="42926" xr:uid="{1AB62F25-D1CF-4C88-8468-4F77782D0FA2}"/>
    <cellStyle name="Separador de milhares 5 2 2 3 2 2 4 2 2 2 2" xfId="42927" xr:uid="{9152079D-5096-457F-9A5F-F2C01C4D1FD0}"/>
    <cellStyle name="Separador de milhares 5 2 2 3 2 2 4 2 2 3" xfId="42928" xr:uid="{C2D03DDF-EF15-432C-B5D4-08349C260E09}"/>
    <cellStyle name="Separador de milhares 5 2 2 3 2 2 4 2 3" xfId="42929" xr:uid="{4B997B2E-8BAD-4007-B5D8-D1A3540BF9EA}"/>
    <cellStyle name="Separador de milhares 5 2 2 3 2 2 4 2 3 2" xfId="42930" xr:uid="{DD0D36B2-7215-48C6-BFF1-05703B4123FA}"/>
    <cellStyle name="Separador de milhares 5 2 2 3 2 2 4 2 4" xfId="42931" xr:uid="{5410ADF4-9419-411B-A404-8EA61DAE4ECF}"/>
    <cellStyle name="Separador de milhares 5 2 2 3 2 2 4 2 4 2" xfId="42932" xr:uid="{71B512B3-2525-4E18-AD32-BE729040187D}"/>
    <cellStyle name="Separador de milhares 5 2 2 3 2 2 4 2 5" xfId="42933" xr:uid="{8884B053-776B-4F91-A7E4-10A299F57323}"/>
    <cellStyle name="Separador de milhares 5 2 2 3 2 2 4 3" xfId="42934" xr:uid="{D6B3DB96-720B-4392-AEEC-35479B9DDE54}"/>
    <cellStyle name="Separador de milhares 5 2 2 3 2 2 4 3 2" xfId="42935" xr:uid="{3375A769-F2CD-4F6D-A29F-201F1465434D}"/>
    <cellStyle name="Separador de milhares 5 2 2 3 2 2 4 4" xfId="42936" xr:uid="{C06E3CE8-B5B8-4EE4-A8D1-29D8A139A85E}"/>
    <cellStyle name="Separador de milhares 5 2 2 3 2 2 4 4 2" xfId="42937" xr:uid="{D61DB58B-736C-48D8-A014-5B655AA132F9}"/>
    <cellStyle name="Separador de milhares 5 2 2 3 2 2 4 5" xfId="42938" xr:uid="{A775B6C6-3D92-4DD5-A6DD-E9A7231FD37F}"/>
    <cellStyle name="Separador de milhares 5 2 2 3 2 2 5" xfId="42939" xr:uid="{2F56565E-5DB2-4A99-A70C-C7C5361B346B}"/>
    <cellStyle name="Separador de milhares 5 2 2 3 2 2 5 2" xfId="42940" xr:uid="{BF56B58C-CED3-44F4-BF08-CF7432019E9F}"/>
    <cellStyle name="Separador de milhares 5 2 2 3 2 2 5 2 2" xfId="42941" xr:uid="{78BFACDC-C38F-4261-BA68-A5064932B2E2}"/>
    <cellStyle name="Separador de milhares 5 2 2 3 2 2 5 3" xfId="42942" xr:uid="{3E2E46B5-BDC7-44E9-838E-806D3E6AF114}"/>
    <cellStyle name="Separador de milhares 5 2 2 3 2 2 5 3 2" xfId="42943" xr:uid="{A2DCDC26-860C-4F6B-8B42-24CC11591F52}"/>
    <cellStyle name="Separador de milhares 5 2 2 3 2 2 5 4" xfId="42944" xr:uid="{CD138BF0-EB93-4AC7-A4C9-C4D6B02C7A49}"/>
    <cellStyle name="Separador de milhares 5 2 2 3 2 2 6" xfId="42945" xr:uid="{29CD00E2-F96D-477E-8A7A-FECF4B1979F9}"/>
    <cellStyle name="Separador de milhares 5 2 2 3 2 2 6 2" xfId="42946" xr:uid="{C0F5EF4B-9B9C-4767-A315-2B4FD17B6D37}"/>
    <cellStyle name="Separador de milhares 5 2 2 3 2 2 6 2 2" xfId="42947" xr:uid="{0D539913-54BC-4D12-904E-0896BFBC428C}"/>
    <cellStyle name="Separador de milhares 5 2 2 3 2 2 6 2 2 2" xfId="42948" xr:uid="{1E03886C-52F0-47A4-B0FF-CA042E1EA333}"/>
    <cellStyle name="Separador de milhares 5 2 2 3 2 2 6 2 3" xfId="42949" xr:uid="{ECD1BD3E-D3BD-4BB9-A34C-6F3C72D3B135}"/>
    <cellStyle name="Separador de milhares 5 2 2 3 2 2 6 3" xfId="42950" xr:uid="{FD3C03A9-836E-4B34-BB6B-140F9F7160BF}"/>
    <cellStyle name="Separador de milhares 5 2 2 3 2 2 6 3 2" xfId="42951" xr:uid="{D354ABAF-34E5-4172-9291-C6D37BF20DAD}"/>
    <cellStyle name="Separador de milhares 5 2 2 3 2 2 6 4" xfId="42952" xr:uid="{60F2EE40-EDD0-4B87-8BA6-2AD64DCDC077}"/>
    <cellStyle name="Separador de milhares 5 2 2 3 2 2 6 4 2" xfId="42953" xr:uid="{9DD93105-2309-4D58-80D1-07E9207AA6E0}"/>
    <cellStyle name="Separador de milhares 5 2 2 3 2 2 6 5" xfId="42954" xr:uid="{00469FA3-8F1A-48C2-B27B-16B0023B3FEC}"/>
    <cellStyle name="Separador de milhares 5 2 2 3 2 2 7" xfId="42955" xr:uid="{E8278403-B78A-4AA4-9E2A-55A7823DE3F7}"/>
    <cellStyle name="Separador de milhares 5 2 2 3 2 2 7 2" xfId="42956" xr:uid="{503990FD-46FA-46E1-90BD-899EA9470763}"/>
    <cellStyle name="Separador de milhares 5 2 2 3 2 2 7 2 2" xfId="42957" xr:uid="{E50686B2-10E6-4005-89ED-38C0377A31D3}"/>
    <cellStyle name="Separador de milhares 5 2 2 3 2 2 7 3" xfId="42958" xr:uid="{3BBB2BAA-1883-4469-9694-E3924F580D58}"/>
    <cellStyle name="Separador de milhares 5 2 2 3 2 2 7 3 2" xfId="42959" xr:uid="{5BE1B8B2-55BA-4F74-B902-234ADA9501C3}"/>
    <cellStyle name="Separador de milhares 5 2 2 3 2 2 7 4" xfId="42960" xr:uid="{ABF894EC-EE4E-4DC0-8467-4117CB9A271F}"/>
    <cellStyle name="Separador de milhares 5 2 2 3 2 2 8" xfId="42961" xr:uid="{8AA70F4E-8ADD-4474-9669-1C3E1B70E8C9}"/>
    <cellStyle name="Separador de milhares 5 2 2 3 2 2 8 2" xfId="42962" xr:uid="{FAB01649-F635-45E0-9261-3116E00FB7F2}"/>
    <cellStyle name="Separador de milhares 5 2 2 3 2 2 9" xfId="42963" xr:uid="{B92EBB56-F050-44AC-A947-8AABFA7CD8EC}"/>
    <cellStyle name="Separador de milhares 5 2 2 3 2 3" xfId="42964" xr:uid="{F5BE54FD-206B-49EA-A636-F8370EAD4E5B}"/>
    <cellStyle name="Separador de milhares 5 2 2 3 2 3 2" xfId="42965" xr:uid="{780E9C6F-3099-4EC6-A3B0-1AF11FD77740}"/>
    <cellStyle name="Separador de milhares 5 2 2 3 2 3 2 2" xfId="42966" xr:uid="{C6AA39F8-9BDD-4936-9D30-875992981F0E}"/>
    <cellStyle name="Separador de milhares 5 2 2 3 2 3 2 2 2" xfId="42967" xr:uid="{18D6D773-3B3B-4878-B1AE-66CC64E404A8}"/>
    <cellStyle name="Separador de milhares 5 2 2 3 2 3 2 2 2 2" xfId="42968" xr:uid="{871D0747-068C-4935-A0C1-B25A8BC726E7}"/>
    <cellStyle name="Separador de milhares 5 2 2 3 2 3 2 2 2 2 2" xfId="42969" xr:uid="{99BA2A11-6DF4-45A7-9218-D83A52FB4422}"/>
    <cellStyle name="Separador de milhares 5 2 2 3 2 3 2 2 2 3" xfId="42970" xr:uid="{CA6E77E5-FD58-459B-9CAA-BE969354095D}"/>
    <cellStyle name="Separador de milhares 5 2 2 3 2 3 2 2 3" xfId="42971" xr:uid="{E633BE8E-7566-4C87-ABF9-585165C3BDC2}"/>
    <cellStyle name="Separador de milhares 5 2 2 3 2 3 2 2 3 2" xfId="42972" xr:uid="{85E0E650-8EBC-43D5-BFF0-522B608C25B3}"/>
    <cellStyle name="Separador de milhares 5 2 2 3 2 3 2 2 4" xfId="42973" xr:uid="{F9D27E9F-61EF-49A1-AAD2-D0BF1B343C0D}"/>
    <cellStyle name="Separador de milhares 5 2 2 3 2 3 2 2 4 2" xfId="42974" xr:uid="{87F83721-F77C-43C0-8C2B-A8901379FFF2}"/>
    <cellStyle name="Separador de milhares 5 2 2 3 2 3 2 2 5" xfId="42975" xr:uid="{A2674F26-C027-49B3-94F8-E6F887BC6380}"/>
    <cellStyle name="Separador de milhares 5 2 2 3 2 3 2 3" xfId="42976" xr:uid="{86C0839C-A6B7-45AE-AE8A-D8676E2301B2}"/>
    <cellStyle name="Separador de milhares 5 2 2 3 2 3 2 3 2" xfId="42977" xr:uid="{B2BCE9C4-1048-4E07-8A92-CD2C61D19DD6}"/>
    <cellStyle name="Separador de milhares 5 2 2 3 2 3 2 4" xfId="42978" xr:uid="{91DF53FE-41C3-4D5E-A234-0C81B7D551C9}"/>
    <cellStyle name="Separador de milhares 5 2 2 3 2 3 2 4 2" xfId="42979" xr:uid="{4D7E398B-4E87-4CC2-A71E-DF3FD6A96DDC}"/>
    <cellStyle name="Separador de milhares 5 2 2 3 2 3 2 5" xfId="42980" xr:uid="{F5DBC51E-15F7-43DF-9553-31EF82C66D38}"/>
    <cellStyle name="Separador de milhares 5 2 2 3 2 3 3" xfId="42981" xr:uid="{3ECA9B01-D887-4631-914E-28D11AE00D19}"/>
    <cellStyle name="Separador de milhares 5 2 2 3 2 3 3 2" xfId="42982" xr:uid="{7C8B55C0-6EC9-4611-90DF-96D18637D4EA}"/>
    <cellStyle name="Separador de milhares 5 2 2 3 2 3 3 2 2" xfId="42983" xr:uid="{8963F776-FEB6-4C7E-80A3-A4CCC4EF5504}"/>
    <cellStyle name="Separador de milhares 5 2 2 3 2 3 3 3" xfId="42984" xr:uid="{BEB6053C-CC5B-46A0-85CC-E64854FD2B3C}"/>
    <cellStyle name="Separador de milhares 5 2 2 3 2 3 3 3 2" xfId="42985" xr:uid="{E15779A6-AD86-4F2E-8E86-880A2FAA4CA9}"/>
    <cellStyle name="Separador de milhares 5 2 2 3 2 3 3 4" xfId="42986" xr:uid="{8D0E83F9-96A3-4557-BB7B-E3D06B4FBECC}"/>
    <cellStyle name="Separador de milhares 5 2 2 3 2 3 4" xfId="42987" xr:uid="{388B799F-5214-43E9-BF1B-7FEE713175B4}"/>
    <cellStyle name="Separador de milhares 5 2 2 3 2 3 4 2" xfId="42988" xr:uid="{3E2BCCC3-F06A-4722-AEDC-AE75B528485E}"/>
    <cellStyle name="Separador de milhares 5 2 2 3 2 3 4 2 2" xfId="42989" xr:uid="{76006E9E-A3D6-482B-AB2C-07081F04F28A}"/>
    <cellStyle name="Separador de milhares 5 2 2 3 2 3 4 2 2 2" xfId="42990" xr:uid="{947473AB-F6A5-42D7-8ABB-742F77E1837F}"/>
    <cellStyle name="Separador de milhares 5 2 2 3 2 3 4 2 3" xfId="42991" xr:uid="{346155EF-97CB-4419-9227-7957004F2E55}"/>
    <cellStyle name="Separador de milhares 5 2 2 3 2 3 4 3" xfId="42992" xr:uid="{C25C5399-F5BA-4460-AA0E-E47E0B39CC4E}"/>
    <cellStyle name="Separador de milhares 5 2 2 3 2 3 4 3 2" xfId="42993" xr:uid="{33286691-DC35-4AAB-9D7D-DE7B5FE44E6D}"/>
    <cellStyle name="Separador de milhares 5 2 2 3 2 3 4 4" xfId="42994" xr:uid="{C13807A2-7922-442F-A95F-F0B7196801D9}"/>
    <cellStyle name="Separador de milhares 5 2 2 3 2 3 4 4 2" xfId="42995" xr:uid="{20B7CC6F-9748-4BCC-8713-5F1A48F18C3F}"/>
    <cellStyle name="Separador de milhares 5 2 2 3 2 3 4 5" xfId="42996" xr:uid="{891E8C93-FBEF-4924-9692-24629E3A3681}"/>
    <cellStyle name="Separador de milhares 5 2 2 3 2 3 5" xfId="42997" xr:uid="{39C64E65-50F6-4EEB-87B5-4B73E16FAA43}"/>
    <cellStyle name="Separador de milhares 5 2 2 3 2 3 5 2" xfId="42998" xr:uid="{B6B6E002-D0A2-4629-9619-8361521C8134}"/>
    <cellStyle name="Separador de milhares 5 2 2 3 2 3 5 2 2" xfId="42999" xr:uid="{19D9333A-5DF0-4838-9DBB-5217650E2B08}"/>
    <cellStyle name="Separador de milhares 5 2 2 3 2 3 5 3" xfId="43000" xr:uid="{73E1CAAB-2FC6-4B8F-97DF-27D1B8CB9B63}"/>
    <cellStyle name="Separador de milhares 5 2 2 3 2 3 5 3 2" xfId="43001" xr:uid="{838D2487-51C4-49A5-8645-4201D98F3AAF}"/>
    <cellStyle name="Separador de milhares 5 2 2 3 2 3 5 4" xfId="43002" xr:uid="{A1E5229D-9158-4A61-BC91-34BF0D2AD915}"/>
    <cellStyle name="Separador de milhares 5 2 2 3 2 3 6" xfId="43003" xr:uid="{C75FA67F-5BC9-4540-BDDC-4213EEF0A97E}"/>
    <cellStyle name="Separador de milhares 5 2 2 3 2 3 6 2" xfId="43004" xr:uid="{54D65DF4-94B6-42EC-B22F-44BD7432EB3F}"/>
    <cellStyle name="Separador de milhares 5 2 2 3 2 3 7" xfId="43005" xr:uid="{12329175-165E-46AE-AE86-0DF70A0A5756}"/>
    <cellStyle name="Separador de milhares 5 2 2 3 2 3 8" xfId="43006" xr:uid="{7D700050-DDF3-4421-A6C6-9DEEB8035210}"/>
    <cellStyle name="Separador de milhares 5 2 2 3 2 3 9" xfId="53545" xr:uid="{EF3CB4CF-03AC-48BC-8DB9-E355C4A81FD3}"/>
    <cellStyle name="Separador de milhares 5 2 2 3 2 4" xfId="43007" xr:uid="{BA85C8D2-C556-4DE9-89D0-C504ED705CCA}"/>
    <cellStyle name="Separador de milhares 5 2 2 3 2 4 2" xfId="43008" xr:uid="{D1CF37D9-2F21-4A33-AF91-B8BC328C7CB0}"/>
    <cellStyle name="Separador de milhares 5 2 2 3 2 4 2 2" xfId="43009" xr:uid="{FE66AAB8-DF27-4139-935B-008C5EE53701}"/>
    <cellStyle name="Separador de milhares 5 2 2 3 2 4 2 2 2" xfId="43010" xr:uid="{121972D0-BD6B-46DA-A7AF-1E02F2B4FDD4}"/>
    <cellStyle name="Separador de milhares 5 2 2 3 2 4 2 2 2 2" xfId="43011" xr:uid="{D00605D1-0DD0-49E2-80D5-EEC1CB628586}"/>
    <cellStyle name="Separador de milhares 5 2 2 3 2 4 2 2 2 2 2" xfId="43012" xr:uid="{63B47C8D-25A6-4530-B612-7D1210DB449C}"/>
    <cellStyle name="Separador de milhares 5 2 2 3 2 4 2 2 2 3" xfId="43013" xr:uid="{708A8E16-090D-48F3-B6FC-BDC9AEC18421}"/>
    <cellStyle name="Separador de milhares 5 2 2 3 2 4 2 2 3" xfId="43014" xr:uid="{28696129-AF5E-4637-9B84-4052164B9A66}"/>
    <cellStyle name="Separador de milhares 5 2 2 3 2 4 2 2 3 2" xfId="43015" xr:uid="{40637907-C208-41EF-9F9D-B08C7415CD4E}"/>
    <cellStyle name="Separador de milhares 5 2 2 3 2 4 2 2 4" xfId="43016" xr:uid="{F34AB5DB-967E-4300-B156-D2EFCEF2851A}"/>
    <cellStyle name="Separador de milhares 5 2 2 3 2 4 2 2 4 2" xfId="43017" xr:uid="{4D0B119A-9FD2-4B0E-9935-4AD2E0F86345}"/>
    <cellStyle name="Separador de milhares 5 2 2 3 2 4 2 2 5" xfId="43018" xr:uid="{01E4B835-B827-4BBA-9017-AB7D0D8C8742}"/>
    <cellStyle name="Separador de milhares 5 2 2 3 2 4 2 3" xfId="43019" xr:uid="{AE9DF09C-B938-491F-91FD-B8D845C74DD8}"/>
    <cellStyle name="Separador de milhares 5 2 2 3 2 4 2 3 2" xfId="43020" xr:uid="{3CA618DF-B5C1-49CD-B47B-901AA99E22E9}"/>
    <cellStyle name="Separador de milhares 5 2 2 3 2 4 2 4" xfId="43021" xr:uid="{997F1F4C-01F6-4B75-A623-FF00A868E12B}"/>
    <cellStyle name="Separador de milhares 5 2 2 3 2 4 2 4 2" xfId="43022" xr:uid="{9D70EC69-DEFE-4BDF-8967-EFBA7ACE5E63}"/>
    <cellStyle name="Separador de milhares 5 2 2 3 2 4 2 5" xfId="43023" xr:uid="{1B0C9D0F-486B-4189-8E99-1C46564E35E9}"/>
    <cellStyle name="Separador de milhares 5 2 2 3 2 4 3" xfId="43024" xr:uid="{45960221-AC7A-4EEC-94A6-C0EF333DFC20}"/>
    <cellStyle name="Separador de milhares 5 2 2 3 2 4 3 2" xfId="43025" xr:uid="{B524DBFC-3A2F-4B22-8C34-FFD9841A5290}"/>
    <cellStyle name="Separador de milhares 5 2 2 3 2 4 3 2 2" xfId="43026" xr:uid="{CEDFCAD9-8F3B-4CDE-8612-23C9D815A240}"/>
    <cellStyle name="Separador de milhares 5 2 2 3 2 4 3 3" xfId="43027" xr:uid="{5C902E87-875C-49A5-A801-4CDFB4F798BB}"/>
    <cellStyle name="Separador de milhares 5 2 2 3 2 4 3 3 2" xfId="43028" xr:uid="{0A3500DD-A83B-4EDD-A1E2-4D04EDE69AAE}"/>
    <cellStyle name="Separador de milhares 5 2 2 3 2 4 3 4" xfId="43029" xr:uid="{030FED47-8E29-4495-9B00-C2ED8EF88232}"/>
    <cellStyle name="Separador de milhares 5 2 2 3 2 4 4" xfId="43030" xr:uid="{C1255034-045E-45C1-AA27-221A2EA13F29}"/>
    <cellStyle name="Separador de milhares 5 2 2 3 2 4 4 2" xfId="43031" xr:uid="{EB3190BA-8AB5-49F2-9C89-C8D2AF4270E2}"/>
    <cellStyle name="Separador de milhares 5 2 2 3 2 4 4 2 2" xfId="43032" xr:uid="{B3BB896D-F2B6-4B4E-BCF2-35E9ED2C18CB}"/>
    <cellStyle name="Separador de milhares 5 2 2 3 2 4 4 2 2 2" xfId="43033" xr:uid="{40BC2E09-95D6-4EB1-9706-E9FEA70D3FDE}"/>
    <cellStyle name="Separador de milhares 5 2 2 3 2 4 4 2 3" xfId="43034" xr:uid="{C4B6DB93-8606-4DA4-BFAC-8A2B8E045C77}"/>
    <cellStyle name="Separador de milhares 5 2 2 3 2 4 4 3" xfId="43035" xr:uid="{8D71D348-0E06-4C0A-AD94-1FBBD7E8E088}"/>
    <cellStyle name="Separador de milhares 5 2 2 3 2 4 4 3 2" xfId="43036" xr:uid="{5FBF7444-55BE-4405-A031-3DF3199DEDD2}"/>
    <cellStyle name="Separador de milhares 5 2 2 3 2 4 4 4" xfId="43037" xr:uid="{FB8F54A7-CECD-46D4-AB8A-F3D444867434}"/>
    <cellStyle name="Separador de milhares 5 2 2 3 2 4 4 4 2" xfId="43038" xr:uid="{86DA1A0F-B225-47EF-99F4-64CA9CCD07F4}"/>
    <cellStyle name="Separador de milhares 5 2 2 3 2 4 4 5" xfId="43039" xr:uid="{2B9FF7BF-1049-42EE-B9FA-CB51757CE9F1}"/>
    <cellStyle name="Separador de milhares 5 2 2 3 2 4 5" xfId="43040" xr:uid="{BEB095E2-1998-4381-8A6C-905BA6C9D1AF}"/>
    <cellStyle name="Separador de milhares 5 2 2 3 2 4 5 2" xfId="43041" xr:uid="{A8537AF6-303E-4C9A-BF3E-6E984A932975}"/>
    <cellStyle name="Separador de milhares 5 2 2 3 2 4 5 2 2" xfId="43042" xr:uid="{BA38EFB0-B4C6-4D58-9221-B12862CDC053}"/>
    <cellStyle name="Separador de milhares 5 2 2 3 2 4 5 3" xfId="43043" xr:uid="{ECB52149-7571-46E4-8532-6ACAC2F96A9D}"/>
    <cellStyle name="Separador de milhares 5 2 2 3 2 4 5 3 2" xfId="43044" xr:uid="{C849CCF3-8CCB-4573-AE7B-8ED7775B8DF2}"/>
    <cellStyle name="Separador de milhares 5 2 2 3 2 4 5 4" xfId="43045" xr:uid="{02B12BB9-C542-45E3-9379-395DD69B0F22}"/>
    <cellStyle name="Separador de milhares 5 2 2 3 2 4 6" xfId="43046" xr:uid="{A5F730DF-16A4-46AA-8416-6C603DD25D78}"/>
    <cellStyle name="Separador de milhares 5 2 2 3 2 4 6 2" xfId="43047" xr:uid="{A4C061A4-9858-4DE5-B186-34140359F53E}"/>
    <cellStyle name="Separador de milhares 5 2 2 3 2 4 7" xfId="43048" xr:uid="{8A127954-7DA6-4E55-A5B4-2BE0603C2B83}"/>
    <cellStyle name="Separador de milhares 5 2 2 3 2 4 8" xfId="43049" xr:uid="{3D65740B-77A4-450E-8174-14DC103CE59D}"/>
    <cellStyle name="Separador de milhares 5 2 2 3 2 4 9" xfId="53546" xr:uid="{1CA70BDA-385A-415B-8922-A64986F9AC3C}"/>
    <cellStyle name="Separador de milhares 5 2 2 3 2 5" xfId="43050" xr:uid="{16E31B1C-F90B-434E-9C34-921524A4CB80}"/>
    <cellStyle name="Separador de milhares 5 2 2 3 2 5 2" xfId="43051" xr:uid="{FA6A3C13-784F-4EFA-A49A-6D86F157308E}"/>
    <cellStyle name="Separador de milhares 5 2 2 3 2 5 2 2" xfId="43052" xr:uid="{A3E0ACB1-C047-44B0-92AE-652B66EAF6BD}"/>
    <cellStyle name="Separador de milhares 5 2 2 3 2 5 2 2 2" xfId="43053" xr:uid="{A3A86B26-F332-4C87-A808-42FA459F3242}"/>
    <cellStyle name="Separador de milhares 5 2 2 3 2 5 2 2 2 2" xfId="43054" xr:uid="{316A3173-D5DE-4008-B42C-F6706FD471DB}"/>
    <cellStyle name="Separador de milhares 5 2 2 3 2 5 2 2 2 2 2" xfId="43055" xr:uid="{EAC4C752-902B-4FD4-B10C-DDBEE103A196}"/>
    <cellStyle name="Separador de milhares 5 2 2 3 2 5 2 2 2 3" xfId="43056" xr:uid="{85468C2A-DB25-4C2D-8C9A-89BBDB5DF0F6}"/>
    <cellStyle name="Separador de milhares 5 2 2 3 2 5 2 2 3" xfId="43057" xr:uid="{BC9D3550-09B7-4BA8-89BA-F30BCF08B35A}"/>
    <cellStyle name="Separador de milhares 5 2 2 3 2 5 2 2 3 2" xfId="43058" xr:uid="{C5EDD640-44E1-43FE-BC29-BD394BF5444B}"/>
    <cellStyle name="Separador de milhares 5 2 2 3 2 5 2 2 4" xfId="43059" xr:uid="{016D81DC-E2CE-4103-9B5C-4FD9AA1ACB34}"/>
    <cellStyle name="Separador de milhares 5 2 2 3 2 5 2 2 4 2" xfId="43060" xr:uid="{4F967AA4-8B74-4F6F-98B0-81B54AAD8438}"/>
    <cellStyle name="Separador de milhares 5 2 2 3 2 5 2 2 5" xfId="43061" xr:uid="{67430773-5513-4AE0-A018-658BC06C7E1D}"/>
    <cellStyle name="Separador de milhares 5 2 2 3 2 5 2 3" xfId="43062" xr:uid="{A1C9DE75-0691-4C53-B10C-AE98A19C5F01}"/>
    <cellStyle name="Separador de milhares 5 2 2 3 2 5 2 3 2" xfId="43063" xr:uid="{EA778787-F6FA-40E3-A0B2-74357C56602C}"/>
    <cellStyle name="Separador de milhares 5 2 2 3 2 5 2 4" xfId="43064" xr:uid="{A753B2E8-798F-4C59-A579-A851D59BF556}"/>
    <cellStyle name="Separador de milhares 5 2 2 3 2 5 2 4 2" xfId="43065" xr:uid="{84B3AB23-99F8-4459-98D5-E2B4CF80D867}"/>
    <cellStyle name="Separador de milhares 5 2 2 3 2 5 2 5" xfId="43066" xr:uid="{41CC78A7-1B56-43EB-8D0F-939E8946DE95}"/>
    <cellStyle name="Separador de milhares 5 2 2 3 2 5 3" xfId="43067" xr:uid="{A8DA6C80-B7FF-45E3-932D-74CBB48A5F9B}"/>
    <cellStyle name="Separador de milhares 5 2 2 3 2 5 3 2" xfId="43068" xr:uid="{70BEC73F-DAC1-4522-8403-FC019B0C2000}"/>
    <cellStyle name="Separador de milhares 5 2 2 3 2 5 3 2 2" xfId="43069" xr:uid="{FAEA3A25-E354-47F8-B033-413E0F45D988}"/>
    <cellStyle name="Separador de milhares 5 2 2 3 2 5 3 3" xfId="43070" xr:uid="{01F06D22-58FA-4A64-B4F9-65DC1951BEE9}"/>
    <cellStyle name="Separador de milhares 5 2 2 3 2 5 3 3 2" xfId="43071" xr:uid="{2A857220-7D50-458C-96F8-74E11D227CC9}"/>
    <cellStyle name="Separador de milhares 5 2 2 3 2 5 3 4" xfId="43072" xr:uid="{4BB5C2FA-7BF7-4A77-85C3-0D8A1329FEBA}"/>
    <cellStyle name="Separador de milhares 5 2 2 3 2 5 4" xfId="43073" xr:uid="{86C874FA-921D-40B3-982D-D8C042006ED8}"/>
    <cellStyle name="Separador de milhares 5 2 2 3 2 5 4 2" xfId="43074" xr:uid="{7C771CC9-47F2-497A-83DC-EC41C1402908}"/>
    <cellStyle name="Separador de milhares 5 2 2 3 2 5 4 2 2" xfId="43075" xr:uid="{39D901EF-22B2-4C8B-BFD4-25D99ADD5B5B}"/>
    <cellStyle name="Separador de milhares 5 2 2 3 2 5 4 2 2 2" xfId="43076" xr:uid="{CBC64677-AAA6-4CA4-8551-238028B9C4C4}"/>
    <cellStyle name="Separador de milhares 5 2 2 3 2 5 4 2 3" xfId="43077" xr:uid="{525454D7-7AA2-40F9-9203-FAD83FFB874D}"/>
    <cellStyle name="Separador de milhares 5 2 2 3 2 5 4 3" xfId="43078" xr:uid="{F77021E4-6B6C-4870-9CDC-4853DF8FBECB}"/>
    <cellStyle name="Separador de milhares 5 2 2 3 2 5 4 3 2" xfId="43079" xr:uid="{386A3206-BC27-4D30-ADFD-2A84653AAB1D}"/>
    <cellStyle name="Separador de milhares 5 2 2 3 2 5 4 4" xfId="43080" xr:uid="{B51136A9-EE69-4D72-AB5A-D2F9A0FD3A92}"/>
    <cellStyle name="Separador de milhares 5 2 2 3 2 5 4 4 2" xfId="43081" xr:uid="{890BAF63-9796-4DA8-B2FD-3F1B429892A4}"/>
    <cellStyle name="Separador de milhares 5 2 2 3 2 5 4 5" xfId="43082" xr:uid="{69EAEA30-3E8A-439F-91D5-DDE8B346A008}"/>
    <cellStyle name="Separador de milhares 5 2 2 3 2 5 5" xfId="43083" xr:uid="{D26BFEEE-18FF-4DBA-8B06-E018E4A19AEE}"/>
    <cellStyle name="Separador de milhares 5 2 2 3 2 5 5 2" xfId="43084" xr:uid="{D7752356-FDA4-4DDB-AB8F-E748901EE8A8}"/>
    <cellStyle name="Separador de milhares 5 2 2 3 2 5 5 2 2" xfId="43085" xr:uid="{97926D69-B4F2-4870-8374-CDEBF394FDF6}"/>
    <cellStyle name="Separador de milhares 5 2 2 3 2 5 5 3" xfId="43086" xr:uid="{2988A748-5080-416B-B031-E333D391EBB2}"/>
    <cellStyle name="Separador de milhares 5 2 2 3 2 5 5 3 2" xfId="43087" xr:uid="{DA39EC84-4971-4CB2-ACCC-AFAB64B762C4}"/>
    <cellStyle name="Separador de milhares 5 2 2 3 2 5 5 4" xfId="43088" xr:uid="{1305B376-5C3E-4801-ADC4-A73764854055}"/>
    <cellStyle name="Separador de milhares 5 2 2 3 2 5 6" xfId="43089" xr:uid="{FA46CA2B-CE50-453A-83CF-0FEA48CFFAAE}"/>
    <cellStyle name="Separador de milhares 5 2 2 3 2 5 6 2" xfId="43090" xr:uid="{97F641A4-2450-4197-B97C-E65C628B1EE6}"/>
    <cellStyle name="Separador de milhares 5 2 2 3 2 5 7" xfId="43091" xr:uid="{521B227F-A05C-47D0-895B-1B8FFC00AFE6}"/>
    <cellStyle name="Separador de milhares 5 2 2 3 2 5 8" xfId="43092" xr:uid="{6302CF5F-1763-4C0F-87B8-8B5EDF30F1DC}"/>
    <cellStyle name="Separador de milhares 5 2 2 3 2 5 9" xfId="53547" xr:uid="{131B5F46-2697-4B0B-B811-0A011A71C723}"/>
    <cellStyle name="Separador de milhares 5 2 2 3 2 6" xfId="43093" xr:uid="{11B3BA77-AC26-4380-9775-E3D3AB027DAC}"/>
    <cellStyle name="Separador de milhares 5 2 2 3 2 6 2" xfId="43094" xr:uid="{BBD31262-2F59-4EC9-84A1-632226060B27}"/>
    <cellStyle name="Separador de milhares 5 2 2 3 2 6 2 2" xfId="43095" xr:uid="{C885CD84-EF04-4E95-A813-20C1C558BE27}"/>
    <cellStyle name="Separador de milhares 5 2 2 3 2 6 2 2 2" xfId="43096" xr:uid="{728EF7BE-0AF5-411D-BE59-A98C73CC031E}"/>
    <cellStyle name="Separador de milhares 5 2 2 3 2 6 2 2 2 2" xfId="43097" xr:uid="{76CD5EC4-8C69-47E4-A88C-941EBB888A41}"/>
    <cellStyle name="Separador de milhares 5 2 2 3 2 6 2 2 3" xfId="43098" xr:uid="{A0634998-0FE3-4DAB-8F51-FD875DEB684E}"/>
    <cellStyle name="Separador de milhares 5 2 2 3 2 6 2 3" xfId="43099" xr:uid="{F3DD8E56-CF54-4C65-9906-D831C672F2CD}"/>
    <cellStyle name="Separador de milhares 5 2 2 3 2 6 2 3 2" xfId="43100" xr:uid="{518390F4-3BFA-44C0-9B65-17978CDF6A61}"/>
    <cellStyle name="Separador de milhares 5 2 2 3 2 6 2 4" xfId="43101" xr:uid="{CB3C90C9-3E8C-4B35-8C22-B0FE156FE929}"/>
    <cellStyle name="Separador de milhares 5 2 2 3 2 6 2 4 2" xfId="43102" xr:uid="{CC21FE37-CB96-426A-B483-4B9C4C60B071}"/>
    <cellStyle name="Separador de milhares 5 2 2 3 2 6 2 5" xfId="43103" xr:uid="{C4DAB02D-2AE5-4D28-B75E-E2E5B492AC0B}"/>
    <cellStyle name="Separador de milhares 5 2 2 3 2 6 3" xfId="43104" xr:uid="{0EF6AB68-51EB-4CE5-99D3-DD86D466E639}"/>
    <cellStyle name="Separador de milhares 5 2 2 3 2 6 3 2" xfId="43105" xr:uid="{A7E3BCFA-D3EB-4955-A56D-99F20420E30A}"/>
    <cellStyle name="Separador de milhares 5 2 2 3 2 6 4" xfId="43106" xr:uid="{DDBC0CA3-7580-412D-A1D0-9C8D7F243416}"/>
    <cellStyle name="Separador de milhares 5 2 2 3 2 6 4 2" xfId="43107" xr:uid="{1842EF76-452D-4C40-991F-3C5CF90A5806}"/>
    <cellStyle name="Separador de milhares 5 2 2 3 2 6 5" xfId="43108" xr:uid="{D11395BC-4267-4680-B236-3265FA94FFB0}"/>
    <cellStyle name="Separador de milhares 5 2 2 3 2 7" xfId="43109" xr:uid="{CFB6E136-ADAE-4BA9-B453-603340A3A405}"/>
    <cellStyle name="Separador de milhares 5 2 2 3 2 7 2" xfId="43110" xr:uid="{01AD9C7E-B4A4-42F8-A056-11D579C6FFD8}"/>
    <cellStyle name="Separador de milhares 5 2 2 3 2 7 2 2" xfId="43111" xr:uid="{F511A6DE-28C6-4CD2-91D2-1A9FD50F9130}"/>
    <cellStyle name="Separador de milhares 5 2 2 3 2 7 3" xfId="43112" xr:uid="{835E8FA4-D711-4F57-94CE-EA26263F905D}"/>
    <cellStyle name="Separador de milhares 5 2 2 3 2 7 3 2" xfId="43113" xr:uid="{24095697-A3F9-44B3-B4D4-474BEE88ACCE}"/>
    <cellStyle name="Separador de milhares 5 2 2 3 2 7 4" xfId="43114" xr:uid="{2EF34D39-BC43-4527-B74A-23F994D35A5A}"/>
    <cellStyle name="Separador de milhares 5 2 2 3 2 8" xfId="43115" xr:uid="{04630E3F-B26C-4CE1-8AAD-7164304B9825}"/>
    <cellStyle name="Separador de milhares 5 2 2 3 2 8 2" xfId="43116" xr:uid="{7EB09BCB-5C3D-4650-92B1-8AC2D1813F63}"/>
    <cellStyle name="Separador de milhares 5 2 2 3 2 8 2 2" xfId="43117" xr:uid="{B29B7A31-DCAE-4EDE-8EAB-C4CA96A4ACD8}"/>
    <cellStyle name="Separador de milhares 5 2 2 3 2 8 2 2 2" xfId="43118" xr:uid="{2EECD555-8024-41B2-809E-5A6CC9D31E69}"/>
    <cellStyle name="Separador de milhares 5 2 2 3 2 8 2 3" xfId="43119" xr:uid="{B2CC7018-895F-4500-AD8B-D39048B923CF}"/>
    <cellStyle name="Separador de milhares 5 2 2 3 2 8 3" xfId="43120" xr:uid="{5999E696-DCC0-40F0-80B3-02F5AE0503AD}"/>
    <cellStyle name="Separador de milhares 5 2 2 3 2 8 3 2" xfId="43121" xr:uid="{644F350C-34E8-4294-A5DE-ED3ECF71683D}"/>
    <cellStyle name="Separador de milhares 5 2 2 3 2 8 4" xfId="43122" xr:uid="{0549F31A-DB78-4C50-B755-0682E9E47E5B}"/>
    <cellStyle name="Separador de milhares 5 2 2 3 2 8 4 2" xfId="43123" xr:uid="{86B6C056-C662-4057-A0E4-E358E0D3C7E3}"/>
    <cellStyle name="Separador de milhares 5 2 2 3 2 8 5" xfId="43124" xr:uid="{2D1E58B0-E0DD-4BA6-BCE9-C90CE0AE4B1E}"/>
    <cellStyle name="Separador de milhares 5 2 2 3 2 9" xfId="43125" xr:uid="{63D97FF8-27E7-472C-AEB0-515B4BDE8BB9}"/>
    <cellStyle name="Separador de milhares 5 2 2 3 2 9 2" xfId="43126" xr:uid="{29242A1D-F4CC-4891-9FDD-D71C2D24C8D8}"/>
    <cellStyle name="Separador de milhares 5 2 2 3 2 9 2 2" xfId="43127" xr:uid="{0BDC433B-23F3-49A9-A631-8D1856624173}"/>
    <cellStyle name="Separador de milhares 5 2 2 3 2 9 3" xfId="43128" xr:uid="{BBB634FB-38E9-4191-94F5-36B49F201FC6}"/>
    <cellStyle name="Separador de milhares 5 2 2 3 2 9 3 2" xfId="43129" xr:uid="{8F3ED9DC-3AF1-4793-BCEE-3D4707442AAA}"/>
    <cellStyle name="Separador de milhares 5 2 2 3 2 9 4" xfId="43130" xr:uid="{55935EBD-DA73-4CB4-A2FD-2A4BE0DB01BF}"/>
    <cellStyle name="Separador de milhares 5 2 2 3 3" xfId="43131" xr:uid="{5EC5C26B-1335-4773-A72C-0D8D2101A862}"/>
    <cellStyle name="Separador de milhares 5 2 2 3 3 10" xfId="43132" xr:uid="{74BBCA19-AEB4-48A3-9F70-C5932E715382}"/>
    <cellStyle name="Separador de milhares 5 2 2 3 3 11" xfId="53548" xr:uid="{9F814BC1-57E2-4F16-8E6B-C719ACF4AF0F}"/>
    <cellStyle name="Separador de milhares 5 2 2 3 3 2" xfId="43133" xr:uid="{BBC48A01-A3DB-448D-8786-81C6F2FB77E9}"/>
    <cellStyle name="Separador de milhares 5 2 2 3 3 2 2" xfId="43134" xr:uid="{E0C5EC16-1FC7-4281-8348-421F206BE117}"/>
    <cellStyle name="Separador de milhares 5 2 2 3 3 2 2 2" xfId="43135" xr:uid="{DDA638F2-6CF8-4926-B722-C94C839E2009}"/>
    <cellStyle name="Separador de milhares 5 2 2 3 3 2 2 2 2" xfId="43136" xr:uid="{03C8C5B3-3D53-4D55-A337-A8F902E78F9B}"/>
    <cellStyle name="Separador de milhares 5 2 2 3 3 2 2 2 2 2" xfId="43137" xr:uid="{3B0DA78C-2AB5-402B-89D7-3DD335D45FA0}"/>
    <cellStyle name="Separador de milhares 5 2 2 3 3 2 2 2 2 2 2" xfId="43138" xr:uid="{6AEE3AEE-844B-4089-8758-044DA8684755}"/>
    <cellStyle name="Separador de milhares 5 2 2 3 3 2 2 2 2 3" xfId="43139" xr:uid="{ADE5F9AB-D8BE-4AA0-BB78-6F13FED158BB}"/>
    <cellStyle name="Separador de milhares 5 2 2 3 3 2 2 2 3" xfId="43140" xr:uid="{D234FADA-2DE5-4DA6-929B-891245ED612F}"/>
    <cellStyle name="Separador de milhares 5 2 2 3 3 2 2 2 3 2" xfId="43141" xr:uid="{AFDA75A4-BD27-42B7-AC3D-28BFF82BC6F5}"/>
    <cellStyle name="Separador de milhares 5 2 2 3 3 2 2 2 4" xfId="43142" xr:uid="{7CBCA68F-95D0-4159-813D-95F41F130942}"/>
    <cellStyle name="Separador de milhares 5 2 2 3 3 2 2 2 4 2" xfId="43143" xr:uid="{FE6ABD01-8BFF-4D84-B561-F3E6600CBAFA}"/>
    <cellStyle name="Separador de milhares 5 2 2 3 3 2 2 2 5" xfId="43144" xr:uid="{6FC6FE8F-296C-4473-97F7-99728F4C0214}"/>
    <cellStyle name="Separador de milhares 5 2 2 3 3 2 2 3" xfId="43145" xr:uid="{EF4E1C79-C371-41C2-818C-B97F334BCBA3}"/>
    <cellStyle name="Separador de milhares 5 2 2 3 3 2 2 3 2" xfId="43146" xr:uid="{3B403DA8-FFB2-467B-8DDE-2E277664D6CF}"/>
    <cellStyle name="Separador de milhares 5 2 2 3 3 2 2 4" xfId="43147" xr:uid="{E6039B78-0FB4-48A3-9A56-833ECAD46377}"/>
    <cellStyle name="Separador de milhares 5 2 2 3 3 2 2 4 2" xfId="43148" xr:uid="{AEDB2090-C86C-4E15-93AD-77E13782E7D2}"/>
    <cellStyle name="Separador de milhares 5 2 2 3 3 2 2 5" xfId="43149" xr:uid="{5CE574BC-4DBF-489F-8126-37120B3EAFAC}"/>
    <cellStyle name="Separador de milhares 5 2 2 3 3 2 3" xfId="43150" xr:uid="{7E5D8507-34CC-4BB0-869F-175ED6261FB4}"/>
    <cellStyle name="Separador de milhares 5 2 2 3 3 2 3 2" xfId="43151" xr:uid="{4AFAC59A-8D8D-449B-ADE2-FC9E8E3AC316}"/>
    <cellStyle name="Separador de milhares 5 2 2 3 3 2 3 2 2" xfId="43152" xr:uid="{C1C6E474-6838-4075-AC5C-3BC9B3A2D7CD}"/>
    <cellStyle name="Separador de milhares 5 2 2 3 3 2 3 3" xfId="43153" xr:uid="{B63FC1D0-2BA5-4882-94C0-CDCAB814715D}"/>
    <cellStyle name="Separador de milhares 5 2 2 3 3 2 3 3 2" xfId="43154" xr:uid="{FD9D5C8D-AED9-4787-A982-094B61877BD4}"/>
    <cellStyle name="Separador de milhares 5 2 2 3 3 2 3 4" xfId="43155" xr:uid="{C431EB83-3864-48EE-A018-AACC980FE409}"/>
    <cellStyle name="Separador de milhares 5 2 2 3 3 2 4" xfId="43156" xr:uid="{58365ACF-90A8-4C9C-BA33-C6A4EE642505}"/>
    <cellStyle name="Separador de milhares 5 2 2 3 3 2 4 2" xfId="43157" xr:uid="{C57A7334-C9D7-43C1-A608-0131BFAA73A2}"/>
    <cellStyle name="Separador de milhares 5 2 2 3 3 2 4 2 2" xfId="43158" xr:uid="{5D1F6564-ACF4-45AD-801E-494269D66D69}"/>
    <cellStyle name="Separador de milhares 5 2 2 3 3 2 4 2 2 2" xfId="43159" xr:uid="{157B7C47-8633-4F12-8C7A-74C72B576BCD}"/>
    <cellStyle name="Separador de milhares 5 2 2 3 3 2 4 2 3" xfId="43160" xr:uid="{D0AB7F4F-132D-4298-824B-0375338DC7F6}"/>
    <cellStyle name="Separador de milhares 5 2 2 3 3 2 4 3" xfId="43161" xr:uid="{EF9B95F8-3C02-4E25-95A2-D457A6858BDA}"/>
    <cellStyle name="Separador de milhares 5 2 2 3 3 2 4 3 2" xfId="43162" xr:uid="{21F396C0-6A56-4254-BACC-FD7EE753F7AC}"/>
    <cellStyle name="Separador de milhares 5 2 2 3 3 2 4 4" xfId="43163" xr:uid="{D4DB5A6F-6A7D-462E-8B17-B61511F78F81}"/>
    <cellStyle name="Separador de milhares 5 2 2 3 3 2 4 4 2" xfId="43164" xr:uid="{594446F1-442B-4E6C-A7DD-FF2862995B23}"/>
    <cellStyle name="Separador de milhares 5 2 2 3 3 2 4 5" xfId="43165" xr:uid="{B5138116-F351-4415-BC54-14600DD856FB}"/>
    <cellStyle name="Separador de milhares 5 2 2 3 3 2 5" xfId="43166" xr:uid="{762D68ED-EFC0-4B2E-97EA-1A6E04BABBC9}"/>
    <cellStyle name="Separador de milhares 5 2 2 3 3 2 5 2" xfId="43167" xr:uid="{7507AAE7-096B-454B-9EE5-6E18E9C52406}"/>
    <cellStyle name="Separador de milhares 5 2 2 3 3 2 5 2 2" xfId="43168" xr:uid="{3A97CFA7-D82A-4818-B4E3-0DE4E716E6E5}"/>
    <cellStyle name="Separador de milhares 5 2 2 3 3 2 5 3" xfId="43169" xr:uid="{317C6388-BFBB-48D5-854C-E2EC0A5EAB2D}"/>
    <cellStyle name="Separador de milhares 5 2 2 3 3 2 5 3 2" xfId="43170" xr:uid="{E1EB1CDD-7624-4255-BC6E-C76A5309C51E}"/>
    <cellStyle name="Separador de milhares 5 2 2 3 3 2 5 4" xfId="43171" xr:uid="{C07BEA63-C2A3-485E-93F8-C150792232FC}"/>
    <cellStyle name="Separador de milhares 5 2 2 3 3 2 6" xfId="43172" xr:uid="{C72A374D-B4A8-4106-87EC-C500CAEA11D8}"/>
    <cellStyle name="Separador de milhares 5 2 2 3 3 2 6 2" xfId="43173" xr:uid="{01B3F886-D3D2-4FC8-994D-CCBB34AAE085}"/>
    <cellStyle name="Separador de milhares 5 2 2 3 3 2 7" xfId="43174" xr:uid="{3AE82AAC-67AB-4025-8DF6-0186BF6EB8B2}"/>
    <cellStyle name="Separador de milhares 5 2 2 3 3 2 8" xfId="43175" xr:uid="{CDC76FE6-8C97-43EF-8F6D-749E1FE4CA98}"/>
    <cellStyle name="Separador de milhares 5 2 2 3 3 2 9" xfId="53549" xr:uid="{7449389F-2A71-4760-A544-860081A01DA7}"/>
    <cellStyle name="Separador de milhares 5 2 2 3 3 3" xfId="43176" xr:uid="{9B6AD9BB-6C66-4CCE-9E03-5BD38335C981}"/>
    <cellStyle name="Separador de milhares 5 2 2 3 3 3 2" xfId="43177" xr:uid="{FF906893-EB0E-463B-9B96-B30849F3B31B}"/>
    <cellStyle name="Separador de milhares 5 2 2 3 3 3 2 2" xfId="43178" xr:uid="{60634CDD-E989-4A97-AAC2-C4C442972EF8}"/>
    <cellStyle name="Separador de milhares 5 2 2 3 3 3 2 2 2" xfId="43179" xr:uid="{7F0307D6-B1E2-4630-A6B4-EEBC90DF80BE}"/>
    <cellStyle name="Separador de milhares 5 2 2 3 3 3 2 2 2 2" xfId="43180" xr:uid="{C5D52418-2BCB-4640-B84D-BFE9A9FD1F9E}"/>
    <cellStyle name="Separador de milhares 5 2 2 3 3 3 2 2 2 2 2" xfId="43181" xr:uid="{8D0B0DA6-1D97-473B-AF8B-30648436F51F}"/>
    <cellStyle name="Separador de milhares 5 2 2 3 3 3 2 2 2 3" xfId="43182" xr:uid="{90C8987E-5516-4B8C-9AB7-B30D1BD43A3F}"/>
    <cellStyle name="Separador de milhares 5 2 2 3 3 3 2 2 3" xfId="43183" xr:uid="{5F05EA30-5074-4435-A875-138AD18EFD6A}"/>
    <cellStyle name="Separador de milhares 5 2 2 3 3 3 2 2 3 2" xfId="43184" xr:uid="{862199E1-C078-4164-8C0B-2F8AE4CE4AD3}"/>
    <cellStyle name="Separador de milhares 5 2 2 3 3 3 2 2 4" xfId="43185" xr:uid="{A853C5E0-10F6-4AB7-9287-E674A784249E}"/>
    <cellStyle name="Separador de milhares 5 2 2 3 3 3 2 2 4 2" xfId="43186" xr:uid="{F09F0720-A3FA-4D59-807C-1F5A6FBF7A76}"/>
    <cellStyle name="Separador de milhares 5 2 2 3 3 3 2 2 5" xfId="43187" xr:uid="{CA146D6F-4071-4B7D-BABC-BC56FDA4EA8A}"/>
    <cellStyle name="Separador de milhares 5 2 2 3 3 3 2 3" xfId="43188" xr:uid="{F3C6D754-AB3A-4E5E-AB19-E53889A3124D}"/>
    <cellStyle name="Separador de milhares 5 2 2 3 3 3 2 3 2" xfId="43189" xr:uid="{C6DABD64-94DC-4F43-888D-19C5DE536421}"/>
    <cellStyle name="Separador de milhares 5 2 2 3 3 3 2 4" xfId="43190" xr:uid="{F7C85286-7122-41C3-89D8-0CA6223D350E}"/>
    <cellStyle name="Separador de milhares 5 2 2 3 3 3 2 4 2" xfId="43191" xr:uid="{35665B8D-FD9D-44D5-8627-AD493BBAFFD1}"/>
    <cellStyle name="Separador de milhares 5 2 2 3 3 3 2 5" xfId="43192" xr:uid="{6C69490A-1E09-4732-9C25-49B5355BC992}"/>
    <cellStyle name="Separador de milhares 5 2 2 3 3 3 3" xfId="43193" xr:uid="{AF88F498-D3DC-4AC4-A8AC-4B66454171AA}"/>
    <cellStyle name="Separador de milhares 5 2 2 3 3 3 3 2" xfId="43194" xr:uid="{E9D15830-4474-4301-BF4B-0715519F6CBC}"/>
    <cellStyle name="Separador de milhares 5 2 2 3 3 3 3 2 2" xfId="43195" xr:uid="{4A598FF0-A73A-4E8A-98A6-6709BBD86F42}"/>
    <cellStyle name="Separador de milhares 5 2 2 3 3 3 3 3" xfId="43196" xr:uid="{3CCAD84E-8EC2-4783-B8C8-8084D6EFD113}"/>
    <cellStyle name="Separador de milhares 5 2 2 3 3 3 3 3 2" xfId="43197" xr:uid="{B7E2A20A-C693-4969-816F-22264D1831C9}"/>
    <cellStyle name="Separador de milhares 5 2 2 3 3 3 3 4" xfId="43198" xr:uid="{68EBFA72-AE4A-4FAB-9F19-C7BA116E3E1A}"/>
    <cellStyle name="Separador de milhares 5 2 2 3 3 3 4" xfId="43199" xr:uid="{74D3D0D7-25F3-4278-BDF4-36426A8B9232}"/>
    <cellStyle name="Separador de milhares 5 2 2 3 3 3 4 2" xfId="43200" xr:uid="{3D2E8B81-180E-45A4-A1FA-CB4997731C84}"/>
    <cellStyle name="Separador de milhares 5 2 2 3 3 3 4 2 2" xfId="43201" xr:uid="{D62FDBC1-3C5D-4294-8A14-88B73D40CDF9}"/>
    <cellStyle name="Separador de milhares 5 2 2 3 3 3 4 2 2 2" xfId="43202" xr:uid="{D5467BFE-D5B4-4D42-B9F7-D868D4836958}"/>
    <cellStyle name="Separador de milhares 5 2 2 3 3 3 4 2 3" xfId="43203" xr:uid="{A33F7CC1-3503-4A08-906D-C3E50B641BF9}"/>
    <cellStyle name="Separador de milhares 5 2 2 3 3 3 4 3" xfId="43204" xr:uid="{47AEC622-CBC9-47F6-A340-9001AF19C8BD}"/>
    <cellStyle name="Separador de milhares 5 2 2 3 3 3 4 3 2" xfId="43205" xr:uid="{F763A6A3-2476-4EE6-87A2-2110671F9A04}"/>
    <cellStyle name="Separador de milhares 5 2 2 3 3 3 4 4" xfId="43206" xr:uid="{01832EE0-0DD7-466F-B1F8-0DE546AC364D}"/>
    <cellStyle name="Separador de milhares 5 2 2 3 3 3 4 4 2" xfId="43207" xr:uid="{4A54D367-1419-4ACD-A09E-72A2123FC074}"/>
    <cellStyle name="Separador de milhares 5 2 2 3 3 3 4 5" xfId="43208" xr:uid="{B63566D4-5473-4695-88BE-DD118C8A21DB}"/>
    <cellStyle name="Separador de milhares 5 2 2 3 3 3 5" xfId="43209" xr:uid="{23DDB11E-20EE-40EF-BD01-386FDE59FBE1}"/>
    <cellStyle name="Separador de milhares 5 2 2 3 3 3 5 2" xfId="43210" xr:uid="{34F10477-64C4-434F-B092-A7F81AB888F6}"/>
    <cellStyle name="Separador de milhares 5 2 2 3 3 3 5 2 2" xfId="43211" xr:uid="{80FB9A4F-5EAE-4A35-8720-B68C9FC9E849}"/>
    <cellStyle name="Separador de milhares 5 2 2 3 3 3 5 3" xfId="43212" xr:uid="{E02A6EEF-1C51-47ED-9E2A-8577FED6541A}"/>
    <cellStyle name="Separador de milhares 5 2 2 3 3 3 5 3 2" xfId="43213" xr:uid="{49E4F58C-83B6-4AD7-9DFF-31F3B3EFE3B7}"/>
    <cellStyle name="Separador de milhares 5 2 2 3 3 3 5 4" xfId="43214" xr:uid="{06734FBF-CAF9-4137-BD6C-3C5437DA292D}"/>
    <cellStyle name="Separador de milhares 5 2 2 3 3 3 6" xfId="43215" xr:uid="{FD4B49E0-57BB-4EED-B3AD-881F23764BB8}"/>
    <cellStyle name="Separador de milhares 5 2 2 3 3 3 6 2" xfId="43216" xr:uid="{CF21E66F-5CCD-4BAE-993E-424F802F77C9}"/>
    <cellStyle name="Separador de milhares 5 2 2 3 3 3 7" xfId="43217" xr:uid="{6B71EA46-8FBF-451F-9364-2C8624D678DF}"/>
    <cellStyle name="Separador de milhares 5 2 2 3 3 3 8" xfId="43218" xr:uid="{62D34427-FBBA-4B30-8BA1-448C8A1D893D}"/>
    <cellStyle name="Separador de milhares 5 2 2 3 3 3 9" xfId="53550" xr:uid="{81217DEF-8944-4985-A518-56744D4D45D9}"/>
    <cellStyle name="Separador de milhares 5 2 2 3 3 4" xfId="43219" xr:uid="{7B0AC4CB-0618-4CDD-9AA6-4AA227277694}"/>
    <cellStyle name="Separador de milhares 5 2 2 3 3 4 2" xfId="43220" xr:uid="{E1935B5F-4B4E-4631-B228-E7C6EC8BEBF6}"/>
    <cellStyle name="Separador de milhares 5 2 2 3 3 4 2 2" xfId="43221" xr:uid="{3202CD60-BBE3-4982-93D4-B8E2929F56D0}"/>
    <cellStyle name="Separador de milhares 5 2 2 3 3 4 2 2 2" xfId="43222" xr:uid="{97B181B3-D065-48B7-86EE-D5959B4AA8ED}"/>
    <cellStyle name="Separador de milhares 5 2 2 3 3 4 2 2 2 2" xfId="43223" xr:uid="{6FEC578F-E4DD-4144-BBA1-4AEE4DA7F796}"/>
    <cellStyle name="Separador de milhares 5 2 2 3 3 4 2 2 3" xfId="43224" xr:uid="{702FC413-E8B6-497D-A34A-A1291229D2BB}"/>
    <cellStyle name="Separador de milhares 5 2 2 3 3 4 2 3" xfId="43225" xr:uid="{14A6C19D-5233-4343-A3D7-D36D1D65D4A8}"/>
    <cellStyle name="Separador de milhares 5 2 2 3 3 4 2 3 2" xfId="43226" xr:uid="{A75E4CE5-63C4-4FBF-A408-68747A7C3448}"/>
    <cellStyle name="Separador de milhares 5 2 2 3 3 4 2 4" xfId="43227" xr:uid="{2978A095-914F-42C5-A7BA-E22C097771BE}"/>
    <cellStyle name="Separador de milhares 5 2 2 3 3 4 2 4 2" xfId="43228" xr:uid="{DF6F05DB-DD6B-4CBA-8DFB-F8CE3E490CDE}"/>
    <cellStyle name="Separador de milhares 5 2 2 3 3 4 2 5" xfId="43229" xr:uid="{1872212F-127B-4122-AFE4-FBFE90A9A4CB}"/>
    <cellStyle name="Separador de milhares 5 2 2 3 3 4 3" xfId="43230" xr:uid="{2CDA7E12-B733-42E3-AF22-A6B37BCF9ABF}"/>
    <cellStyle name="Separador de milhares 5 2 2 3 3 4 3 2" xfId="43231" xr:uid="{224030FD-688B-4A29-991C-2683FE4DDF19}"/>
    <cellStyle name="Separador de milhares 5 2 2 3 3 4 4" xfId="43232" xr:uid="{5C45061E-054C-4E8F-A6D8-5951E00FF86B}"/>
    <cellStyle name="Separador de milhares 5 2 2 3 3 4 4 2" xfId="43233" xr:uid="{C31AC080-50CB-4927-8E35-866B7D7825B4}"/>
    <cellStyle name="Separador de milhares 5 2 2 3 3 4 5" xfId="43234" xr:uid="{DFF0968C-E1D7-40A7-BC27-9FCA6C477456}"/>
    <cellStyle name="Separador de milhares 5 2 2 3 3 5" xfId="43235" xr:uid="{CE3FEC14-93C6-430F-884C-56726643AA72}"/>
    <cellStyle name="Separador de milhares 5 2 2 3 3 5 2" xfId="43236" xr:uid="{C3F5E6B3-2BD9-44BF-80CB-774CB67935C6}"/>
    <cellStyle name="Separador de milhares 5 2 2 3 3 5 2 2" xfId="43237" xr:uid="{6D107BD9-0955-4EE5-894B-FBA953DE7462}"/>
    <cellStyle name="Separador de milhares 5 2 2 3 3 5 3" xfId="43238" xr:uid="{0E8CA135-D488-4E97-950D-A189824B700D}"/>
    <cellStyle name="Separador de milhares 5 2 2 3 3 5 3 2" xfId="43239" xr:uid="{79496154-DCF6-4234-8B52-A26DCBF266C2}"/>
    <cellStyle name="Separador de milhares 5 2 2 3 3 5 4" xfId="43240" xr:uid="{20693B84-14E8-43F7-AA92-B6988F340BF4}"/>
    <cellStyle name="Separador de milhares 5 2 2 3 3 6" xfId="43241" xr:uid="{7A724A5A-9F54-48CD-BB78-6E5D3D5651C0}"/>
    <cellStyle name="Separador de milhares 5 2 2 3 3 6 2" xfId="43242" xr:uid="{9942080E-A74A-46E3-A444-C6D2A779DE05}"/>
    <cellStyle name="Separador de milhares 5 2 2 3 3 6 2 2" xfId="43243" xr:uid="{A8CD942F-DC9D-42AE-B2E4-4B92F6651CAA}"/>
    <cellStyle name="Separador de milhares 5 2 2 3 3 6 2 2 2" xfId="43244" xr:uid="{7464CD5B-4F24-4108-A106-DCF323B8EBB8}"/>
    <cellStyle name="Separador de milhares 5 2 2 3 3 6 2 3" xfId="43245" xr:uid="{572F35A2-3CA1-438E-AC4C-A36361957677}"/>
    <cellStyle name="Separador de milhares 5 2 2 3 3 6 3" xfId="43246" xr:uid="{16820E74-6F63-4E30-8CFA-E1F4C9C01055}"/>
    <cellStyle name="Separador de milhares 5 2 2 3 3 6 3 2" xfId="43247" xr:uid="{3852B604-87E5-4800-B292-B868A61329DE}"/>
    <cellStyle name="Separador de milhares 5 2 2 3 3 6 4" xfId="43248" xr:uid="{4B8D3F31-A672-4B6D-B9E2-8F88E6F7456E}"/>
    <cellStyle name="Separador de milhares 5 2 2 3 3 6 4 2" xfId="43249" xr:uid="{E3F0D7FA-808E-4790-A1D8-67F14C49046F}"/>
    <cellStyle name="Separador de milhares 5 2 2 3 3 6 5" xfId="43250" xr:uid="{AF6AF112-A121-496C-9F90-D7CE09FD6294}"/>
    <cellStyle name="Separador de milhares 5 2 2 3 3 7" xfId="43251" xr:uid="{80A5281F-70DD-4BA7-BC64-EA6C5E97EA58}"/>
    <cellStyle name="Separador de milhares 5 2 2 3 3 7 2" xfId="43252" xr:uid="{846FADF8-DB85-4D96-A2CF-DC0E303D2A5B}"/>
    <cellStyle name="Separador de milhares 5 2 2 3 3 7 2 2" xfId="43253" xr:uid="{9AA38E9B-8A63-45CD-BA26-A058274FC586}"/>
    <cellStyle name="Separador de milhares 5 2 2 3 3 7 3" xfId="43254" xr:uid="{A2B58167-E017-4D02-9196-D33E7B86CB3A}"/>
    <cellStyle name="Separador de milhares 5 2 2 3 3 7 3 2" xfId="43255" xr:uid="{914C47F9-CA72-47DC-AB22-1B722C9E8ED2}"/>
    <cellStyle name="Separador de milhares 5 2 2 3 3 7 4" xfId="43256" xr:uid="{CD558955-FA20-465A-9AC6-69F1D5DBC952}"/>
    <cellStyle name="Separador de milhares 5 2 2 3 3 8" xfId="43257" xr:uid="{36D8AD39-1904-417F-89AF-77BA64132369}"/>
    <cellStyle name="Separador de milhares 5 2 2 3 3 8 2" xfId="43258" xr:uid="{0AD9A01A-047B-4261-9149-8ABE8175508B}"/>
    <cellStyle name="Separador de milhares 5 2 2 3 3 9" xfId="43259" xr:uid="{6EB3459D-D702-4D4D-AF94-3BBB489230C4}"/>
    <cellStyle name="Separador de milhares 5 2 2 3 4" xfId="43260" xr:uid="{B2292A37-3BB9-46D4-BC2B-BD635FC86BB1}"/>
    <cellStyle name="Separador de milhares 5 2 2 3 4 10" xfId="43261" xr:uid="{29C16463-05A9-43A6-9CD3-036C567C2B49}"/>
    <cellStyle name="Separador de milhares 5 2 2 3 4 11" xfId="53551" xr:uid="{B9D7D597-1E17-481F-8852-9100D52E1BCF}"/>
    <cellStyle name="Separador de milhares 5 2 2 3 4 2" xfId="43262" xr:uid="{B30A48D6-F960-4BE4-9EE4-E685A893D89D}"/>
    <cellStyle name="Separador de milhares 5 2 2 3 4 2 2" xfId="43263" xr:uid="{2EA08A4D-9C8C-46F3-A45E-28AEC7C360CC}"/>
    <cellStyle name="Separador de milhares 5 2 2 3 4 2 2 2" xfId="43264" xr:uid="{57D73185-D7AD-4AA0-A450-4D2292CFC827}"/>
    <cellStyle name="Separador de milhares 5 2 2 3 4 2 2 2 2" xfId="43265" xr:uid="{33E32349-427D-49BD-8498-14B283DDEC5B}"/>
    <cellStyle name="Separador de milhares 5 2 2 3 4 2 2 2 2 2" xfId="43266" xr:uid="{DC0626FE-D7CC-4978-9089-25EAE0579774}"/>
    <cellStyle name="Separador de milhares 5 2 2 3 4 2 2 2 2 2 2" xfId="43267" xr:uid="{DCBB34DA-B7B4-4A88-A46F-99F32FC2FC79}"/>
    <cellStyle name="Separador de milhares 5 2 2 3 4 2 2 2 2 3" xfId="43268" xr:uid="{32A74991-59CC-49C0-873A-DDF08F4A0D35}"/>
    <cellStyle name="Separador de milhares 5 2 2 3 4 2 2 2 3" xfId="43269" xr:uid="{66AC866E-93CB-4CA4-8C1B-85FE9E2809D8}"/>
    <cellStyle name="Separador de milhares 5 2 2 3 4 2 2 2 3 2" xfId="43270" xr:uid="{9C2D0C71-721C-414D-AD3A-B785E9BC90FD}"/>
    <cellStyle name="Separador de milhares 5 2 2 3 4 2 2 2 4" xfId="43271" xr:uid="{B14924A9-795D-4992-8B5E-EF09FC76DCF0}"/>
    <cellStyle name="Separador de milhares 5 2 2 3 4 2 2 2 4 2" xfId="43272" xr:uid="{468F536A-68B8-469D-9254-957C0D37CB60}"/>
    <cellStyle name="Separador de milhares 5 2 2 3 4 2 2 2 5" xfId="43273" xr:uid="{91BA739D-EB8C-42AE-9307-46CB617B85E3}"/>
    <cellStyle name="Separador de milhares 5 2 2 3 4 2 2 3" xfId="43274" xr:uid="{C6FB8A75-0463-447C-BDA7-1B98FF7521A0}"/>
    <cellStyle name="Separador de milhares 5 2 2 3 4 2 2 3 2" xfId="43275" xr:uid="{3ACD0B8F-851F-4772-9945-3FE2B8E23962}"/>
    <cellStyle name="Separador de milhares 5 2 2 3 4 2 2 4" xfId="43276" xr:uid="{FD42A73D-773D-46D6-AF65-D9A07BF17DFE}"/>
    <cellStyle name="Separador de milhares 5 2 2 3 4 2 2 4 2" xfId="43277" xr:uid="{0E6BB3F7-4C3B-458F-9006-2DCB95D74AA2}"/>
    <cellStyle name="Separador de milhares 5 2 2 3 4 2 2 5" xfId="43278" xr:uid="{05D64347-A06B-43CE-AAC4-778C87A18556}"/>
    <cellStyle name="Separador de milhares 5 2 2 3 4 2 3" xfId="43279" xr:uid="{D30F3709-20BB-48D0-AD1D-B483ADDF54EA}"/>
    <cellStyle name="Separador de milhares 5 2 2 3 4 2 3 2" xfId="43280" xr:uid="{87A68262-5C5C-431E-B94B-90B6986A00F1}"/>
    <cellStyle name="Separador de milhares 5 2 2 3 4 2 3 2 2" xfId="43281" xr:uid="{4164B45C-6CAB-417B-8FA5-7C72204FB014}"/>
    <cellStyle name="Separador de milhares 5 2 2 3 4 2 3 3" xfId="43282" xr:uid="{BA227BB3-B30A-4E71-9EA2-E34DDF785AFB}"/>
    <cellStyle name="Separador de milhares 5 2 2 3 4 2 3 3 2" xfId="43283" xr:uid="{B9576772-5460-4D93-965D-95D1D07670E7}"/>
    <cellStyle name="Separador de milhares 5 2 2 3 4 2 3 4" xfId="43284" xr:uid="{657EC1F1-4586-4F66-ABFE-5F6688B745EA}"/>
    <cellStyle name="Separador de milhares 5 2 2 3 4 2 4" xfId="43285" xr:uid="{560A48DD-331D-4913-BBC4-A1AA56AAD173}"/>
    <cellStyle name="Separador de milhares 5 2 2 3 4 2 4 2" xfId="43286" xr:uid="{40252F6A-6FD2-4548-B92E-B5402B3EA9AE}"/>
    <cellStyle name="Separador de milhares 5 2 2 3 4 2 4 2 2" xfId="43287" xr:uid="{C93F6135-C1BC-412B-9B76-F16FFA02F165}"/>
    <cellStyle name="Separador de milhares 5 2 2 3 4 2 4 2 2 2" xfId="43288" xr:uid="{F1C9D93D-D938-4E43-B94A-87CA3508E5E4}"/>
    <cellStyle name="Separador de milhares 5 2 2 3 4 2 4 2 3" xfId="43289" xr:uid="{E99DDBC9-7A4C-49E8-A263-63651A3C604D}"/>
    <cellStyle name="Separador de milhares 5 2 2 3 4 2 4 3" xfId="43290" xr:uid="{282D3CD6-B87E-48C7-97D8-B2291A289066}"/>
    <cellStyle name="Separador de milhares 5 2 2 3 4 2 4 3 2" xfId="43291" xr:uid="{E3DA2DDD-E73A-4337-8052-BDF4EF2D6B9A}"/>
    <cellStyle name="Separador de milhares 5 2 2 3 4 2 4 4" xfId="43292" xr:uid="{2AD358C9-C93E-4E3E-A90C-7976DB5E4620}"/>
    <cellStyle name="Separador de milhares 5 2 2 3 4 2 4 4 2" xfId="43293" xr:uid="{2308D110-24D1-4717-A40B-F3762CBE1A3C}"/>
    <cellStyle name="Separador de milhares 5 2 2 3 4 2 4 5" xfId="43294" xr:uid="{8466B77B-7867-4EAB-B9D7-B038AAB971D2}"/>
    <cellStyle name="Separador de milhares 5 2 2 3 4 2 5" xfId="43295" xr:uid="{F8089843-F324-45F2-B158-98A59F82679C}"/>
    <cellStyle name="Separador de milhares 5 2 2 3 4 2 5 2" xfId="43296" xr:uid="{C64D241C-AFF0-47E0-8D4A-4A9D54AAFA42}"/>
    <cellStyle name="Separador de milhares 5 2 2 3 4 2 5 2 2" xfId="43297" xr:uid="{1F1E1369-BCB6-46B7-B5C1-583B63926443}"/>
    <cellStyle name="Separador de milhares 5 2 2 3 4 2 5 3" xfId="43298" xr:uid="{641779FE-7DC7-4366-B11A-B7958D3C1726}"/>
    <cellStyle name="Separador de milhares 5 2 2 3 4 2 5 3 2" xfId="43299" xr:uid="{1EFA16A9-15B8-4553-870F-8EABC2BDCBC2}"/>
    <cellStyle name="Separador de milhares 5 2 2 3 4 2 5 4" xfId="43300" xr:uid="{BCE3F194-B01A-4F13-8297-991831FEA3AE}"/>
    <cellStyle name="Separador de milhares 5 2 2 3 4 2 6" xfId="43301" xr:uid="{DF028E2C-6183-4D9F-8B95-573B849E5436}"/>
    <cellStyle name="Separador de milhares 5 2 2 3 4 2 6 2" xfId="43302" xr:uid="{B480DAAA-2779-40BF-B0F2-0D9B7B4EFC32}"/>
    <cellStyle name="Separador de milhares 5 2 2 3 4 2 7" xfId="43303" xr:uid="{5AEF49BB-2AE7-4C10-A3D5-BA65C355D6A8}"/>
    <cellStyle name="Separador de milhares 5 2 2 3 4 2 8" xfId="43304" xr:uid="{3ACE2BDA-CB66-444F-B125-5CD48E509EF3}"/>
    <cellStyle name="Separador de milhares 5 2 2 3 4 2 9" xfId="53552" xr:uid="{60442FB6-BA78-4135-90BF-F2284295D318}"/>
    <cellStyle name="Separador de milhares 5 2 2 3 4 3" xfId="43305" xr:uid="{A1A99D51-B7DF-439F-8423-8AFE5EDB1FC5}"/>
    <cellStyle name="Separador de milhares 5 2 2 3 4 3 2" xfId="43306" xr:uid="{B4C41050-D8D3-4BB2-85B0-4421BA65997D}"/>
    <cellStyle name="Separador de milhares 5 2 2 3 4 3 2 2" xfId="43307" xr:uid="{C8BD3684-2000-4E96-A48D-1462E2E3DE39}"/>
    <cellStyle name="Separador de milhares 5 2 2 3 4 3 2 2 2" xfId="43308" xr:uid="{1FC8B165-98A5-485C-80DB-634E2784E5BF}"/>
    <cellStyle name="Separador de milhares 5 2 2 3 4 3 2 2 2 2" xfId="43309" xr:uid="{81787CF7-7D95-4CE7-99B8-7BE2D086A1E8}"/>
    <cellStyle name="Separador de milhares 5 2 2 3 4 3 2 2 2 2 2" xfId="43310" xr:uid="{F9760773-84D8-4FB4-9786-48B5E61CD465}"/>
    <cellStyle name="Separador de milhares 5 2 2 3 4 3 2 2 2 3" xfId="43311" xr:uid="{C6BB0A97-5072-4EE5-8ADB-B0C35D496371}"/>
    <cellStyle name="Separador de milhares 5 2 2 3 4 3 2 2 3" xfId="43312" xr:uid="{127B60BF-00EE-4E89-90E4-9396AE8B5E69}"/>
    <cellStyle name="Separador de milhares 5 2 2 3 4 3 2 2 3 2" xfId="43313" xr:uid="{A6042408-1771-4DD4-93C4-6F0519BFE6A6}"/>
    <cellStyle name="Separador de milhares 5 2 2 3 4 3 2 2 4" xfId="43314" xr:uid="{47D8A31C-0119-4BB1-B298-B8EE966E6326}"/>
    <cellStyle name="Separador de milhares 5 2 2 3 4 3 2 2 4 2" xfId="43315" xr:uid="{AA6AADC8-C288-462D-8BA9-77958FE4130E}"/>
    <cellStyle name="Separador de milhares 5 2 2 3 4 3 2 2 5" xfId="43316" xr:uid="{E3DB853A-BFAD-4F8C-A856-5CC63B63E445}"/>
    <cellStyle name="Separador de milhares 5 2 2 3 4 3 2 3" xfId="43317" xr:uid="{D85A7B26-FAB1-49E8-B6E7-4F4C8A02369D}"/>
    <cellStyle name="Separador de milhares 5 2 2 3 4 3 2 3 2" xfId="43318" xr:uid="{E32A46A5-0B08-4526-B04C-2DEB2D0A4EB0}"/>
    <cellStyle name="Separador de milhares 5 2 2 3 4 3 2 4" xfId="43319" xr:uid="{F9B9F31F-0928-4217-B19E-B0043D21511F}"/>
    <cellStyle name="Separador de milhares 5 2 2 3 4 3 2 4 2" xfId="43320" xr:uid="{2DCADD07-397A-449E-9739-B0B58D459408}"/>
    <cellStyle name="Separador de milhares 5 2 2 3 4 3 2 5" xfId="43321" xr:uid="{F97C29E4-2CED-4455-8ACA-49F44411D014}"/>
    <cellStyle name="Separador de milhares 5 2 2 3 4 3 3" xfId="43322" xr:uid="{85B16597-F547-497B-80D1-54B12A1B184A}"/>
    <cellStyle name="Separador de milhares 5 2 2 3 4 3 3 2" xfId="43323" xr:uid="{421CE90C-DE85-4384-8512-060A39E8AD14}"/>
    <cellStyle name="Separador de milhares 5 2 2 3 4 3 3 2 2" xfId="43324" xr:uid="{E772D014-0F6E-4177-8756-A1D6429E4577}"/>
    <cellStyle name="Separador de milhares 5 2 2 3 4 3 3 3" xfId="43325" xr:uid="{FE4DA59E-C890-4CF1-9DAA-30C8B96A4EC2}"/>
    <cellStyle name="Separador de milhares 5 2 2 3 4 3 3 3 2" xfId="43326" xr:uid="{0530BE56-0815-4025-89F9-E050099FDF88}"/>
    <cellStyle name="Separador de milhares 5 2 2 3 4 3 3 4" xfId="43327" xr:uid="{95368FFA-F962-4833-B73E-5A99FB24B3B7}"/>
    <cellStyle name="Separador de milhares 5 2 2 3 4 3 4" xfId="43328" xr:uid="{44FAC69A-F7BB-4770-94D0-768AE37D12A8}"/>
    <cellStyle name="Separador de milhares 5 2 2 3 4 3 4 2" xfId="43329" xr:uid="{42DE2EC3-3131-438B-BDF9-C2953F02DEB1}"/>
    <cellStyle name="Separador de milhares 5 2 2 3 4 3 4 2 2" xfId="43330" xr:uid="{759A720E-7323-42C1-9188-895EE727B7D3}"/>
    <cellStyle name="Separador de milhares 5 2 2 3 4 3 4 2 2 2" xfId="43331" xr:uid="{201801B1-75F8-4E76-B8FD-630E3B630C62}"/>
    <cellStyle name="Separador de milhares 5 2 2 3 4 3 4 2 3" xfId="43332" xr:uid="{266A70AD-21C8-4FE2-A06E-C01D5EDB98E8}"/>
    <cellStyle name="Separador de milhares 5 2 2 3 4 3 4 3" xfId="43333" xr:uid="{8967E13B-248D-4F5C-AD0D-4BAA5799ED34}"/>
    <cellStyle name="Separador de milhares 5 2 2 3 4 3 4 3 2" xfId="43334" xr:uid="{6235A86D-0E2D-4F61-9FBA-02FAFA48181A}"/>
    <cellStyle name="Separador de milhares 5 2 2 3 4 3 4 4" xfId="43335" xr:uid="{574F7DE3-7D42-4415-A15D-DC22B5AFB2D5}"/>
    <cellStyle name="Separador de milhares 5 2 2 3 4 3 4 4 2" xfId="43336" xr:uid="{46026747-14AA-48EE-8024-1CF3B9966A4D}"/>
    <cellStyle name="Separador de milhares 5 2 2 3 4 3 4 5" xfId="43337" xr:uid="{162B6096-0EFB-489B-81F5-A68EDDFCD957}"/>
    <cellStyle name="Separador de milhares 5 2 2 3 4 3 5" xfId="43338" xr:uid="{8E37936A-AE74-48EE-AF75-AFB7EE4D4A82}"/>
    <cellStyle name="Separador de milhares 5 2 2 3 4 3 5 2" xfId="43339" xr:uid="{58175CCD-A40E-49BC-AECD-C7039D1B6188}"/>
    <cellStyle name="Separador de milhares 5 2 2 3 4 3 5 2 2" xfId="43340" xr:uid="{5C0BFA95-A9E2-4141-836A-191731378833}"/>
    <cellStyle name="Separador de milhares 5 2 2 3 4 3 5 3" xfId="43341" xr:uid="{7681F458-E967-44AA-B914-A51CAB0D0CEA}"/>
    <cellStyle name="Separador de milhares 5 2 2 3 4 3 5 3 2" xfId="43342" xr:uid="{D83966E6-BE9F-4F2E-8839-FBD810A46633}"/>
    <cellStyle name="Separador de milhares 5 2 2 3 4 3 5 4" xfId="43343" xr:uid="{0F9C37E6-E6AF-44D7-B2DA-4C7A3747B139}"/>
    <cellStyle name="Separador de milhares 5 2 2 3 4 3 6" xfId="43344" xr:uid="{EFBB046A-5386-4CEE-A66B-DCD9B192423B}"/>
    <cellStyle name="Separador de milhares 5 2 2 3 4 3 6 2" xfId="43345" xr:uid="{CDDA604C-6988-4DE9-B1BA-7013731CF75F}"/>
    <cellStyle name="Separador de milhares 5 2 2 3 4 3 7" xfId="43346" xr:uid="{39CC9B27-AEA9-49D3-9A09-1AB87E93DE37}"/>
    <cellStyle name="Separador de milhares 5 2 2 3 4 3 8" xfId="43347" xr:uid="{3ED85436-0795-425F-B6D5-62F531237E22}"/>
    <cellStyle name="Separador de milhares 5 2 2 3 4 3 9" xfId="53553" xr:uid="{D360E6AE-2D51-4CD3-86A8-15C3D7D5D9C3}"/>
    <cellStyle name="Separador de milhares 5 2 2 3 4 4" xfId="43348" xr:uid="{D2CE6C19-0BFE-43E4-A552-DD8AFBDDE199}"/>
    <cellStyle name="Separador de milhares 5 2 2 3 4 4 2" xfId="43349" xr:uid="{2C5BFFE9-5AB9-4C66-8413-D83C75D3CC1C}"/>
    <cellStyle name="Separador de milhares 5 2 2 3 4 4 2 2" xfId="43350" xr:uid="{65A78D40-814C-4DD4-A14F-E6FE7624DFC6}"/>
    <cellStyle name="Separador de milhares 5 2 2 3 4 4 2 2 2" xfId="43351" xr:uid="{3A673B42-D583-4DDC-B0A9-CABEB5DE4AB2}"/>
    <cellStyle name="Separador de milhares 5 2 2 3 4 4 2 2 2 2" xfId="43352" xr:uid="{0413EC1F-33C0-4689-9D57-005759CCC4CC}"/>
    <cellStyle name="Separador de milhares 5 2 2 3 4 4 2 2 3" xfId="43353" xr:uid="{1844FCFC-BE53-489E-A82C-F0A262EB3130}"/>
    <cellStyle name="Separador de milhares 5 2 2 3 4 4 2 3" xfId="43354" xr:uid="{39DB5D7A-9C43-4C2E-B88A-5FF6B9DD7F9F}"/>
    <cellStyle name="Separador de milhares 5 2 2 3 4 4 2 3 2" xfId="43355" xr:uid="{1040740A-C27D-44AE-9135-D09DC3C3EF0D}"/>
    <cellStyle name="Separador de milhares 5 2 2 3 4 4 2 4" xfId="43356" xr:uid="{C0CB26F4-FC66-42E1-BD55-D1C7431E1DFE}"/>
    <cellStyle name="Separador de milhares 5 2 2 3 4 4 2 4 2" xfId="43357" xr:uid="{AE7E477B-40D7-4F10-A937-EEBE28EDA499}"/>
    <cellStyle name="Separador de milhares 5 2 2 3 4 4 2 5" xfId="43358" xr:uid="{C924821D-A406-4F16-869D-F2BA781F7EA5}"/>
    <cellStyle name="Separador de milhares 5 2 2 3 4 4 3" xfId="43359" xr:uid="{512B68C5-27DE-4727-8FC3-C62A797455D6}"/>
    <cellStyle name="Separador de milhares 5 2 2 3 4 4 3 2" xfId="43360" xr:uid="{E8D41B5D-1144-40A9-9FFB-57F780C3293A}"/>
    <cellStyle name="Separador de milhares 5 2 2 3 4 4 4" xfId="43361" xr:uid="{6C49FC70-8C2F-4F8D-964F-B6AB078B1B22}"/>
    <cellStyle name="Separador de milhares 5 2 2 3 4 4 4 2" xfId="43362" xr:uid="{FCB72733-80C1-417F-A4E4-E7C551C94B03}"/>
    <cellStyle name="Separador de milhares 5 2 2 3 4 4 5" xfId="43363" xr:uid="{33BCD220-29D8-41CD-B7BF-BAB1BB7A2150}"/>
    <cellStyle name="Separador de milhares 5 2 2 3 4 5" xfId="43364" xr:uid="{E346FE64-A9B4-4923-B63E-A5959FCD370D}"/>
    <cellStyle name="Separador de milhares 5 2 2 3 4 5 2" xfId="43365" xr:uid="{1FBDAC05-74A7-4D8A-AA39-F7498349646A}"/>
    <cellStyle name="Separador de milhares 5 2 2 3 4 5 2 2" xfId="43366" xr:uid="{828781D2-921A-4F1C-B550-38BF760F7388}"/>
    <cellStyle name="Separador de milhares 5 2 2 3 4 5 3" xfId="43367" xr:uid="{3EAC587D-CCD8-4398-8D1A-92E7906DE3F9}"/>
    <cellStyle name="Separador de milhares 5 2 2 3 4 5 3 2" xfId="43368" xr:uid="{1CD5FFB4-B0A0-4F50-8229-091BCF1DDD36}"/>
    <cellStyle name="Separador de milhares 5 2 2 3 4 5 4" xfId="43369" xr:uid="{907636C1-8E4E-4760-8574-F54A23D90833}"/>
    <cellStyle name="Separador de milhares 5 2 2 3 4 6" xfId="43370" xr:uid="{96ACD3E8-331E-4AAC-8ED4-A72EAF3C41CC}"/>
    <cellStyle name="Separador de milhares 5 2 2 3 4 6 2" xfId="43371" xr:uid="{98214711-2345-4362-8B68-660EE7C06609}"/>
    <cellStyle name="Separador de milhares 5 2 2 3 4 6 2 2" xfId="43372" xr:uid="{6B69AA69-EF9D-4B2A-83A1-DAF2A5594A9A}"/>
    <cellStyle name="Separador de milhares 5 2 2 3 4 6 2 2 2" xfId="43373" xr:uid="{1EFEE5EE-FE0B-4F13-900B-CF8246DB9F58}"/>
    <cellStyle name="Separador de milhares 5 2 2 3 4 6 2 3" xfId="43374" xr:uid="{14139078-5FFC-4457-8379-A1887D4C2C8C}"/>
    <cellStyle name="Separador de milhares 5 2 2 3 4 6 3" xfId="43375" xr:uid="{9CD0A643-6DE7-4476-A228-CF8C61E5182D}"/>
    <cellStyle name="Separador de milhares 5 2 2 3 4 6 3 2" xfId="43376" xr:uid="{363F2F3B-6D42-4F6E-A698-5536D196292E}"/>
    <cellStyle name="Separador de milhares 5 2 2 3 4 6 4" xfId="43377" xr:uid="{E192569F-904D-424E-B15F-EEB1BCF0CC02}"/>
    <cellStyle name="Separador de milhares 5 2 2 3 4 6 4 2" xfId="43378" xr:uid="{29D179E4-F5DD-479E-8981-60CFEFF4CA03}"/>
    <cellStyle name="Separador de milhares 5 2 2 3 4 6 5" xfId="43379" xr:uid="{607CA2C2-F0E9-49D6-BE04-6AE117FB7744}"/>
    <cellStyle name="Separador de milhares 5 2 2 3 4 7" xfId="43380" xr:uid="{5D809F74-87A3-4319-BC6F-A49D89194E0F}"/>
    <cellStyle name="Separador de milhares 5 2 2 3 4 7 2" xfId="43381" xr:uid="{2FDAAB20-CCF7-4FAC-88D5-6C300E60D35B}"/>
    <cellStyle name="Separador de milhares 5 2 2 3 4 7 2 2" xfId="43382" xr:uid="{8846BA3A-179C-432B-B1D4-81DC2A455F0D}"/>
    <cellStyle name="Separador de milhares 5 2 2 3 4 7 3" xfId="43383" xr:uid="{AF2DF75E-943A-4436-999D-3AE568B7CAFD}"/>
    <cellStyle name="Separador de milhares 5 2 2 3 4 7 3 2" xfId="43384" xr:uid="{C61A03D2-1912-4E24-AC09-F9027DB32FE4}"/>
    <cellStyle name="Separador de milhares 5 2 2 3 4 7 4" xfId="43385" xr:uid="{B10F2109-82B2-48A3-8BAC-3D5F68F5A589}"/>
    <cellStyle name="Separador de milhares 5 2 2 3 4 8" xfId="43386" xr:uid="{25C3D5C8-E493-4B65-A36C-09949916DFF0}"/>
    <cellStyle name="Separador de milhares 5 2 2 3 4 8 2" xfId="43387" xr:uid="{3122F0F7-442F-49F6-9863-AB1CB8B13C03}"/>
    <cellStyle name="Separador de milhares 5 2 2 3 4 9" xfId="43388" xr:uid="{DD8F0AA1-E032-47D2-8645-D0699074ED40}"/>
    <cellStyle name="Separador de milhares 5 2 2 3 5" xfId="43389" xr:uid="{C5172ECF-E989-4378-A7B0-8AB94475CD8B}"/>
    <cellStyle name="Separador de milhares 5 2 2 3 5 2" xfId="43390" xr:uid="{32C4D04F-C048-49CB-BE61-23032E285211}"/>
    <cellStyle name="Separador de milhares 5 2 2 3 5 2 2" xfId="43391" xr:uid="{082C28FC-E93B-4CD7-82E7-931688F2F315}"/>
    <cellStyle name="Separador de milhares 5 2 2 3 5 2 2 2" xfId="43392" xr:uid="{3DD4628E-27CE-4A24-9617-BB6BC5A95AD3}"/>
    <cellStyle name="Separador de milhares 5 2 2 3 5 2 2 2 2" xfId="43393" xr:uid="{A723E4AA-A8C6-4CD4-8A96-A67689C8669E}"/>
    <cellStyle name="Separador de milhares 5 2 2 3 5 2 2 2 2 2" xfId="43394" xr:uid="{6608C622-36C3-4BDB-B57A-0412EAB52103}"/>
    <cellStyle name="Separador de milhares 5 2 2 3 5 2 2 2 3" xfId="43395" xr:uid="{FC8F937B-48BB-45F4-BDFE-60C393C1108A}"/>
    <cellStyle name="Separador de milhares 5 2 2 3 5 2 2 3" xfId="43396" xr:uid="{7578285B-9B2B-4714-9CE5-7D08A0761028}"/>
    <cellStyle name="Separador de milhares 5 2 2 3 5 2 2 3 2" xfId="43397" xr:uid="{C406F7A1-37CC-43C3-AEAA-166BA428F203}"/>
    <cellStyle name="Separador de milhares 5 2 2 3 5 2 2 4" xfId="43398" xr:uid="{51210904-D4AD-4CF0-B814-7C3014646DB2}"/>
    <cellStyle name="Separador de milhares 5 2 2 3 5 2 2 4 2" xfId="43399" xr:uid="{00D08081-604C-403D-B429-AE6826124CE3}"/>
    <cellStyle name="Separador de milhares 5 2 2 3 5 2 2 5" xfId="43400" xr:uid="{2D808B13-1980-48B9-B6AE-0E7E40DF61C7}"/>
    <cellStyle name="Separador de milhares 5 2 2 3 5 2 3" xfId="43401" xr:uid="{F84A4D29-D1C4-4F59-857B-68A20A413735}"/>
    <cellStyle name="Separador de milhares 5 2 2 3 5 2 3 2" xfId="43402" xr:uid="{66ADF6BD-D675-4ACD-8790-D461C2C653B1}"/>
    <cellStyle name="Separador de milhares 5 2 2 3 5 2 4" xfId="43403" xr:uid="{C8ACA2BF-DF05-4CB9-AD03-94D87F6CD86F}"/>
    <cellStyle name="Separador de milhares 5 2 2 3 5 2 4 2" xfId="43404" xr:uid="{81531C8E-C786-48C2-952F-34A664B1534B}"/>
    <cellStyle name="Separador de milhares 5 2 2 3 5 2 5" xfId="43405" xr:uid="{555C1BD6-7F03-4E51-876E-A4096E2B68C3}"/>
    <cellStyle name="Separador de milhares 5 2 2 3 5 3" xfId="43406" xr:uid="{FA76DAAF-8969-415A-816B-49772521AECC}"/>
    <cellStyle name="Separador de milhares 5 2 2 3 5 3 2" xfId="43407" xr:uid="{29819354-FDF1-419B-88EE-40CFFF740256}"/>
    <cellStyle name="Separador de milhares 5 2 2 3 5 3 2 2" xfId="43408" xr:uid="{C9C0AEDB-14D4-426E-A2B8-4AA221F60DA1}"/>
    <cellStyle name="Separador de milhares 5 2 2 3 5 3 3" xfId="43409" xr:uid="{D3689568-C60E-4AAC-8476-CD6FB441A760}"/>
    <cellStyle name="Separador de milhares 5 2 2 3 5 3 3 2" xfId="43410" xr:uid="{9D43B8BA-D337-4E14-8966-32D5D03D09B4}"/>
    <cellStyle name="Separador de milhares 5 2 2 3 5 3 4" xfId="43411" xr:uid="{467849FB-9FFB-49FD-AADD-31F74256B79A}"/>
    <cellStyle name="Separador de milhares 5 2 2 3 5 4" xfId="43412" xr:uid="{41F2F677-5D56-407B-9067-08D1CD4AA348}"/>
    <cellStyle name="Separador de milhares 5 2 2 3 5 4 2" xfId="43413" xr:uid="{07AA9D92-0108-4D11-9DEF-82503F4C9870}"/>
    <cellStyle name="Separador de milhares 5 2 2 3 5 4 2 2" xfId="43414" xr:uid="{3F5A30A3-C3A7-41FA-BFB8-6843A1EABA58}"/>
    <cellStyle name="Separador de milhares 5 2 2 3 5 4 2 2 2" xfId="43415" xr:uid="{BA0F7242-FC82-4E62-BA2C-63C877596043}"/>
    <cellStyle name="Separador de milhares 5 2 2 3 5 4 2 3" xfId="43416" xr:uid="{03376EA5-9733-44FF-A264-2E6E4C541FC7}"/>
    <cellStyle name="Separador de milhares 5 2 2 3 5 4 3" xfId="43417" xr:uid="{609E8ABB-013D-4353-8275-CB968BFCF3BF}"/>
    <cellStyle name="Separador de milhares 5 2 2 3 5 4 3 2" xfId="43418" xr:uid="{B09BFB71-F4DA-4A9F-8B55-3D56D0F01BC8}"/>
    <cellStyle name="Separador de milhares 5 2 2 3 5 4 4" xfId="43419" xr:uid="{2CD6EF16-3F23-4276-9F15-50B3BE2379E3}"/>
    <cellStyle name="Separador de milhares 5 2 2 3 5 4 4 2" xfId="43420" xr:uid="{F2CD08AA-0917-4E87-9C25-7781BED5C5EA}"/>
    <cellStyle name="Separador de milhares 5 2 2 3 5 4 5" xfId="43421" xr:uid="{76579432-C2B8-4E2E-B866-BDD9A0B1C5A6}"/>
    <cellStyle name="Separador de milhares 5 2 2 3 5 5" xfId="43422" xr:uid="{6B3F8D72-1E68-45C2-99E3-CAB7CA90C7E3}"/>
    <cellStyle name="Separador de milhares 5 2 2 3 5 5 2" xfId="43423" xr:uid="{CC241048-7D0F-4098-8BE9-89748982E7DE}"/>
    <cellStyle name="Separador de milhares 5 2 2 3 5 5 2 2" xfId="43424" xr:uid="{6C005560-C3AF-46A3-8046-277F8A3C73BE}"/>
    <cellStyle name="Separador de milhares 5 2 2 3 5 5 3" xfId="43425" xr:uid="{3E2C6193-3228-4FC9-BFC9-0D7447E7F165}"/>
    <cellStyle name="Separador de milhares 5 2 2 3 5 5 3 2" xfId="43426" xr:uid="{00A042D4-3013-4901-9E73-427C92609628}"/>
    <cellStyle name="Separador de milhares 5 2 2 3 5 5 4" xfId="43427" xr:uid="{6AAE3059-C4A4-4220-AEEC-820A9394D0E8}"/>
    <cellStyle name="Separador de milhares 5 2 2 3 5 6" xfId="43428" xr:uid="{A7E4FF86-306D-47C6-9EEC-BEB9F6345615}"/>
    <cellStyle name="Separador de milhares 5 2 2 3 5 6 2" xfId="43429" xr:uid="{6B3B4E35-654D-435C-A16E-0772CCE61A05}"/>
    <cellStyle name="Separador de milhares 5 2 2 3 5 7" xfId="43430" xr:uid="{F6601FB3-476F-44A4-93E1-D428C4472F5E}"/>
    <cellStyle name="Separador de milhares 5 2 2 3 5 8" xfId="43431" xr:uid="{EF128287-2FF0-4859-86DF-5DE45BEA8E78}"/>
    <cellStyle name="Separador de milhares 5 2 2 3 5 9" xfId="53554" xr:uid="{0925EEF5-2E77-426C-85EA-BA895EE2B8DE}"/>
    <cellStyle name="Separador de milhares 5 2 2 3 6" xfId="43432" xr:uid="{E6B061D1-8030-4C61-B53E-2CC6C8503A9F}"/>
    <cellStyle name="Separador de milhares 5 2 2 3 6 2" xfId="43433" xr:uid="{BEE18F00-045B-4C4B-9DF4-0900139A0CFD}"/>
    <cellStyle name="Separador de milhares 5 2 2 3 6 2 2" xfId="43434" xr:uid="{E60F9B12-1147-423B-B571-EE549C17E5E9}"/>
    <cellStyle name="Separador de milhares 5 2 2 3 6 2 2 2" xfId="43435" xr:uid="{321A1B2D-3491-4E8C-9D40-8143267CE01B}"/>
    <cellStyle name="Separador de milhares 5 2 2 3 6 2 2 2 2" xfId="43436" xr:uid="{25389BBA-E8EB-457B-A980-89FCBC6A0F7F}"/>
    <cellStyle name="Separador de milhares 5 2 2 3 6 2 2 2 2 2" xfId="43437" xr:uid="{6656637C-B3C6-4799-A990-041ED9B0FC6C}"/>
    <cellStyle name="Separador de milhares 5 2 2 3 6 2 2 2 3" xfId="43438" xr:uid="{1A8BEA15-942E-4D56-98DA-B7D6199E7D80}"/>
    <cellStyle name="Separador de milhares 5 2 2 3 6 2 2 3" xfId="43439" xr:uid="{BBC9B946-7AD1-42C9-BDF5-329C93A9A67C}"/>
    <cellStyle name="Separador de milhares 5 2 2 3 6 2 2 3 2" xfId="43440" xr:uid="{5C3F1FF5-544E-408C-A86A-262CC2EE4E6E}"/>
    <cellStyle name="Separador de milhares 5 2 2 3 6 2 2 4" xfId="43441" xr:uid="{6490398B-A762-4BE9-AB74-E03736FB21B8}"/>
    <cellStyle name="Separador de milhares 5 2 2 3 6 2 2 4 2" xfId="43442" xr:uid="{0A67D898-F70C-4C42-A859-D3FE86D2E8F3}"/>
    <cellStyle name="Separador de milhares 5 2 2 3 6 2 2 5" xfId="43443" xr:uid="{38F6FBE0-2605-4481-B313-F3737A436F37}"/>
    <cellStyle name="Separador de milhares 5 2 2 3 6 2 3" xfId="43444" xr:uid="{9D20E44F-852E-454A-B630-A57571F6D187}"/>
    <cellStyle name="Separador de milhares 5 2 2 3 6 2 3 2" xfId="43445" xr:uid="{E8699CBB-5D9B-4A73-816F-966B99606017}"/>
    <cellStyle name="Separador de milhares 5 2 2 3 6 2 4" xfId="43446" xr:uid="{FE86F928-23F3-4DBE-A3C1-F080CB729E33}"/>
    <cellStyle name="Separador de milhares 5 2 2 3 6 2 4 2" xfId="43447" xr:uid="{C44BE76A-D242-4DF6-8C50-0F2C219E7687}"/>
    <cellStyle name="Separador de milhares 5 2 2 3 6 2 5" xfId="43448" xr:uid="{3AB76E39-4278-4B83-B743-D19AF4E09522}"/>
    <cellStyle name="Separador de milhares 5 2 2 3 6 3" xfId="43449" xr:uid="{93B68C82-BB6E-459E-944A-5DE19D92C099}"/>
    <cellStyle name="Separador de milhares 5 2 2 3 6 3 2" xfId="43450" xr:uid="{F16EFBDC-98F7-44EA-9F1D-43A4B7B99227}"/>
    <cellStyle name="Separador de milhares 5 2 2 3 6 3 2 2" xfId="43451" xr:uid="{8F295DBA-9252-4979-95E7-1960FC9D20FA}"/>
    <cellStyle name="Separador de milhares 5 2 2 3 6 3 3" xfId="43452" xr:uid="{A19A91F9-44E7-459E-A542-22FF005E5045}"/>
    <cellStyle name="Separador de milhares 5 2 2 3 6 3 3 2" xfId="43453" xr:uid="{CA3F6C98-7750-4034-9170-D3E620C518C9}"/>
    <cellStyle name="Separador de milhares 5 2 2 3 6 3 4" xfId="43454" xr:uid="{9BCB869E-DAC3-4067-8D1C-5CEFEB8D8E2C}"/>
    <cellStyle name="Separador de milhares 5 2 2 3 6 4" xfId="43455" xr:uid="{964D1917-130D-4C66-BACA-4F477BAAE96D}"/>
    <cellStyle name="Separador de milhares 5 2 2 3 6 4 2" xfId="43456" xr:uid="{769241F7-EA6A-4A03-A1F2-2AAD97CC942D}"/>
    <cellStyle name="Separador de milhares 5 2 2 3 6 4 2 2" xfId="43457" xr:uid="{F718265A-689A-48D6-918E-9A8DF1FB8884}"/>
    <cellStyle name="Separador de milhares 5 2 2 3 6 4 2 2 2" xfId="43458" xr:uid="{D8ADE3CF-1C3F-42D4-B4C6-465AFDB6E631}"/>
    <cellStyle name="Separador de milhares 5 2 2 3 6 4 2 3" xfId="43459" xr:uid="{A30EDD38-0D76-41F3-89BE-3E72AE540767}"/>
    <cellStyle name="Separador de milhares 5 2 2 3 6 4 3" xfId="43460" xr:uid="{7E721EF3-D21A-4ADF-AAE5-19E5EC480CE7}"/>
    <cellStyle name="Separador de milhares 5 2 2 3 6 4 3 2" xfId="43461" xr:uid="{3E77F46E-E8AB-4644-A764-35F9C1A17468}"/>
    <cellStyle name="Separador de milhares 5 2 2 3 6 4 4" xfId="43462" xr:uid="{AFFE600D-6CB1-44E7-920E-350F5EA41F3A}"/>
    <cellStyle name="Separador de milhares 5 2 2 3 6 4 4 2" xfId="43463" xr:uid="{6BFBC8E7-2859-464A-AEFD-02240E915E0F}"/>
    <cellStyle name="Separador de milhares 5 2 2 3 6 4 5" xfId="43464" xr:uid="{629F8054-73B8-4CFC-AE43-D1483C1B27FE}"/>
    <cellStyle name="Separador de milhares 5 2 2 3 6 5" xfId="43465" xr:uid="{DB62A97F-EC17-4976-AB60-4AB38F543895}"/>
    <cellStyle name="Separador de milhares 5 2 2 3 6 5 2" xfId="43466" xr:uid="{47F43D08-7FB0-4033-A4FB-92D5D29C7415}"/>
    <cellStyle name="Separador de milhares 5 2 2 3 6 5 2 2" xfId="43467" xr:uid="{44D8D7C1-A235-42F8-9B0C-E1369D051E1A}"/>
    <cellStyle name="Separador de milhares 5 2 2 3 6 5 3" xfId="43468" xr:uid="{DA074FF0-B16A-4942-95BA-1A3D614574BF}"/>
    <cellStyle name="Separador de milhares 5 2 2 3 6 5 3 2" xfId="43469" xr:uid="{0D968ACD-0606-4D60-B37A-5D3AABE7D4EA}"/>
    <cellStyle name="Separador de milhares 5 2 2 3 6 5 4" xfId="43470" xr:uid="{AA7B6096-7E47-4A28-AF98-80ED3FB6A7DF}"/>
    <cellStyle name="Separador de milhares 5 2 2 3 6 6" xfId="43471" xr:uid="{25588E89-A125-42D7-B358-84F92BBB29D9}"/>
    <cellStyle name="Separador de milhares 5 2 2 3 6 6 2" xfId="43472" xr:uid="{D63E4846-79AE-4AA8-84B0-00C5B879460B}"/>
    <cellStyle name="Separador de milhares 5 2 2 3 6 7" xfId="43473" xr:uid="{FF8D8BCE-4AE3-4A54-8470-2F7FA12E0557}"/>
    <cellStyle name="Separador de milhares 5 2 2 3 6 8" xfId="43474" xr:uid="{2D66DCC9-DB94-48B5-B4D4-28FE8A31638C}"/>
    <cellStyle name="Separador de milhares 5 2 2 3 6 9" xfId="53555" xr:uid="{C888BC92-9A00-441B-BBCC-17D30FDEFDDA}"/>
    <cellStyle name="Separador de milhares 5 2 2 3 7" xfId="43475" xr:uid="{DD1BD45A-F0AD-48B8-8377-26A5154D3DE3}"/>
    <cellStyle name="Separador de milhares 5 2 2 3 7 2" xfId="43476" xr:uid="{8F90AB8D-4AF1-4209-9A0B-3E38C3883739}"/>
    <cellStyle name="Separador de milhares 5 2 2 3 7 2 2" xfId="43477" xr:uid="{45CF0DEF-AA49-419C-955A-9D8BCB436A7C}"/>
    <cellStyle name="Separador de milhares 5 2 2 3 7 2 2 2" xfId="43478" xr:uid="{374338ED-DE7B-4608-8C42-54C1918475B1}"/>
    <cellStyle name="Separador de milhares 5 2 2 3 7 2 2 2 2" xfId="43479" xr:uid="{03C23AEE-BCEE-422D-B868-CAC0EA377D72}"/>
    <cellStyle name="Separador de milhares 5 2 2 3 7 2 2 2 2 2" xfId="43480" xr:uid="{3813AF7C-B302-4D5D-91A3-86DA876F86B2}"/>
    <cellStyle name="Separador de milhares 5 2 2 3 7 2 2 2 3" xfId="43481" xr:uid="{7D095C6A-E776-4405-B019-D19CB8F232E6}"/>
    <cellStyle name="Separador de milhares 5 2 2 3 7 2 2 3" xfId="43482" xr:uid="{0E72B61B-235D-4C76-B2E8-465A68872F20}"/>
    <cellStyle name="Separador de milhares 5 2 2 3 7 2 2 3 2" xfId="43483" xr:uid="{7A0F80D0-70BF-4616-8489-7713C0D79487}"/>
    <cellStyle name="Separador de milhares 5 2 2 3 7 2 2 4" xfId="43484" xr:uid="{3EF5EDFA-6258-4B64-AC80-770518818A9D}"/>
    <cellStyle name="Separador de milhares 5 2 2 3 7 2 2 4 2" xfId="43485" xr:uid="{9549163E-7CA6-46BE-AC33-72E9769FF26E}"/>
    <cellStyle name="Separador de milhares 5 2 2 3 7 2 2 5" xfId="43486" xr:uid="{52D72024-0396-4480-8BC7-80120DB7C81B}"/>
    <cellStyle name="Separador de milhares 5 2 2 3 7 2 3" xfId="43487" xr:uid="{A8A74F69-8721-43F7-9E6B-B19688CB73B1}"/>
    <cellStyle name="Separador de milhares 5 2 2 3 7 2 3 2" xfId="43488" xr:uid="{3EE58B99-E66D-4657-9008-D23F672078FC}"/>
    <cellStyle name="Separador de milhares 5 2 2 3 7 2 4" xfId="43489" xr:uid="{36EEE2D2-4F95-42C5-8409-4DB73D2B447F}"/>
    <cellStyle name="Separador de milhares 5 2 2 3 7 2 4 2" xfId="43490" xr:uid="{DA939A82-BFBB-427B-A91A-0DFB945D2939}"/>
    <cellStyle name="Separador de milhares 5 2 2 3 7 2 5" xfId="43491" xr:uid="{51250771-C8B6-42D9-8EA8-A91282FC929D}"/>
    <cellStyle name="Separador de milhares 5 2 2 3 7 3" xfId="43492" xr:uid="{FAB157F9-C6D6-4EA2-A0D7-F3F1FC65D868}"/>
    <cellStyle name="Separador de milhares 5 2 2 3 7 3 2" xfId="43493" xr:uid="{157D0C62-327A-476F-9269-2C022C776120}"/>
    <cellStyle name="Separador de milhares 5 2 2 3 7 3 2 2" xfId="43494" xr:uid="{DDFAE821-4069-44A6-93AE-4BE559065200}"/>
    <cellStyle name="Separador de milhares 5 2 2 3 7 3 3" xfId="43495" xr:uid="{691DCC51-5AFA-4E16-9D3E-C64D80656846}"/>
    <cellStyle name="Separador de milhares 5 2 2 3 7 3 3 2" xfId="43496" xr:uid="{6E5146CA-1DF3-4321-87C4-19E88F2CDE8C}"/>
    <cellStyle name="Separador de milhares 5 2 2 3 7 3 4" xfId="43497" xr:uid="{B6AE5E99-ADFB-43E0-AECD-E2B0618F516B}"/>
    <cellStyle name="Separador de milhares 5 2 2 3 7 4" xfId="43498" xr:uid="{0A96E282-9AE8-48B9-A36A-579464B8BB2F}"/>
    <cellStyle name="Separador de milhares 5 2 2 3 7 4 2" xfId="43499" xr:uid="{5B56377E-B78E-4E77-9F6D-7308E230259F}"/>
    <cellStyle name="Separador de milhares 5 2 2 3 7 4 2 2" xfId="43500" xr:uid="{7D24E333-FE20-4260-9466-F322682F3056}"/>
    <cellStyle name="Separador de milhares 5 2 2 3 7 4 2 2 2" xfId="43501" xr:uid="{F14D338F-AC02-45A4-87AC-C6F8CB059ED5}"/>
    <cellStyle name="Separador de milhares 5 2 2 3 7 4 2 3" xfId="43502" xr:uid="{173747B8-D136-4EBC-BF76-AC70B6737AD6}"/>
    <cellStyle name="Separador de milhares 5 2 2 3 7 4 3" xfId="43503" xr:uid="{267C6A77-4C08-44F7-8DB6-C7BAACBD70A3}"/>
    <cellStyle name="Separador de milhares 5 2 2 3 7 4 3 2" xfId="43504" xr:uid="{41B666D2-460F-4E59-8DF2-9CC6558388F0}"/>
    <cellStyle name="Separador de milhares 5 2 2 3 7 4 4" xfId="43505" xr:uid="{83740329-7C30-405F-B5D6-1926DF17F12F}"/>
    <cellStyle name="Separador de milhares 5 2 2 3 7 4 4 2" xfId="43506" xr:uid="{14AB0D71-EC61-4E2C-8BB3-87254B7A0F73}"/>
    <cellStyle name="Separador de milhares 5 2 2 3 7 4 5" xfId="43507" xr:uid="{AC2BBF52-B10D-4994-95A5-A8ABAF0F3B2A}"/>
    <cellStyle name="Separador de milhares 5 2 2 3 7 5" xfId="43508" xr:uid="{EA7A8E8E-F72F-45C5-AAE2-8FD256CCA39E}"/>
    <cellStyle name="Separador de milhares 5 2 2 3 7 5 2" xfId="43509" xr:uid="{87E604EF-6AA0-46DE-98A2-954F6E58DCC7}"/>
    <cellStyle name="Separador de milhares 5 2 2 3 7 5 2 2" xfId="43510" xr:uid="{AC94E5C5-55B3-4AA8-A005-8804AE459229}"/>
    <cellStyle name="Separador de milhares 5 2 2 3 7 5 3" xfId="43511" xr:uid="{CCAB45C0-7DE7-476E-8A72-6720D1F77A69}"/>
    <cellStyle name="Separador de milhares 5 2 2 3 7 5 3 2" xfId="43512" xr:uid="{495D72FF-3118-40EC-84B9-A6275FBADDE6}"/>
    <cellStyle name="Separador de milhares 5 2 2 3 7 5 4" xfId="43513" xr:uid="{981B2EE1-4920-4DCC-8CBD-F4FABD9C8957}"/>
    <cellStyle name="Separador de milhares 5 2 2 3 7 6" xfId="43514" xr:uid="{B89FF8BE-2E1F-4A9E-BF3B-1D287A7D578A}"/>
    <cellStyle name="Separador de milhares 5 2 2 3 7 6 2" xfId="43515" xr:uid="{7C214C35-A9AE-49CC-83F7-0D9FF202F158}"/>
    <cellStyle name="Separador de milhares 5 2 2 3 7 7" xfId="43516" xr:uid="{91C87785-D000-4D83-A34A-8536BAD013C8}"/>
    <cellStyle name="Separador de milhares 5 2 2 3 7 8" xfId="43517" xr:uid="{456C11C6-2A26-42D0-8F53-8BD7D26CC75A}"/>
    <cellStyle name="Separador de milhares 5 2 2 3 7 9" xfId="53556" xr:uid="{BAD35F97-5544-4C43-AD3A-50C39D0B44A6}"/>
    <cellStyle name="Separador de milhares 5 2 2 3 8" xfId="43518" xr:uid="{03AD69A1-67BE-4DF8-BBA7-9C32977A1CF8}"/>
    <cellStyle name="Separador de milhares 5 2 2 3 8 2" xfId="43519" xr:uid="{082597A8-035C-4BCB-A4E7-481A3FF814AB}"/>
    <cellStyle name="Separador de milhares 5 2 2 3 8 2 2" xfId="43520" xr:uid="{95864EAE-95B0-48B1-BEF0-B32A103E021C}"/>
    <cellStyle name="Separador de milhares 5 2 2 3 8 2 2 2" xfId="43521" xr:uid="{C3F37D94-3F60-441B-931B-A8FC8A8E5723}"/>
    <cellStyle name="Separador de milhares 5 2 2 3 8 2 3" xfId="43522" xr:uid="{222A83E3-BC6E-4388-ADE6-8B71861237E6}"/>
    <cellStyle name="Separador de milhares 5 2 2 3 8 2 3 2" xfId="43523" xr:uid="{FDB423F3-B42B-4BFD-9FCC-3CCF403FC663}"/>
    <cellStyle name="Separador de milhares 5 2 2 3 8 2 4" xfId="43524" xr:uid="{C700C6A5-3701-41B3-98E3-2FDA22184D1F}"/>
    <cellStyle name="Separador de milhares 5 2 2 3 8 3" xfId="43525" xr:uid="{3B020047-4531-4E3E-A8FC-F61BE102E59F}"/>
    <cellStyle name="Separador de milhares 5 2 2 3 8 3 2" xfId="43526" xr:uid="{FE61E9A6-0986-4159-BF60-0E8D573125E3}"/>
    <cellStyle name="Separador de milhares 5 2 2 3 8 3 2 2" xfId="43527" xr:uid="{038A4B13-995F-4F74-A532-FE62F4E707B0}"/>
    <cellStyle name="Separador de milhares 5 2 2 3 8 3 2 2 2" xfId="43528" xr:uid="{26C878DD-3259-4A63-AF38-6BC6B9D882C3}"/>
    <cellStyle name="Separador de milhares 5 2 2 3 8 3 2 3" xfId="43529" xr:uid="{EDD8B4B3-B91A-4F62-8999-407065164040}"/>
    <cellStyle name="Separador de milhares 5 2 2 3 8 3 3" xfId="43530" xr:uid="{0DD0AE75-97D6-4E89-9E82-4E33DA91DD03}"/>
    <cellStyle name="Separador de milhares 5 2 2 3 8 3 3 2" xfId="43531" xr:uid="{D9F9A535-22C2-4F07-84E4-EA01B79556CA}"/>
    <cellStyle name="Separador de milhares 5 2 2 3 8 3 4" xfId="43532" xr:uid="{0FE78E42-D214-4103-8D95-F1423B63CA45}"/>
    <cellStyle name="Separador de milhares 5 2 2 3 8 3 4 2" xfId="43533" xr:uid="{1F3C700A-3A12-4ADE-B705-16D54855BC7B}"/>
    <cellStyle name="Separador de milhares 5 2 2 3 8 3 5" xfId="43534" xr:uid="{AFA2A55E-8327-4EE3-9FF9-85A3256535EA}"/>
    <cellStyle name="Separador de milhares 5 2 2 3 8 4" xfId="43535" xr:uid="{D7EA287F-F75E-46A7-8053-D1B4894A5058}"/>
    <cellStyle name="Separador de milhares 5 2 2 3 8 4 2" xfId="43536" xr:uid="{01185736-67F2-4B69-9502-40B707061616}"/>
    <cellStyle name="Separador de milhares 5 2 2 3 8 4 2 2" xfId="43537" xr:uid="{5586C649-4CB3-4AAE-B92B-8DDFA0E3CF55}"/>
    <cellStyle name="Separador de milhares 5 2 2 3 8 4 3" xfId="43538" xr:uid="{D94498F4-14D3-4025-827C-170AC03A8C98}"/>
    <cellStyle name="Separador de milhares 5 2 2 3 8 4 3 2" xfId="43539" xr:uid="{E32DD9EE-A40A-48E3-A2F3-8F03C145F41E}"/>
    <cellStyle name="Separador de milhares 5 2 2 3 8 4 4" xfId="43540" xr:uid="{6F352789-8BF0-4BD1-9BC1-75998C777B3A}"/>
    <cellStyle name="Separador de milhares 5 2 2 3 8 5" xfId="43541" xr:uid="{BAFEB523-5AAA-4690-96BC-E1152091A2DF}"/>
    <cellStyle name="Separador de milhares 5 2 2 3 8 5 2" xfId="43542" xr:uid="{F69B8B96-5934-464F-BABA-83036C2B2101}"/>
    <cellStyle name="Separador de milhares 5 2 2 3 8 6" xfId="43543" xr:uid="{18BF1471-9155-4E85-B7A7-262E3420D8C7}"/>
    <cellStyle name="Separador de milhares 5 2 2 3 8 7" xfId="43544" xr:uid="{8864C803-6A8D-476C-9EBA-0BD8D0CF416A}"/>
    <cellStyle name="Separador de milhares 5 2 2 3 8 8" xfId="53557" xr:uid="{A72C3169-A53C-4E81-A0F8-4F2C04ACB7A1}"/>
    <cellStyle name="Separador de milhares 5 2 2 3 9" xfId="43545" xr:uid="{89E3D3F3-DD78-4D5C-AF10-BB82B90444B2}"/>
    <cellStyle name="Separador de milhares 5 2 2 3 9 2" xfId="43546" xr:uid="{CE532FB1-7435-4294-87A5-35EF9FFE758C}"/>
    <cellStyle name="Separador de milhares 5 2 2 3 9 2 2" xfId="43547" xr:uid="{B157E85D-774D-4534-91D4-78221D7A4DC2}"/>
    <cellStyle name="Separador de milhares 5 2 2 3 9 3" xfId="43548" xr:uid="{811ADE4E-AFD6-4077-9FA4-3B67FD4DB4F4}"/>
    <cellStyle name="Separador de milhares 5 2 2 3 9 3 2" xfId="43549" xr:uid="{B0F2CD32-7382-477F-9849-FE64F6DC0A5A}"/>
    <cellStyle name="Separador de milhares 5 2 2 3 9 4" xfId="43550" xr:uid="{9292CA37-C04B-492B-AD2B-E2A2724D056B}"/>
    <cellStyle name="Separador de milhares 5 2 2 4" xfId="43551" xr:uid="{24C0FC56-E040-495A-8683-0950731FBDC4}"/>
    <cellStyle name="Separador de milhares 5 2 2 4 10" xfId="43552" xr:uid="{9323CC49-B9CB-49C7-82C1-B4C8A12853F1}"/>
    <cellStyle name="Separador de milhares 5 2 2 4 10 2" xfId="43553" xr:uid="{86729F4C-A543-4D03-9A5B-9AA866A41317}"/>
    <cellStyle name="Separador de milhares 5 2 2 4 10 2 2" xfId="43554" xr:uid="{78197969-2CFD-44C7-9924-D91F96B542FA}"/>
    <cellStyle name="Separador de milhares 5 2 2 4 10 2 2 2" xfId="43555" xr:uid="{9E074021-D7D6-44B9-833F-ACD2C3F1DCA8}"/>
    <cellStyle name="Separador de milhares 5 2 2 4 10 2 3" xfId="43556" xr:uid="{493963BA-AD08-483F-9910-DBA764CEB5C7}"/>
    <cellStyle name="Separador de milhares 5 2 2 4 10 3" xfId="43557" xr:uid="{CE44AFEA-085A-4868-95B8-D727E42512DE}"/>
    <cellStyle name="Separador de milhares 5 2 2 4 10 3 2" xfId="43558" xr:uid="{FDD8D67D-54D5-42E9-8F1F-38ADE49C74E0}"/>
    <cellStyle name="Separador de milhares 5 2 2 4 10 4" xfId="43559" xr:uid="{D1C5B4B7-1112-46A6-BF9B-47140CD0843F}"/>
    <cellStyle name="Separador de milhares 5 2 2 4 10 4 2" xfId="43560" xr:uid="{836DE6B4-5AE4-4528-9696-F99E628385DF}"/>
    <cellStyle name="Separador de milhares 5 2 2 4 10 5" xfId="43561" xr:uid="{B99F0E0A-F2BE-4934-AE30-28254ACF5ECC}"/>
    <cellStyle name="Separador de milhares 5 2 2 4 11" xfId="43562" xr:uid="{661AAB33-6D16-496F-B7B2-5B16573EF3F2}"/>
    <cellStyle name="Separador de milhares 5 2 2 4 11 2" xfId="43563" xr:uid="{FC791BC4-E654-4056-8116-15641F240F99}"/>
    <cellStyle name="Separador de milhares 5 2 2 4 11 2 2" xfId="43564" xr:uid="{BB9EE1E0-02D1-4AA5-BD6B-B6519894950B}"/>
    <cellStyle name="Separador de milhares 5 2 2 4 11 3" xfId="43565" xr:uid="{47E65C01-6CE3-4A09-8307-73AB7655E077}"/>
    <cellStyle name="Separador de milhares 5 2 2 4 11 3 2" xfId="43566" xr:uid="{8B40E8C2-0B11-44B1-AF48-9F18120E815C}"/>
    <cellStyle name="Separador de milhares 5 2 2 4 11 4" xfId="43567" xr:uid="{C495AB71-D413-4EFB-BA2A-FA75E2361E1A}"/>
    <cellStyle name="Separador de milhares 5 2 2 4 12" xfId="43568" xr:uid="{233016B1-A41E-4FE7-956C-322A28EBFDDD}"/>
    <cellStyle name="Separador de milhares 5 2 2 4 12 2" xfId="43569" xr:uid="{6667BB72-5DE4-45C3-B4F7-F9125EA8A349}"/>
    <cellStyle name="Separador de milhares 5 2 2 4 13" xfId="43570" xr:uid="{BB4BF427-8630-4DAE-BE00-C3C9A37C9D98}"/>
    <cellStyle name="Separador de milhares 5 2 2 4 14" xfId="43571" xr:uid="{71803B41-6583-46E8-9894-3CE96FE55CFB}"/>
    <cellStyle name="Separador de milhares 5 2 2 4 2" xfId="43572" xr:uid="{3FB03712-CFCE-46FB-9BD5-FB8BEA75205F}"/>
    <cellStyle name="Separador de milhares 5 2 2 4 2 10" xfId="43573" xr:uid="{FE15E57D-B267-4BDF-95A7-2F95EBCEE7A8}"/>
    <cellStyle name="Separador de milhares 5 2 2 4 2 10 2" xfId="43574" xr:uid="{4C0BB873-FA3F-4D6E-9384-1C5816FE855C}"/>
    <cellStyle name="Separador de milhares 5 2 2 4 2 11" xfId="43575" xr:uid="{DD5584E0-717E-4905-803B-5E78D0681F32}"/>
    <cellStyle name="Separador de milhares 5 2 2 4 2 12" xfId="43576" xr:uid="{658AEA7A-345C-41CA-9405-D357CF560A8B}"/>
    <cellStyle name="Separador de milhares 5 2 2 4 2 13" xfId="53558" xr:uid="{549D82E6-525E-42F1-A210-5F88F9A6AE4F}"/>
    <cellStyle name="Separador de milhares 5 2 2 4 2 2" xfId="43577" xr:uid="{AEE13DFB-DAFA-48AF-91D2-A1EE3595B086}"/>
    <cellStyle name="Separador de milhares 5 2 2 4 2 2 10" xfId="43578" xr:uid="{6F6F5518-7A42-4A66-8D80-01D04DA393B0}"/>
    <cellStyle name="Separador de milhares 5 2 2 4 2 2 11" xfId="53559" xr:uid="{B5FCDD99-0A2E-45DE-88E9-ACEC57714814}"/>
    <cellStyle name="Separador de milhares 5 2 2 4 2 2 2" xfId="43579" xr:uid="{570BC752-FA8B-4437-8D5D-9B514F7AD138}"/>
    <cellStyle name="Separador de milhares 5 2 2 4 2 2 2 2" xfId="43580" xr:uid="{4682DCDF-406A-4698-8B49-A1CA83D90720}"/>
    <cellStyle name="Separador de milhares 5 2 2 4 2 2 2 2 2" xfId="43581" xr:uid="{AC4F1055-467F-467F-8024-3CC9DFD04FC3}"/>
    <cellStyle name="Separador de milhares 5 2 2 4 2 2 2 2 2 2" xfId="43582" xr:uid="{BA0BDC7B-66B3-4273-BD4B-0AE6E9BE3A66}"/>
    <cellStyle name="Separador de milhares 5 2 2 4 2 2 2 2 2 2 2" xfId="43583" xr:uid="{563EDA47-53A5-4F63-95A6-717CAED94E18}"/>
    <cellStyle name="Separador de milhares 5 2 2 4 2 2 2 2 2 2 2 2" xfId="43584" xr:uid="{41DB773D-5045-4451-B447-1C8F867BF8F1}"/>
    <cellStyle name="Separador de milhares 5 2 2 4 2 2 2 2 2 2 3" xfId="43585" xr:uid="{25F6E2EC-1163-4A55-BF90-B6F2428773A1}"/>
    <cellStyle name="Separador de milhares 5 2 2 4 2 2 2 2 2 3" xfId="43586" xr:uid="{40ECEBE6-8A7E-491F-BED5-314475918E84}"/>
    <cellStyle name="Separador de milhares 5 2 2 4 2 2 2 2 2 3 2" xfId="43587" xr:uid="{DC9943A3-71AB-4E76-9B81-B6496D00FA06}"/>
    <cellStyle name="Separador de milhares 5 2 2 4 2 2 2 2 2 4" xfId="43588" xr:uid="{713F8CCA-FE15-41B0-A63E-E9521756955A}"/>
    <cellStyle name="Separador de milhares 5 2 2 4 2 2 2 2 2 4 2" xfId="43589" xr:uid="{2BD7BC6C-D827-4D4C-9E87-B8CDB4CBA99C}"/>
    <cellStyle name="Separador de milhares 5 2 2 4 2 2 2 2 2 5" xfId="43590" xr:uid="{D343606C-529C-4C1B-AEDC-F8D1E65BDF41}"/>
    <cellStyle name="Separador de milhares 5 2 2 4 2 2 2 2 3" xfId="43591" xr:uid="{D7E60E7C-A7B0-4F04-B4A7-97B4E0560CBE}"/>
    <cellStyle name="Separador de milhares 5 2 2 4 2 2 2 2 3 2" xfId="43592" xr:uid="{9B8CC8F4-9DF3-45A5-9499-55F42596A7EB}"/>
    <cellStyle name="Separador de milhares 5 2 2 4 2 2 2 2 4" xfId="43593" xr:uid="{14D39E36-F4BC-4ED8-B647-280C7F580B88}"/>
    <cellStyle name="Separador de milhares 5 2 2 4 2 2 2 2 4 2" xfId="43594" xr:uid="{F4BF5E86-B394-4CE7-88C8-5D66D1D72D3E}"/>
    <cellStyle name="Separador de milhares 5 2 2 4 2 2 2 2 5" xfId="43595" xr:uid="{C632BCD3-695E-4F34-ABA5-DC0F905064B2}"/>
    <cellStyle name="Separador de milhares 5 2 2 4 2 2 2 3" xfId="43596" xr:uid="{F6E32FC5-DF82-486D-AFBF-EBC2F901A41F}"/>
    <cellStyle name="Separador de milhares 5 2 2 4 2 2 2 3 2" xfId="43597" xr:uid="{ACE85301-56EB-4BAE-9C52-2FABC8FA1E47}"/>
    <cellStyle name="Separador de milhares 5 2 2 4 2 2 2 3 2 2" xfId="43598" xr:uid="{EBB39098-5207-48F6-8387-E991BFF6B9DF}"/>
    <cellStyle name="Separador de milhares 5 2 2 4 2 2 2 3 3" xfId="43599" xr:uid="{4294771D-50F3-44BF-8DD2-21ED645D2939}"/>
    <cellStyle name="Separador de milhares 5 2 2 4 2 2 2 3 3 2" xfId="43600" xr:uid="{B9756BA6-F847-43D0-AB0A-04E56A9E5320}"/>
    <cellStyle name="Separador de milhares 5 2 2 4 2 2 2 3 4" xfId="43601" xr:uid="{DF0116DD-7513-479F-9EEB-8143816E7986}"/>
    <cellStyle name="Separador de milhares 5 2 2 4 2 2 2 4" xfId="43602" xr:uid="{CC390D73-DBF8-4BB4-A8E1-31669DE29A0D}"/>
    <cellStyle name="Separador de milhares 5 2 2 4 2 2 2 4 2" xfId="43603" xr:uid="{44C12AE7-88A2-44BB-BFD7-D96290C88B3F}"/>
    <cellStyle name="Separador de milhares 5 2 2 4 2 2 2 4 2 2" xfId="43604" xr:uid="{85C7B0E5-20B6-4D65-85BB-6FF3C6B556CF}"/>
    <cellStyle name="Separador de milhares 5 2 2 4 2 2 2 4 2 2 2" xfId="43605" xr:uid="{82317DEF-47D7-4FF6-B0BA-A0038694B08F}"/>
    <cellStyle name="Separador de milhares 5 2 2 4 2 2 2 4 2 3" xfId="43606" xr:uid="{CE371C3F-9BAF-403D-A148-1BB859FC1804}"/>
    <cellStyle name="Separador de milhares 5 2 2 4 2 2 2 4 3" xfId="43607" xr:uid="{C6DEFEA9-F73A-4692-8131-41AFAC7AFF82}"/>
    <cellStyle name="Separador de milhares 5 2 2 4 2 2 2 4 3 2" xfId="43608" xr:uid="{E1CEF720-E3E2-4DA9-81F7-42F4E82CF0C9}"/>
    <cellStyle name="Separador de milhares 5 2 2 4 2 2 2 4 4" xfId="43609" xr:uid="{9A8114C4-A502-4CA6-B583-2E413A789E07}"/>
    <cellStyle name="Separador de milhares 5 2 2 4 2 2 2 4 4 2" xfId="43610" xr:uid="{D002E64B-6090-463A-91E0-1E99EA5528B0}"/>
    <cellStyle name="Separador de milhares 5 2 2 4 2 2 2 4 5" xfId="43611" xr:uid="{093D7BFE-D823-4E47-A42B-8C9F7FD110A8}"/>
    <cellStyle name="Separador de milhares 5 2 2 4 2 2 2 5" xfId="43612" xr:uid="{060B143E-DF74-4B17-895A-B6B163BC6195}"/>
    <cellStyle name="Separador de milhares 5 2 2 4 2 2 2 5 2" xfId="43613" xr:uid="{CB4721A5-14F6-4E4C-995C-1493828978C1}"/>
    <cellStyle name="Separador de milhares 5 2 2 4 2 2 2 5 2 2" xfId="43614" xr:uid="{CE077F72-981F-4979-9113-41FEE65D415C}"/>
    <cellStyle name="Separador de milhares 5 2 2 4 2 2 2 5 3" xfId="43615" xr:uid="{08B7D643-0D82-4B32-BA33-5819EA8E2762}"/>
    <cellStyle name="Separador de milhares 5 2 2 4 2 2 2 5 3 2" xfId="43616" xr:uid="{E8059D7A-4ED2-4C4A-BAA8-07293B317A17}"/>
    <cellStyle name="Separador de milhares 5 2 2 4 2 2 2 5 4" xfId="43617" xr:uid="{E88434AB-972E-4720-B283-20A85F36A8B0}"/>
    <cellStyle name="Separador de milhares 5 2 2 4 2 2 2 6" xfId="43618" xr:uid="{41930681-46D5-440E-9A4D-E449618CCF7B}"/>
    <cellStyle name="Separador de milhares 5 2 2 4 2 2 2 6 2" xfId="43619" xr:uid="{D01A41DE-ABDB-4762-85F1-DC94435E5C2A}"/>
    <cellStyle name="Separador de milhares 5 2 2 4 2 2 2 7" xfId="43620" xr:uid="{EAD03EA7-5872-42A3-A895-9CFF4E9FB904}"/>
    <cellStyle name="Separador de milhares 5 2 2 4 2 2 2 8" xfId="43621" xr:uid="{E9E9E2A5-4B2D-4470-B11F-C034397ABB86}"/>
    <cellStyle name="Separador de milhares 5 2 2 4 2 2 2 9" xfId="53560" xr:uid="{124DE0D0-3643-4BEC-871E-9598CE376222}"/>
    <cellStyle name="Separador de milhares 5 2 2 4 2 2 3" xfId="43622" xr:uid="{643600BA-6AD3-414D-9865-C04098AB4336}"/>
    <cellStyle name="Separador de milhares 5 2 2 4 2 2 3 2" xfId="43623" xr:uid="{693AEEF0-382F-4D31-B811-6C4080D82541}"/>
    <cellStyle name="Separador de milhares 5 2 2 4 2 2 3 2 2" xfId="43624" xr:uid="{5A721BA4-29DD-4DE8-93E6-9453F38C21AE}"/>
    <cellStyle name="Separador de milhares 5 2 2 4 2 2 3 2 2 2" xfId="43625" xr:uid="{DDE859E1-9DA2-4600-9DC3-BB749FA0003F}"/>
    <cellStyle name="Separador de milhares 5 2 2 4 2 2 3 2 2 2 2" xfId="43626" xr:uid="{F8B0D8F2-48A9-4823-A65A-F5F79BC36D2F}"/>
    <cellStyle name="Separador de milhares 5 2 2 4 2 2 3 2 2 2 2 2" xfId="43627" xr:uid="{2F0A1369-E023-475C-A9A6-7A78B56F316B}"/>
    <cellStyle name="Separador de milhares 5 2 2 4 2 2 3 2 2 2 3" xfId="43628" xr:uid="{5740A8FF-2121-4BDA-BFFC-42E127C1E7B8}"/>
    <cellStyle name="Separador de milhares 5 2 2 4 2 2 3 2 2 3" xfId="43629" xr:uid="{3863FEE2-FE17-4BE0-A74D-7D7EE8C5B9C5}"/>
    <cellStyle name="Separador de milhares 5 2 2 4 2 2 3 2 2 3 2" xfId="43630" xr:uid="{335406D7-E235-40BC-8EB5-A75A89931C5C}"/>
    <cellStyle name="Separador de milhares 5 2 2 4 2 2 3 2 2 4" xfId="43631" xr:uid="{8231525A-82C3-4ACF-80FD-81913C9CF455}"/>
    <cellStyle name="Separador de milhares 5 2 2 4 2 2 3 2 2 4 2" xfId="43632" xr:uid="{340CDAD3-8F15-4AF0-99EC-DEFC8ACB05E1}"/>
    <cellStyle name="Separador de milhares 5 2 2 4 2 2 3 2 2 5" xfId="43633" xr:uid="{2E458454-E94E-45C5-AAB2-DC59B772F92F}"/>
    <cellStyle name="Separador de milhares 5 2 2 4 2 2 3 2 3" xfId="43634" xr:uid="{D9E05A3F-1B76-48C2-BAD5-F6B5C53093E0}"/>
    <cellStyle name="Separador de milhares 5 2 2 4 2 2 3 2 3 2" xfId="43635" xr:uid="{A3B5FA01-71E3-45FB-9197-0232DF32E847}"/>
    <cellStyle name="Separador de milhares 5 2 2 4 2 2 3 2 4" xfId="43636" xr:uid="{C0C3290E-9848-4291-8723-AECE181F5DD7}"/>
    <cellStyle name="Separador de milhares 5 2 2 4 2 2 3 2 4 2" xfId="43637" xr:uid="{BB5FB758-8A21-41E6-B276-DF90CD8F5CC8}"/>
    <cellStyle name="Separador de milhares 5 2 2 4 2 2 3 2 5" xfId="43638" xr:uid="{EB44DD1C-51F9-468C-B39C-BF406EB9D2BA}"/>
    <cellStyle name="Separador de milhares 5 2 2 4 2 2 3 3" xfId="43639" xr:uid="{C9D67B8F-E99B-4CC6-BFEA-3066258BBD3C}"/>
    <cellStyle name="Separador de milhares 5 2 2 4 2 2 3 3 2" xfId="43640" xr:uid="{818567F3-7B17-4E09-A276-59AEB9D016B6}"/>
    <cellStyle name="Separador de milhares 5 2 2 4 2 2 3 3 2 2" xfId="43641" xr:uid="{AD657698-178D-4153-A585-E2A6FC7FF606}"/>
    <cellStyle name="Separador de milhares 5 2 2 4 2 2 3 3 3" xfId="43642" xr:uid="{414CAA11-E0D5-434D-B8F4-D34E8FF3FCD6}"/>
    <cellStyle name="Separador de milhares 5 2 2 4 2 2 3 3 3 2" xfId="43643" xr:uid="{6B08818E-05A1-418F-8376-FC5464A6104A}"/>
    <cellStyle name="Separador de milhares 5 2 2 4 2 2 3 3 4" xfId="43644" xr:uid="{F05FD1DE-16D7-4068-89B5-B659D3553E9D}"/>
    <cellStyle name="Separador de milhares 5 2 2 4 2 2 3 4" xfId="43645" xr:uid="{007FDC4C-4D30-47A8-8310-4974AF5CB2CB}"/>
    <cellStyle name="Separador de milhares 5 2 2 4 2 2 3 4 2" xfId="43646" xr:uid="{20A8817F-7F3F-4A14-A4EF-F06E76F634B0}"/>
    <cellStyle name="Separador de milhares 5 2 2 4 2 2 3 4 2 2" xfId="43647" xr:uid="{F51A5323-7C7E-4DA5-A5CD-016AC5588CF6}"/>
    <cellStyle name="Separador de milhares 5 2 2 4 2 2 3 4 2 2 2" xfId="43648" xr:uid="{8B38E8FB-5DA2-44E7-9A4D-766E2F4E60E7}"/>
    <cellStyle name="Separador de milhares 5 2 2 4 2 2 3 4 2 3" xfId="43649" xr:uid="{02724016-4222-4552-A34D-BADB463468A8}"/>
    <cellStyle name="Separador de milhares 5 2 2 4 2 2 3 4 3" xfId="43650" xr:uid="{5E789A95-59C7-414A-BC16-60069691BD38}"/>
    <cellStyle name="Separador de milhares 5 2 2 4 2 2 3 4 3 2" xfId="43651" xr:uid="{BC405AE2-24B4-4770-AEF0-4C1C25678693}"/>
    <cellStyle name="Separador de milhares 5 2 2 4 2 2 3 4 4" xfId="43652" xr:uid="{DD4D1E54-A7DC-4172-B788-7B6C68CE2E8C}"/>
    <cellStyle name="Separador de milhares 5 2 2 4 2 2 3 4 4 2" xfId="43653" xr:uid="{3992A3FE-95EA-4A58-9009-A981FE858071}"/>
    <cellStyle name="Separador de milhares 5 2 2 4 2 2 3 4 5" xfId="43654" xr:uid="{41B2F6CF-7FF8-4628-9520-2958D22C12BB}"/>
    <cellStyle name="Separador de milhares 5 2 2 4 2 2 3 5" xfId="43655" xr:uid="{96B113C9-A357-4781-A0CD-110CF487B415}"/>
    <cellStyle name="Separador de milhares 5 2 2 4 2 2 3 5 2" xfId="43656" xr:uid="{A99F8834-891F-47F3-985E-B524013EDAE6}"/>
    <cellStyle name="Separador de milhares 5 2 2 4 2 2 3 5 2 2" xfId="43657" xr:uid="{1CA45FB2-1FC7-4D09-9BC0-013A6D87F91D}"/>
    <cellStyle name="Separador de milhares 5 2 2 4 2 2 3 5 3" xfId="43658" xr:uid="{CA365322-EA1E-4F95-829B-51067B620455}"/>
    <cellStyle name="Separador de milhares 5 2 2 4 2 2 3 5 3 2" xfId="43659" xr:uid="{2142C782-2B24-4C5B-AC4A-AD91D5C81DBE}"/>
    <cellStyle name="Separador de milhares 5 2 2 4 2 2 3 5 4" xfId="43660" xr:uid="{16E5749C-AB1E-4DDF-AA03-727E72F80E08}"/>
    <cellStyle name="Separador de milhares 5 2 2 4 2 2 3 6" xfId="43661" xr:uid="{18B4BD78-91AC-4D5F-9CBE-2D433A2E81ED}"/>
    <cellStyle name="Separador de milhares 5 2 2 4 2 2 3 6 2" xfId="43662" xr:uid="{61E14BFE-A71F-4D34-B493-F622093D415F}"/>
    <cellStyle name="Separador de milhares 5 2 2 4 2 2 3 7" xfId="43663" xr:uid="{9AA078A4-A303-4D4E-9B37-6714EBBBD59A}"/>
    <cellStyle name="Separador de milhares 5 2 2 4 2 2 3 8" xfId="43664" xr:uid="{09F6CEA3-24AB-4832-B91C-5873EA47DF30}"/>
    <cellStyle name="Separador de milhares 5 2 2 4 2 2 3 9" xfId="53561" xr:uid="{11E97A4B-BC5A-46B8-A802-597FF21EBAC8}"/>
    <cellStyle name="Separador de milhares 5 2 2 4 2 2 4" xfId="43665" xr:uid="{D2BC88C0-75C0-4BCC-8003-A18D1C6981E6}"/>
    <cellStyle name="Separador de milhares 5 2 2 4 2 2 4 2" xfId="43666" xr:uid="{6967E9A0-4C9C-4C24-BABC-0AFE6496F354}"/>
    <cellStyle name="Separador de milhares 5 2 2 4 2 2 4 2 2" xfId="43667" xr:uid="{1BB08406-B8CB-4ABB-8CDF-247E81C59038}"/>
    <cellStyle name="Separador de milhares 5 2 2 4 2 2 4 2 2 2" xfId="43668" xr:uid="{BA06B3FE-5C20-4FCA-A4B1-813D65EBECBF}"/>
    <cellStyle name="Separador de milhares 5 2 2 4 2 2 4 2 2 2 2" xfId="43669" xr:uid="{C4645319-4363-47B8-A04E-FCB52020AD31}"/>
    <cellStyle name="Separador de milhares 5 2 2 4 2 2 4 2 2 3" xfId="43670" xr:uid="{0435BFD2-0FD1-45EC-9CB4-8B015AD194D5}"/>
    <cellStyle name="Separador de milhares 5 2 2 4 2 2 4 2 3" xfId="43671" xr:uid="{BC181AD5-5251-414C-BD41-4EEB69306260}"/>
    <cellStyle name="Separador de milhares 5 2 2 4 2 2 4 2 3 2" xfId="43672" xr:uid="{2F7AE37F-C26E-467C-B9BB-CECD934AEFB1}"/>
    <cellStyle name="Separador de milhares 5 2 2 4 2 2 4 2 4" xfId="43673" xr:uid="{BDFFEBD0-CF8B-4AA7-9F5E-BDF8C5903ACA}"/>
    <cellStyle name="Separador de milhares 5 2 2 4 2 2 4 2 4 2" xfId="43674" xr:uid="{6B79F83E-F6EA-45FB-B54F-BBCE6DEBABBB}"/>
    <cellStyle name="Separador de milhares 5 2 2 4 2 2 4 2 5" xfId="43675" xr:uid="{172323B9-C560-43EA-8148-AF9D5CD1CE98}"/>
    <cellStyle name="Separador de milhares 5 2 2 4 2 2 4 3" xfId="43676" xr:uid="{90469188-D0C4-4622-98D1-98A441D46EFF}"/>
    <cellStyle name="Separador de milhares 5 2 2 4 2 2 4 3 2" xfId="43677" xr:uid="{0CCE92B5-37B4-4FBB-9FE7-CE434BD6D909}"/>
    <cellStyle name="Separador de milhares 5 2 2 4 2 2 4 4" xfId="43678" xr:uid="{6E6D63BD-C17D-4566-B8D7-35C4F3E5B0FD}"/>
    <cellStyle name="Separador de milhares 5 2 2 4 2 2 4 4 2" xfId="43679" xr:uid="{7729D6D6-D65B-44E5-93D1-B8806F6B7B6D}"/>
    <cellStyle name="Separador de milhares 5 2 2 4 2 2 4 5" xfId="43680" xr:uid="{239EB188-CD50-4206-B736-9A88CC2144F1}"/>
    <cellStyle name="Separador de milhares 5 2 2 4 2 2 5" xfId="43681" xr:uid="{AAC1D744-F8C1-44E2-8EDF-1AE72FACE657}"/>
    <cellStyle name="Separador de milhares 5 2 2 4 2 2 5 2" xfId="43682" xr:uid="{51F6E6B9-43E6-4935-B11B-CA3FF8E78F71}"/>
    <cellStyle name="Separador de milhares 5 2 2 4 2 2 5 2 2" xfId="43683" xr:uid="{22E32FA8-EF89-4662-B263-4E51DE74C623}"/>
    <cellStyle name="Separador de milhares 5 2 2 4 2 2 5 3" xfId="43684" xr:uid="{32433AC1-DFF5-4711-B45A-47CAF5A26C04}"/>
    <cellStyle name="Separador de milhares 5 2 2 4 2 2 5 3 2" xfId="43685" xr:uid="{20866B2A-F8DB-4385-BD3A-57BB0D96E2BD}"/>
    <cellStyle name="Separador de milhares 5 2 2 4 2 2 5 4" xfId="43686" xr:uid="{61A393D2-E768-4596-9E12-1C9427B05341}"/>
    <cellStyle name="Separador de milhares 5 2 2 4 2 2 6" xfId="43687" xr:uid="{CB1EFFDB-0370-4C80-BC70-93D9C73453AE}"/>
    <cellStyle name="Separador de milhares 5 2 2 4 2 2 6 2" xfId="43688" xr:uid="{3C159714-C9A0-42C4-9B88-CDB40B7B2027}"/>
    <cellStyle name="Separador de milhares 5 2 2 4 2 2 6 2 2" xfId="43689" xr:uid="{C76CB535-F746-4AEC-8D0A-A30FDB9B7A0A}"/>
    <cellStyle name="Separador de milhares 5 2 2 4 2 2 6 2 2 2" xfId="43690" xr:uid="{C265CAAF-FAD9-40BD-88F2-3CA00AA04A14}"/>
    <cellStyle name="Separador de milhares 5 2 2 4 2 2 6 2 3" xfId="43691" xr:uid="{B05303C6-92B9-466C-B2A3-F718AACD594B}"/>
    <cellStyle name="Separador de milhares 5 2 2 4 2 2 6 3" xfId="43692" xr:uid="{B85F27D5-D550-4D33-9D86-0D7720D0B9D9}"/>
    <cellStyle name="Separador de milhares 5 2 2 4 2 2 6 3 2" xfId="43693" xr:uid="{70EB2210-D9ED-4738-810E-8813C50BE111}"/>
    <cellStyle name="Separador de milhares 5 2 2 4 2 2 6 4" xfId="43694" xr:uid="{4D04561E-2B1C-4BE7-A559-9A8AEE1EF888}"/>
    <cellStyle name="Separador de milhares 5 2 2 4 2 2 6 4 2" xfId="43695" xr:uid="{F329E5B5-D0C3-4828-B827-1EA27B3E4599}"/>
    <cellStyle name="Separador de milhares 5 2 2 4 2 2 6 5" xfId="43696" xr:uid="{3A0D9380-B76D-4C33-98D8-8364EEA8A864}"/>
    <cellStyle name="Separador de milhares 5 2 2 4 2 2 7" xfId="43697" xr:uid="{7D4B2622-4C55-40CC-90DA-1F7FD1602943}"/>
    <cellStyle name="Separador de milhares 5 2 2 4 2 2 7 2" xfId="43698" xr:uid="{D9F9E37F-6989-4B03-AB24-5BD650817168}"/>
    <cellStyle name="Separador de milhares 5 2 2 4 2 2 7 2 2" xfId="43699" xr:uid="{F766247E-FF47-48C2-A517-49DAD53F1FE3}"/>
    <cellStyle name="Separador de milhares 5 2 2 4 2 2 7 3" xfId="43700" xr:uid="{5277ADD0-D064-4D3D-8C24-E1ACD5499C12}"/>
    <cellStyle name="Separador de milhares 5 2 2 4 2 2 7 3 2" xfId="43701" xr:uid="{19A03B8B-9372-4CF4-B3E4-D86D58C5085B}"/>
    <cellStyle name="Separador de milhares 5 2 2 4 2 2 7 4" xfId="43702" xr:uid="{EC677EEC-551A-4167-ACF5-BD832F345A63}"/>
    <cellStyle name="Separador de milhares 5 2 2 4 2 2 8" xfId="43703" xr:uid="{42C14A11-ADB3-451B-BBBF-ECD8CC3989AD}"/>
    <cellStyle name="Separador de milhares 5 2 2 4 2 2 8 2" xfId="43704" xr:uid="{F68D0C88-9219-4B54-A0E0-7793B5035BC1}"/>
    <cellStyle name="Separador de milhares 5 2 2 4 2 2 9" xfId="43705" xr:uid="{FC2E84EA-E18F-4CD9-9D63-B88CF0BC2F7F}"/>
    <cellStyle name="Separador de milhares 5 2 2 4 2 3" xfId="43706" xr:uid="{7B0C7457-6006-4CB0-80D8-C52D795D8A70}"/>
    <cellStyle name="Separador de milhares 5 2 2 4 2 3 2" xfId="43707" xr:uid="{5AFCB9A8-13F7-428F-AA24-1E71468038F4}"/>
    <cellStyle name="Separador de milhares 5 2 2 4 2 3 2 2" xfId="43708" xr:uid="{DFF8EA61-A4BF-4E3F-ADFD-A248221D5928}"/>
    <cellStyle name="Separador de milhares 5 2 2 4 2 3 2 2 2" xfId="43709" xr:uid="{F48F1058-3CD9-4890-B4AF-B6FA3B133C2A}"/>
    <cellStyle name="Separador de milhares 5 2 2 4 2 3 2 2 2 2" xfId="43710" xr:uid="{C2C891AC-94FB-4F98-8E97-B414C9108CD6}"/>
    <cellStyle name="Separador de milhares 5 2 2 4 2 3 2 2 2 2 2" xfId="43711" xr:uid="{F98EF598-40A7-4118-9D17-FBF5370BD2B7}"/>
    <cellStyle name="Separador de milhares 5 2 2 4 2 3 2 2 2 3" xfId="43712" xr:uid="{8589FEA9-E8D4-403C-ACB8-149D117F554C}"/>
    <cellStyle name="Separador de milhares 5 2 2 4 2 3 2 2 3" xfId="43713" xr:uid="{824B2234-A4C3-4B36-8A38-673498740354}"/>
    <cellStyle name="Separador de milhares 5 2 2 4 2 3 2 2 3 2" xfId="43714" xr:uid="{4ED0F19B-F419-4691-B7FA-DFE45EAB4247}"/>
    <cellStyle name="Separador de milhares 5 2 2 4 2 3 2 2 4" xfId="43715" xr:uid="{44D57C1F-0D60-424A-8284-FE6A819B4138}"/>
    <cellStyle name="Separador de milhares 5 2 2 4 2 3 2 2 4 2" xfId="43716" xr:uid="{9385538B-8575-4B13-A52B-ED505A6D9114}"/>
    <cellStyle name="Separador de milhares 5 2 2 4 2 3 2 2 5" xfId="43717" xr:uid="{C6BF7F68-8988-45B2-885D-CA7BAFEFA399}"/>
    <cellStyle name="Separador de milhares 5 2 2 4 2 3 2 3" xfId="43718" xr:uid="{29C66897-1099-4439-A097-EBF948EE538F}"/>
    <cellStyle name="Separador de milhares 5 2 2 4 2 3 2 3 2" xfId="43719" xr:uid="{A6BA3999-3A94-404F-B57C-27C27C50621F}"/>
    <cellStyle name="Separador de milhares 5 2 2 4 2 3 2 4" xfId="43720" xr:uid="{1C37E6F3-7BCA-44C7-984A-A67E77C9E522}"/>
    <cellStyle name="Separador de milhares 5 2 2 4 2 3 2 4 2" xfId="43721" xr:uid="{71CDD7BF-B08E-48D4-9E19-8BB4895A9E57}"/>
    <cellStyle name="Separador de milhares 5 2 2 4 2 3 2 5" xfId="43722" xr:uid="{835B2279-666F-43E2-95E2-B701751F8F44}"/>
    <cellStyle name="Separador de milhares 5 2 2 4 2 3 3" xfId="43723" xr:uid="{CEE20E74-B9AF-47A5-8310-864B19CEA6C2}"/>
    <cellStyle name="Separador de milhares 5 2 2 4 2 3 3 2" xfId="43724" xr:uid="{20B63163-2601-4ABF-8E66-C6C9621C17CF}"/>
    <cellStyle name="Separador de milhares 5 2 2 4 2 3 3 2 2" xfId="43725" xr:uid="{ECA35DB3-7627-45C5-8078-B040350137CD}"/>
    <cellStyle name="Separador de milhares 5 2 2 4 2 3 3 3" xfId="43726" xr:uid="{48313725-A45F-41F4-AC2C-629D000E33CC}"/>
    <cellStyle name="Separador de milhares 5 2 2 4 2 3 3 3 2" xfId="43727" xr:uid="{AB46219D-89B8-4CD5-A178-213EDBCAEC37}"/>
    <cellStyle name="Separador de milhares 5 2 2 4 2 3 3 4" xfId="43728" xr:uid="{F964A1CC-C726-47A8-9CE7-5FE241410986}"/>
    <cellStyle name="Separador de milhares 5 2 2 4 2 3 4" xfId="43729" xr:uid="{8A6632B8-008A-4C0A-AD08-DE47FFD87E5A}"/>
    <cellStyle name="Separador de milhares 5 2 2 4 2 3 4 2" xfId="43730" xr:uid="{942135EE-A7C9-481F-9222-B8964082654A}"/>
    <cellStyle name="Separador de milhares 5 2 2 4 2 3 4 2 2" xfId="43731" xr:uid="{9CB51360-9C34-4617-8A85-6DB2F3C77126}"/>
    <cellStyle name="Separador de milhares 5 2 2 4 2 3 4 2 2 2" xfId="43732" xr:uid="{B829213D-E326-4D53-BF3C-ED5E2D0ADE89}"/>
    <cellStyle name="Separador de milhares 5 2 2 4 2 3 4 2 3" xfId="43733" xr:uid="{8D5182A7-146D-4496-AF7A-BD2D63FDCC2C}"/>
    <cellStyle name="Separador de milhares 5 2 2 4 2 3 4 3" xfId="43734" xr:uid="{C7C06261-26BE-4C7E-A330-2AB1158B7C58}"/>
    <cellStyle name="Separador de milhares 5 2 2 4 2 3 4 3 2" xfId="43735" xr:uid="{9A918631-8948-4430-A22C-9A91BF5D7E9B}"/>
    <cellStyle name="Separador de milhares 5 2 2 4 2 3 4 4" xfId="43736" xr:uid="{0E2051F2-036A-44CC-BB6B-648DF88EF01B}"/>
    <cellStyle name="Separador de milhares 5 2 2 4 2 3 4 4 2" xfId="43737" xr:uid="{4961ED55-488D-4B97-AFF2-A00D55B69C85}"/>
    <cellStyle name="Separador de milhares 5 2 2 4 2 3 4 5" xfId="43738" xr:uid="{8B6F68DD-FCD3-4B18-9191-B220E6195E83}"/>
    <cellStyle name="Separador de milhares 5 2 2 4 2 3 5" xfId="43739" xr:uid="{B08F890B-FCF4-4585-A030-51A6F983A999}"/>
    <cellStyle name="Separador de milhares 5 2 2 4 2 3 5 2" xfId="43740" xr:uid="{33F1D118-B1E9-442A-990E-01069DC0D196}"/>
    <cellStyle name="Separador de milhares 5 2 2 4 2 3 5 2 2" xfId="43741" xr:uid="{F576EBA3-1350-43ED-B457-D36D6940DF05}"/>
    <cellStyle name="Separador de milhares 5 2 2 4 2 3 5 3" xfId="43742" xr:uid="{66DAC565-FF6B-425A-BD06-182A908E7493}"/>
    <cellStyle name="Separador de milhares 5 2 2 4 2 3 5 3 2" xfId="43743" xr:uid="{C2BBB67D-2B4A-4205-B9CA-8CBA253CE725}"/>
    <cellStyle name="Separador de milhares 5 2 2 4 2 3 5 4" xfId="43744" xr:uid="{5D105AD9-F3A5-4965-BB48-A3FF9EFFF723}"/>
    <cellStyle name="Separador de milhares 5 2 2 4 2 3 6" xfId="43745" xr:uid="{4C7C4ABF-9744-4174-BAD9-1CA9D93E31F2}"/>
    <cellStyle name="Separador de milhares 5 2 2 4 2 3 6 2" xfId="43746" xr:uid="{66C97CA0-454F-4E74-8611-7EA09CB6A638}"/>
    <cellStyle name="Separador de milhares 5 2 2 4 2 3 7" xfId="43747" xr:uid="{E92BB092-759A-448C-A1ED-5FC173789D6E}"/>
    <cellStyle name="Separador de milhares 5 2 2 4 2 3 8" xfId="43748" xr:uid="{39D78731-46B1-4070-812D-11CF4702B593}"/>
    <cellStyle name="Separador de milhares 5 2 2 4 2 3 9" xfId="53562" xr:uid="{0FA50BF8-63AE-48B1-BF7D-4ADF65DE128D}"/>
    <cellStyle name="Separador de milhares 5 2 2 4 2 4" xfId="43749" xr:uid="{8CC5090B-6903-4892-B918-EFEB50A1954A}"/>
    <cellStyle name="Separador de milhares 5 2 2 4 2 4 2" xfId="43750" xr:uid="{B440B501-AB27-4140-AD0A-2E9FB2BFA1A0}"/>
    <cellStyle name="Separador de milhares 5 2 2 4 2 4 2 2" xfId="43751" xr:uid="{EF2AD5AA-9B52-4110-8517-73DF8F4C1E14}"/>
    <cellStyle name="Separador de milhares 5 2 2 4 2 4 2 2 2" xfId="43752" xr:uid="{897F109D-5BB5-47DB-8804-98A6D119F0C4}"/>
    <cellStyle name="Separador de milhares 5 2 2 4 2 4 2 2 2 2" xfId="43753" xr:uid="{5E7DDD8E-5E33-4509-8647-BE168CD368CA}"/>
    <cellStyle name="Separador de milhares 5 2 2 4 2 4 2 2 2 2 2" xfId="43754" xr:uid="{8BDD4AB6-F77D-42D7-BB1C-977FCFE4936B}"/>
    <cellStyle name="Separador de milhares 5 2 2 4 2 4 2 2 2 3" xfId="43755" xr:uid="{5331607F-DF51-4A08-9614-A2AA16DC381E}"/>
    <cellStyle name="Separador de milhares 5 2 2 4 2 4 2 2 3" xfId="43756" xr:uid="{ED65F4FA-76A2-473E-9DB1-7BF616C8570E}"/>
    <cellStyle name="Separador de milhares 5 2 2 4 2 4 2 2 3 2" xfId="43757" xr:uid="{D8557FAD-14E0-46BB-9C9B-105EAB27F84B}"/>
    <cellStyle name="Separador de milhares 5 2 2 4 2 4 2 2 4" xfId="43758" xr:uid="{53BF35FF-0A19-4A43-8B1A-446D4A99E76B}"/>
    <cellStyle name="Separador de milhares 5 2 2 4 2 4 2 2 4 2" xfId="43759" xr:uid="{68A6C6DD-0DA1-4D65-B0F9-D8F6AF58708E}"/>
    <cellStyle name="Separador de milhares 5 2 2 4 2 4 2 2 5" xfId="43760" xr:uid="{9655017A-AD1B-4D5A-9008-58621DCF5145}"/>
    <cellStyle name="Separador de milhares 5 2 2 4 2 4 2 3" xfId="43761" xr:uid="{F743E848-F178-4E4E-8F9D-50CF4FE5ACDC}"/>
    <cellStyle name="Separador de milhares 5 2 2 4 2 4 2 3 2" xfId="43762" xr:uid="{E538E58C-8F53-4039-A409-9644429F3E5A}"/>
    <cellStyle name="Separador de milhares 5 2 2 4 2 4 2 4" xfId="43763" xr:uid="{4E2486E3-A558-4E90-8815-4FACDB67A1A1}"/>
    <cellStyle name="Separador de milhares 5 2 2 4 2 4 2 4 2" xfId="43764" xr:uid="{A0E46B00-5B72-4C20-B880-5091FBB87B62}"/>
    <cellStyle name="Separador de milhares 5 2 2 4 2 4 2 5" xfId="43765" xr:uid="{D2BF61B6-1AD4-4C75-8269-AD812C98EFCA}"/>
    <cellStyle name="Separador de milhares 5 2 2 4 2 4 3" xfId="43766" xr:uid="{F85A41CA-A9B6-44E3-AFB3-47681930280D}"/>
    <cellStyle name="Separador de milhares 5 2 2 4 2 4 3 2" xfId="43767" xr:uid="{D6B2AA9E-7967-4918-BEBB-A70C89DC3666}"/>
    <cellStyle name="Separador de milhares 5 2 2 4 2 4 3 2 2" xfId="43768" xr:uid="{A4104E3C-43F3-4D43-9538-6338A8A1318C}"/>
    <cellStyle name="Separador de milhares 5 2 2 4 2 4 3 3" xfId="43769" xr:uid="{FF2733BA-1FBC-4AD6-8FD9-E61740FA930A}"/>
    <cellStyle name="Separador de milhares 5 2 2 4 2 4 3 3 2" xfId="43770" xr:uid="{35C0EBD3-BBDA-4DAD-A6ED-9CE195FA1C47}"/>
    <cellStyle name="Separador de milhares 5 2 2 4 2 4 3 4" xfId="43771" xr:uid="{1493CF35-384A-40B0-BC69-BE58EAFC726C}"/>
    <cellStyle name="Separador de milhares 5 2 2 4 2 4 4" xfId="43772" xr:uid="{FB1215E6-4307-43FA-A894-1144E0DE3C4F}"/>
    <cellStyle name="Separador de milhares 5 2 2 4 2 4 4 2" xfId="43773" xr:uid="{C8607081-2298-4508-AA60-A735DA5CD1B3}"/>
    <cellStyle name="Separador de milhares 5 2 2 4 2 4 4 2 2" xfId="43774" xr:uid="{FCA08987-05CF-4A60-9797-F51CCA8C7176}"/>
    <cellStyle name="Separador de milhares 5 2 2 4 2 4 4 2 2 2" xfId="43775" xr:uid="{6B7296B5-EEFE-4B66-B438-12029E470E1B}"/>
    <cellStyle name="Separador de milhares 5 2 2 4 2 4 4 2 3" xfId="43776" xr:uid="{00615BFB-2E19-4CD2-B105-C2DD5CD30FF9}"/>
    <cellStyle name="Separador de milhares 5 2 2 4 2 4 4 3" xfId="43777" xr:uid="{2922FFA8-F59A-4134-89C1-07442BE7E8BB}"/>
    <cellStyle name="Separador de milhares 5 2 2 4 2 4 4 3 2" xfId="43778" xr:uid="{CF3848E0-4D2A-49D4-A998-714F931E04AC}"/>
    <cellStyle name="Separador de milhares 5 2 2 4 2 4 4 4" xfId="43779" xr:uid="{8CA832E5-AC73-4C8A-A4B1-C15159910E98}"/>
    <cellStyle name="Separador de milhares 5 2 2 4 2 4 4 4 2" xfId="43780" xr:uid="{186B40E9-D83B-402A-8DBC-8614741D48AB}"/>
    <cellStyle name="Separador de milhares 5 2 2 4 2 4 4 5" xfId="43781" xr:uid="{D388E180-FB26-41DD-BDD5-0906E90436CB}"/>
    <cellStyle name="Separador de milhares 5 2 2 4 2 4 5" xfId="43782" xr:uid="{46921BA8-AC9D-4FBF-87EE-FFCFDC7C7554}"/>
    <cellStyle name="Separador de milhares 5 2 2 4 2 4 5 2" xfId="43783" xr:uid="{C5336E0A-B321-4525-ADAC-BE66D0405AEE}"/>
    <cellStyle name="Separador de milhares 5 2 2 4 2 4 5 2 2" xfId="43784" xr:uid="{5556FD97-1D79-42F2-B869-DE200C0D8A8D}"/>
    <cellStyle name="Separador de milhares 5 2 2 4 2 4 5 3" xfId="43785" xr:uid="{E1D48E1E-DCAE-489B-B0D7-06FCD3B69B8A}"/>
    <cellStyle name="Separador de milhares 5 2 2 4 2 4 5 3 2" xfId="43786" xr:uid="{D1FE6764-ACD5-462E-BD18-72657414F745}"/>
    <cellStyle name="Separador de milhares 5 2 2 4 2 4 5 4" xfId="43787" xr:uid="{3D57690D-9AD5-477F-BAFC-5960ECE7855B}"/>
    <cellStyle name="Separador de milhares 5 2 2 4 2 4 6" xfId="43788" xr:uid="{1C18C6DF-47F6-46F9-8674-AC750825B96D}"/>
    <cellStyle name="Separador de milhares 5 2 2 4 2 4 6 2" xfId="43789" xr:uid="{B692BE1A-D889-4C85-A9A9-ECDAF5162136}"/>
    <cellStyle name="Separador de milhares 5 2 2 4 2 4 7" xfId="43790" xr:uid="{D106B5C2-7B62-4661-ADC1-9E3657F3CB3F}"/>
    <cellStyle name="Separador de milhares 5 2 2 4 2 4 8" xfId="43791" xr:uid="{05F3B028-1773-42E7-B434-27B69AA045FD}"/>
    <cellStyle name="Separador de milhares 5 2 2 4 2 4 9" xfId="53563" xr:uid="{079DB295-66A5-421F-9EC0-70EF3ED59837}"/>
    <cellStyle name="Separador de milhares 5 2 2 4 2 5" xfId="43792" xr:uid="{E638460C-957D-453E-A648-E8BA6F0CC383}"/>
    <cellStyle name="Separador de milhares 5 2 2 4 2 5 2" xfId="43793" xr:uid="{796E4EDC-CE34-4729-AC8D-3E3FF6D26518}"/>
    <cellStyle name="Separador de milhares 5 2 2 4 2 5 2 2" xfId="43794" xr:uid="{E6856C3E-606E-41BE-AE45-194ABF1C971B}"/>
    <cellStyle name="Separador de milhares 5 2 2 4 2 5 2 2 2" xfId="43795" xr:uid="{322E12CE-1C73-4D73-8EC4-334684A0B9B2}"/>
    <cellStyle name="Separador de milhares 5 2 2 4 2 5 2 2 2 2" xfId="43796" xr:uid="{4A23D31D-E19A-418C-90A9-B667A8506FDB}"/>
    <cellStyle name="Separador de milhares 5 2 2 4 2 5 2 2 2 2 2" xfId="43797" xr:uid="{E8CB62A7-BC4B-44F0-9B47-7D400892EC12}"/>
    <cellStyle name="Separador de milhares 5 2 2 4 2 5 2 2 2 3" xfId="43798" xr:uid="{083405CA-19B9-435B-B6AD-23636D285732}"/>
    <cellStyle name="Separador de milhares 5 2 2 4 2 5 2 2 3" xfId="43799" xr:uid="{413205AD-9C08-4047-BE1A-A59E41DDA5DA}"/>
    <cellStyle name="Separador de milhares 5 2 2 4 2 5 2 2 3 2" xfId="43800" xr:uid="{D5157A30-802F-4326-A400-3308EBE4C5F6}"/>
    <cellStyle name="Separador de milhares 5 2 2 4 2 5 2 2 4" xfId="43801" xr:uid="{A8B5FF5E-90A8-4D58-91CF-E24207784939}"/>
    <cellStyle name="Separador de milhares 5 2 2 4 2 5 2 2 4 2" xfId="43802" xr:uid="{5A429349-220F-4F37-8E5A-8F57A8CAFF5D}"/>
    <cellStyle name="Separador de milhares 5 2 2 4 2 5 2 2 5" xfId="43803" xr:uid="{3F69049C-1138-424A-9FA5-00DE1DFC28E4}"/>
    <cellStyle name="Separador de milhares 5 2 2 4 2 5 2 3" xfId="43804" xr:uid="{8A5B01FE-16D9-46BD-8452-9D9AAAA1B984}"/>
    <cellStyle name="Separador de milhares 5 2 2 4 2 5 2 3 2" xfId="43805" xr:uid="{C0CE1DFF-5670-43F5-96ED-52A67F069138}"/>
    <cellStyle name="Separador de milhares 5 2 2 4 2 5 2 4" xfId="43806" xr:uid="{31FD7188-6533-4048-995B-59261AF3986D}"/>
    <cellStyle name="Separador de milhares 5 2 2 4 2 5 2 4 2" xfId="43807" xr:uid="{D928BDD9-CF13-4A20-AB9E-78C80E62649F}"/>
    <cellStyle name="Separador de milhares 5 2 2 4 2 5 2 5" xfId="43808" xr:uid="{27A7B39B-45E5-4AF0-9B77-65AD9BF98976}"/>
    <cellStyle name="Separador de milhares 5 2 2 4 2 5 3" xfId="43809" xr:uid="{7465BD60-59F9-48AB-A854-9A647C4DF6C7}"/>
    <cellStyle name="Separador de milhares 5 2 2 4 2 5 3 2" xfId="43810" xr:uid="{4D09727E-AB1E-4DBE-9BC5-F04C9BE56CA1}"/>
    <cellStyle name="Separador de milhares 5 2 2 4 2 5 3 2 2" xfId="43811" xr:uid="{8439C296-662B-4137-AB4E-0FB2261F54A0}"/>
    <cellStyle name="Separador de milhares 5 2 2 4 2 5 3 3" xfId="43812" xr:uid="{40462D28-FE20-44F1-A1E1-5D9E25CB8D4A}"/>
    <cellStyle name="Separador de milhares 5 2 2 4 2 5 3 3 2" xfId="43813" xr:uid="{60785128-D06F-4345-BF1D-854C9DA9A420}"/>
    <cellStyle name="Separador de milhares 5 2 2 4 2 5 3 4" xfId="43814" xr:uid="{BCF7E705-0ADA-4EFF-9EDD-09EBCA0684BF}"/>
    <cellStyle name="Separador de milhares 5 2 2 4 2 5 4" xfId="43815" xr:uid="{AE1E4BAB-0665-4AD1-8F4D-65441968D589}"/>
    <cellStyle name="Separador de milhares 5 2 2 4 2 5 4 2" xfId="43816" xr:uid="{928D43C4-94F0-44A8-977D-93404BACB511}"/>
    <cellStyle name="Separador de milhares 5 2 2 4 2 5 4 2 2" xfId="43817" xr:uid="{ABD06317-785A-4E7D-A5C3-07A65CB1D579}"/>
    <cellStyle name="Separador de milhares 5 2 2 4 2 5 4 2 2 2" xfId="43818" xr:uid="{01BF3E08-6519-4ABC-873E-24BBCF1B968B}"/>
    <cellStyle name="Separador de milhares 5 2 2 4 2 5 4 2 3" xfId="43819" xr:uid="{B71C9395-5C4C-4B12-98BF-149BD765A712}"/>
    <cellStyle name="Separador de milhares 5 2 2 4 2 5 4 3" xfId="43820" xr:uid="{A7DCC565-9CB3-41E2-A9FF-86C23BC2B01A}"/>
    <cellStyle name="Separador de milhares 5 2 2 4 2 5 4 3 2" xfId="43821" xr:uid="{994C92B1-B04C-404C-A4DA-7DD9881CE2F2}"/>
    <cellStyle name="Separador de milhares 5 2 2 4 2 5 4 4" xfId="43822" xr:uid="{E822593D-1F1A-4DDB-96F0-FB7BA3878397}"/>
    <cellStyle name="Separador de milhares 5 2 2 4 2 5 4 4 2" xfId="43823" xr:uid="{FDD34D01-5CF0-483E-9D29-128769DB8506}"/>
    <cellStyle name="Separador de milhares 5 2 2 4 2 5 4 5" xfId="43824" xr:uid="{B4C8183D-B75D-457C-8F36-6328A26D3219}"/>
    <cellStyle name="Separador de milhares 5 2 2 4 2 5 5" xfId="43825" xr:uid="{F6A66400-F3DB-4EAE-AA97-E6CE03344350}"/>
    <cellStyle name="Separador de milhares 5 2 2 4 2 5 5 2" xfId="43826" xr:uid="{559101D5-A69B-4B34-877B-1A38073A121C}"/>
    <cellStyle name="Separador de milhares 5 2 2 4 2 5 5 2 2" xfId="43827" xr:uid="{ED53C4D7-2DF8-4877-A952-81DE652301C4}"/>
    <cellStyle name="Separador de milhares 5 2 2 4 2 5 5 3" xfId="43828" xr:uid="{8FFB3714-0D1A-41FF-AC09-8FE1BED347C0}"/>
    <cellStyle name="Separador de milhares 5 2 2 4 2 5 5 3 2" xfId="43829" xr:uid="{66902605-669D-41E7-A552-7206FDE2436D}"/>
    <cellStyle name="Separador de milhares 5 2 2 4 2 5 5 4" xfId="43830" xr:uid="{068E2303-F77F-43C0-9D69-F71A5DE38CC0}"/>
    <cellStyle name="Separador de milhares 5 2 2 4 2 5 6" xfId="43831" xr:uid="{33F75296-86C5-478A-AA89-7D5A2BD56A63}"/>
    <cellStyle name="Separador de milhares 5 2 2 4 2 5 6 2" xfId="43832" xr:uid="{7AEA8DA5-5223-4AEA-A678-ACAB9AD5C2FD}"/>
    <cellStyle name="Separador de milhares 5 2 2 4 2 5 7" xfId="43833" xr:uid="{1D012FF7-5345-4040-8EC5-F594228B3CF6}"/>
    <cellStyle name="Separador de milhares 5 2 2 4 2 5 8" xfId="43834" xr:uid="{DD4396CD-77C6-4F81-96AA-1E2BC8F5945B}"/>
    <cellStyle name="Separador de milhares 5 2 2 4 2 5 9" xfId="53564" xr:uid="{2FF63C0B-3E5A-4B6D-9C10-0A92D952C854}"/>
    <cellStyle name="Separador de milhares 5 2 2 4 2 6" xfId="43835" xr:uid="{E322155B-8EF3-4E42-93CB-61CE389928F7}"/>
    <cellStyle name="Separador de milhares 5 2 2 4 2 6 2" xfId="43836" xr:uid="{A54C2BC7-E848-4BB2-9D09-B20C0BEABCC6}"/>
    <cellStyle name="Separador de milhares 5 2 2 4 2 6 2 2" xfId="43837" xr:uid="{72CCA4DF-583D-4CB3-A11F-C65E52E6F711}"/>
    <cellStyle name="Separador de milhares 5 2 2 4 2 6 2 2 2" xfId="43838" xr:uid="{C507402C-F9EA-45EE-BEB4-D922F6C8243F}"/>
    <cellStyle name="Separador de milhares 5 2 2 4 2 6 2 2 2 2" xfId="43839" xr:uid="{3DA84AF9-2C72-4A76-A0CB-427EC36B3D88}"/>
    <cellStyle name="Separador de milhares 5 2 2 4 2 6 2 2 3" xfId="43840" xr:uid="{7187774F-5D71-4541-AFBE-2B943578A937}"/>
    <cellStyle name="Separador de milhares 5 2 2 4 2 6 2 3" xfId="43841" xr:uid="{CE42F23D-D020-4862-81CF-AFB97A7C0F49}"/>
    <cellStyle name="Separador de milhares 5 2 2 4 2 6 2 3 2" xfId="43842" xr:uid="{B4575BB4-1F05-4341-ABE6-C5F380376415}"/>
    <cellStyle name="Separador de milhares 5 2 2 4 2 6 2 4" xfId="43843" xr:uid="{1F388F53-4149-4305-8A46-B088F193C1E8}"/>
    <cellStyle name="Separador de milhares 5 2 2 4 2 6 2 4 2" xfId="43844" xr:uid="{6E63E38E-1AE7-49AF-9456-3C7CDE0A1E15}"/>
    <cellStyle name="Separador de milhares 5 2 2 4 2 6 2 5" xfId="43845" xr:uid="{41EAA7C5-6CF6-4987-9707-2476C05F2184}"/>
    <cellStyle name="Separador de milhares 5 2 2 4 2 6 3" xfId="43846" xr:uid="{60CA29E6-28A0-4F1E-AF57-D0AF7CD75D09}"/>
    <cellStyle name="Separador de milhares 5 2 2 4 2 6 3 2" xfId="43847" xr:uid="{0190B208-0220-4580-8A51-EC1CF894E266}"/>
    <cellStyle name="Separador de milhares 5 2 2 4 2 6 4" xfId="43848" xr:uid="{7E391EBA-FCCB-44C1-9F3F-9DEE19A91648}"/>
    <cellStyle name="Separador de milhares 5 2 2 4 2 6 4 2" xfId="43849" xr:uid="{C332126B-B379-4B39-BC9E-D6FA2840B1D7}"/>
    <cellStyle name="Separador de milhares 5 2 2 4 2 6 5" xfId="43850" xr:uid="{820DFD81-531D-4619-9E33-27E68CB9C54A}"/>
    <cellStyle name="Separador de milhares 5 2 2 4 2 7" xfId="43851" xr:uid="{948F11EC-AB00-4DD9-B5B7-39D7976B06FF}"/>
    <cellStyle name="Separador de milhares 5 2 2 4 2 7 2" xfId="43852" xr:uid="{1C483A94-99F6-4E59-84E1-A4FA258A7A19}"/>
    <cellStyle name="Separador de milhares 5 2 2 4 2 7 2 2" xfId="43853" xr:uid="{1418EBDC-D81C-4AF6-9A2F-28D5B54D794B}"/>
    <cellStyle name="Separador de milhares 5 2 2 4 2 7 3" xfId="43854" xr:uid="{05499FF1-052F-418D-A8CF-7B9FF92B287B}"/>
    <cellStyle name="Separador de milhares 5 2 2 4 2 7 3 2" xfId="43855" xr:uid="{5331A625-D967-49C0-A6F7-169D99BB851B}"/>
    <cellStyle name="Separador de milhares 5 2 2 4 2 7 4" xfId="43856" xr:uid="{A3730633-5B4B-4A43-8037-749F3638A508}"/>
    <cellStyle name="Separador de milhares 5 2 2 4 2 8" xfId="43857" xr:uid="{17EA42EE-B943-4A25-8183-E45E5A7B24A0}"/>
    <cellStyle name="Separador de milhares 5 2 2 4 2 8 2" xfId="43858" xr:uid="{D62C5DE2-B30B-4CEF-8AAB-48338D5EBB42}"/>
    <cellStyle name="Separador de milhares 5 2 2 4 2 8 2 2" xfId="43859" xr:uid="{9F3CF18E-81B9-4436-981F-3CBA98AB9C02}"/>
    <cellStyle name="Separador de milhares 5 2 2 4 2 8 2 2 2" xfId="43860" xr:uid="{C4AB2772-4AE1-4C31-87C1-4B8733AC59FA}"/>
    <cellStyle name="Separador de milhares 5 2 2 4 2 8 2 3" xfId="43861" xr:uid="{6C6E2D05-4E1D-48EC-B20C-1744D59B9D50}"/>
    <cellStyle name="Separador de milhares 5 2 2 4 2 8 3" xfId="43862" xr:uid="{198F5542-984B-4621-A96C-49ED38FFE7FD}"/>
    <cellStyle name="Separador de milhares 5 2 2 4 2 8 3 2" xfId="43863" xr:uid="{660D3B5E-5E8E-4481-8A62-AA1F2DC054CF}"/>
    <cellStyle name="Separador de milhares 5 2 2 4 2 8 4" xfId="43864" xr:uid="{997F23FB-E406-42D4-8C1E-E91C8F3E1EFF}"/>
    <cellStyle name="Separador de milhares 5 2 2 4 2 8 4 2" xfId="43865" xr:uid="{5EA735BB-7779-4360-9D37-2EF8055E01AE}"/>
    <cellStyle name="Separador de milhares 5 2 2 4 2 8 5" xfId="43866" xr:uid="{CE630113-91C7-433A-9CF6-822DA43C9C73}"/>
    <cellStyle name="Separador de milhares 5 2 2 4 2 9" xfId="43867" xr:uid="{773E750D-0309-4C34-B080-B4EB3CEFAD3D}"/>
    <cellStyle name="Separador de milhares 5 2 2 4 2 9 2" xfId="43868" xr:uid="{B7BE4282-8C7D-47B1-A87E-31CA2F5ADF75}"/>
    <cellStyle name="Separador de milhares 5 2 2 4 2 9 2 2" xfId="43869" xr:uid="{01A4817E-2A60-492B-A97E-73679FB691A3}"/>
    <cellStyle name="Separador de milhares 5 2 2 4 2 9 3" xfId="43870" xr:uid="{ACF63D6E-BAD4-4BE8-9DAE-139B1710DED8}"/>
    <cellStyle name="Separador de milhares 5 2 2 4 2 9 3 2" xfId="43871" xr:uid="{9FAE147A-53C8-4CFF-BC92-13A2B7E91C24}"/>
    <cellStyle name="Separador de milhares 5 2 2 4 2 9 4" xfId="43872" xr:uid="{E6172C41-48D0-4DC0-8840-D84DDBB98A94}"/>
    <cellStyle name="Separador de milhares 5 2 2 4 3" xfId="43873" xr:uid="{DDF38C9B-3237-4F28-BA88-F6133036A430}"/>
    <cellStyle name="Separador de milhares 5 2 2 4 3 10" xfId="43874" xr:uid="{C5D9111B-B8EF-4A62-A312-49ABE3F7D060}"/>
    <cellStyle name="Separador de milhares 5 2 2 4 3 11" xfId="53565" xr:uid="{EC7A62D8-D5D0-4990-ACBA-3CBA4E9FB910}"/>
    <cellStyle name="Separador de milhares 5 2 2 4 3 2" xfId="43875" xr:uid="{3A4A0824-26E3-473F-BABF-7C1C36E435E0}"/>
    <cellStyle name="Separador de milhares 5 2 2 4 3 2 2" xfId="43876" xr:uid="{199D1DE6-D5EF-487E-9867-0543F5B9DF63}"/>
    <cellStyle name="Separador de milhares 5 2 2 4 3 2 2 2" xfId="43877" xr:uid="{215AF307-2566-4104-AAF8-461B996163A9}"/>
    <cellStyle name="Separador de milhares 5 2 2 4 3 2 2 2 2" xfId="43878" xr:uid="{8E15B3AB-B47C-4032-9111-8D43CED822FB}"/>
    <cellStyle name="Separador de milhares 5 2 2 4 3 2 2 2 2 2" xfId="43879" xr:uid="{0FBC67D3-F52A-4802-B10E-FF93820A19E7}"/>
    <cellStyle name="Separador de milhares 5 2 2 4 3 2 2 2 2 2 2" xfId="43880" xr:uid="{8783157F-999D-4185-88A6-0BD3418EB5D5}"/>
    <cellStyle name="Separador de milhares 5 2 2 4 3 2 2 2 2 3" xfId="43881" xr:uid="{0B37F1AC-A6D5-4D65-9488-F573B1D995F9}"/>
    <cellStyle name="Separador de milhares 5 2 2 4 3 2 2 2 3" xfId="43882" xr:uid="{8B059797-14AE-407B-8006-5671BD6877B5}"/>
    <cellStyle name="Separador de milhares 5 2 2 4 3 2 2 2 3 2" xfId="43883" xr:uid="{96793776-E376-4A7C-B063-830699D4DC99}"/>
    <cellStyle name="Separador de milhares 5 2 2 4 3 2 2 2 4" xfId="43884" xr:uid="{901E4D4C-E5E1-47CA-BF51-21C2B603C984}"/>
    <cellStyle name="Separador de milhares 5 2 2 4 3 2 2 2 4 2" xfId="43885" xr:uid="{97C45ABD-9FAF-4A54-AF04-644C7E75E522}"/>
    <cellStyle name="Separador de milhares 5 2 2 4 3 2 2 2 5" xfId="43886" xr:uid="{BC8FD912-5328-4E93-A794-3128FE202578}"/>
    <cellStyle name="Separador de milhares 5 2 2 4 3 2 2 3" xfId="43887" xr:uid="{D111C6F1-B3D6-40F6-A302-0FA3F354F58B}"/>
    <cellStyle name="Separador de milhares 5 2 2 4 3 2 2 3 2" xfId="43888" xr:uid="{3832D916-2DEC-4306-91F5-5E54986D4CF4}"/>
    <cellStyle name="Separador de milhares 5 2 2 4 3 2 2 4" xfId="43889" xr:uid="{6AC61507-8427-4007-9E18-BD97CB742473}"/>
    <cellStyle name="Separador de milhares 5 2 2 4 3 2 2 4 2" xfId="43890" xr:uid="{FB22CB6D-EB2A-4926-B9BD-991B223BAAE8}"/>
    <cellStyle name="Separador de milhares 5 2 2 4 3 2 2 5" xfId="43891" xr:uid="{EFC1E548-E2B0-4788-83A6-471E05221C66}"/>
    <cellStyle name="Separador de milhares 5 2 2 4 3 2 3" xfId="43892" xr:uid="{A652C6D1-4BCB-40BB-8541-D1DD09D0D6C7}"/>
    <cellStyle name="Separador de milhares 5 2 2 4 3 2 3 2" xfId="43893" xr:uid="{394E0849-B460-472F-B538-D65285E46B04}"/>
    <cellStyle name="Separador de milhares 5 2 2 4 3 2 3 2 2" xfId="43894" xr:uid="{035A54FC-9C47-4D2C-BAF3-60DAAC1E9C7C}"/>
    <cellStyle name="Separador de milhares 5 2 2 4 3 2 3 3" xfId="43895" xr:uid="{056F7411-A66E-4B98-8B3F-0E9B3DD0BF29}"/>
    <cellStyle name="Separador de milhares 5 2 2 4 3 2 3 3 2" xfId="43896" xr:uid="{5AE99C84-3BF5-467B-A69E-2C964CC9301B}"/>
    <cellStyle name="Separador de milhares 5 2 2 4 3 2 3 4" xfId="43897" xr:uid="{7FD9FB9B-A56F-4729-AC46-7DDB4573A5BF}"/>
    <cellStyle name="Separador de milhares 5 2 2 4 3 2 4" xfId="43898" xr:uid="{31565390-5ABD-40B1-9428-7FB664DFFECF}"/>
    <cellStyle name="Separador de milhares 5 2 2 4 3 2 4 2" xfId="43899" xr:uid="{0F348BC9-37F2-4324-A023-BF65904F71AD}"/>
    <cellStyle name="Separador de milhares 5 2 2 4 3 2 4 2 2" xfId="43900" xr:uid="{B64EEF76-D259-4F3F-B867-3F17FB66FE64}"/>
    <cellStyle name="Separador de milhares 5 2 2 4 3 2 4 2 2 2" xfId="43901" xr:uid="{72FFD264-179C-493E-8552-8C90E641F235}"/>
    <cellStyle name="Separador de milhares 5 2 2 4 3 2 4 2 3" xfId="43902" xr:uid="{9EB81E85-B3EB-4DA9-93DA-24DC3EE3D226}"/>
    <cellStyle name="Separador de milhares 5 2 2 4 3 2 4 3" xfId="43903" xr:uid="{71E67FC4-041E-4E18-9B5E-1627C0725D8F}"/>
    <cellStyle name="Separador de milhares 5 2 2 4 3 2 4 3 2" xfId="43904" xr:uid="{A2427EA4-3EB2-41C3-8341-EAD368B0F8CD}"/>
    <cellStyle name="Separador de milhares 5 2 2 4 3 2 4 4" xfId="43905" xr:uid="{8E2046E0-252B-4252-B816-7F6B7D065816}"/>
    <cellStyle name="Separador de milhares 5 2 2 4 3 2 4 4 2" xfId="43906" xr:uid="{9A51E268-D8CC-4B78-8D93-D87455D0C32D}"/>
    <cellStyle name="Separador de milhares 5 2 2 4 3 2 4 5" xfId="43907" xr:uid="{84F89515-043E-4B59-AF05-B2B87835FEE8}"/>
    <cellStyle name="Separador de milhares 5 2 2 4 3 2 5" xfId="43908" xr:uid="{6E5D52A3-DA56-4068-8175-C2B4BD3F8EDF}"/>
    <cellStyle name="Separador de milhares 5 2 2 4 3 2 5 2" xfId="43909" xr:uid="{7522F54D-8DC9-4116-A661-7BE23E15689F}"/>
    <cellStyle name="Separador de milhares 5 2 2 4 3 2 5 2 2" xfId="43910" xr:uid="{3B33A298-0B67-4DCB-8F87-4A15348D8D25}"/>
    <cellStyle name="Separador de milhares 5 2 2 4 3 2 5 3" xfId="43911" xr:uid="{1419905C-7C8A-4BA3-B6FA-BBF5246B07B8}"/>
    <cellStyle name="Separador de milhares 5 2 2 4 3 2 5 3 2" xfId="43912" xr:uid="{FA55E181-0513-449C-B45A-E275615AB316}"/>
    <cellStyle name="Separador de milhares 5 2 2 4 3 2 5 4" xfId="43913" xr:uid="{C570A717-6D33-4245-8A7F-1E7328FF50CF}"/>
    <cellStyle name="Separador de milhares 5 2 2 4 3 2 6" xfId="43914" xr:uid="{8CEFE7DE-FFB6-472A-871F-C0D5E2982D0D}"/>
    <cellStyle name="Separador de milhares 5 2 2 4 3 2 6 2" xfId="43915" xr:uid="{442D7809-DA83-4521-A587-316FAA55BFA1}"/>
    <cellStyle name="Separador de milhares 5 2 2 4 3 2 7" xfId="43916" xr:uid="{1CFAF10B-B2D3-4326-BAD3-13B738F41142}"/>
    <cellStyle name="Separador de milhares 5 2 2 4 3 2 8" xfId="43917" xr:uid="{3AA50E83-2F04-418C-AE04-93B7610B8CEF}"/>
    <cellStyle name="Separador de milhares 5 2 2 4 3 2 9" xfId="53566" xr:uid="{70523350-C09A-4658-86B6-542DEE585D1C}"/>
    <cellStyle name="Separador de milhares 5 2 2 4 3 3" xfId="43918" xr:uid="{846AD14F-C444-45EA-B31B-C5DECEEDDB21}"/>
    <cellStyle name="Separador de milhares 5 2 2 4 3 3 2" xfId="43919" xr:uid="{47453612-1080-44F8-AB34-62F20A25DB0A}"/>
    <cellStyle name="Separador de milhares 5 2 2 4 3 3 2 2" xfId="43920" xr:uid="{742A9DE2-638F-48CF-A791-83949F645EE0}"/>
    <cellStyle name="Separador de milhares 5 2 2 4 3 3 2 2 2" xfId="43921" xr:uid="{61C9B900-7679-4DAF-8414-8249F50C6798}"/>
    <cellStyle name="Separador de milhares 5 2 2 4 3 3 2 2 2 2" xfId="43922" xr:uid="{B2C05760-794F-4D95-B06B-8C85B12B49E0}"/>
    <cellStyle name="Separador de milhares 5 2 2 4 3 3 2 2 2 2 2" xfId="43923" xr:uid="{00745A67-015F-4851-AE7F-9F9062AE548C}"/>
    <cellStyle name="Separador de milhares 5 2 2 4 3 3 2 2 2 3" xfId="43924" xr:uid="{7BBDA134-1969-437C-A821-B3A089B48970}"/>
    <cellStyle name="Separador de milhares 5 2 2 4 3 3 2 2 3" xfId="43925" xr:uid="{BA0F5E90-A376-4030-8B7F-860FC933943B}"/>
    <cellStyle name="Separador de milhares 5 2 2 4 3 3 2 2 3 2" xfId="43926" xr:uid="{DC222D9C-D33B-49A5-A8DF-160EC0038F49}"/>
    <cellStyle name="Separador de milhares 5 2 2 4 3 3 2 2 4" xfId="43927" xr:uid="{58189D93-4822-43C8-BC0D-597FD2BD3943}"/>
    <cellStyle name="Separador de milhares 5 2 2 4 3 3 2 2 4 2" xfId="43928" xr:uid="{95E18C9F-254F-4D4A-BFA0-DBD02871591B}"/>
    <cellStyle name="Separador de milhares 5 2 2 4 3 3 2 2 5" xfId="43929" xr:uid="{643E3636-98DC-4077-823F-BA33F413DDC9}"/>
    <cellStyle name="Separador de milhares 5 2 2 4 3 3 2 3" xfId="43930" xr:uid="{D1C729E7-DD19-416F-B2F3-5962D84F9A6C}"/>
    <cellStyle name="Separador de milhares 5 2 2 4 3 3 2 3 2" xfId="43931" xr:uid="{5630222E-1AE9-4705-BDCA-12543357B62B}"/>
    <cellStyle name="Separador de milhares 5 2 2 4 3 3 2 4" xfId="43932" xr:uid="{7373C5D2-AA3F-4903-B403-E4AB8FC40D6D}"/>
    <cellStyle name="Separador de milhares 5 2 2 4 3 3 2 4 2" xfId="43933" xr:uid="{29B43D8C-CE19-4956-8641-850D0B979F54}"/>
    <cellStyle name="Separador de milhares 5 2 2 4 3 3 2 5" xfId="43934" xr:uid="{B61E4594-9CF3-473F-A9D6-05813E406A10}"/>
    <cellStyle name="Separador de milhares 5 2 2 4 3 3 3" xfId="43935" xr:uid="{2CCF84D4-E8FB-46A4-B99C-6FBC6B77A96D}"/>
    <cellStyle name="Separador de milhares 5 2 2 4 3 3 3 2" xfId="43936" xr:uid="{1841E06A-C8FA-49D9-8A5C-DBA4DC68563C}"/>
    <cellStyle name="Separador de milhares 5 2 2 4 3 3 3 2 2" xfId="43937" xr:uid="{C7A4B3FE-6B78-43EA-B7AC-74051C31531B}"/>
    <cellStyle name="Separador de milhares 5 2 2 4 3 3 3 3" xfId="43938" xr:uid="{5CE93536-A008-4655-AB3E-BF50FB368A2B}"/>
    <cellStyle name="Separador de milhares 5 2 2 4 3 3 3 3 2" xfId="43939" xr:uid="{AFAEE489-33FB-46B2-840E-BC7F35B58B19}"/>
    <cellStyle name="Separador de milhares 5 2 2 4 3 3 3 4" xfId="43940" xr:uid="{18404079-2993-42D8-B0FB-602B69D59C5D}"/>
    <cellStyle name="Separador de milhares 5 2 2 4 3 3 4" xfId="43941" xr:uid="{E551260F-7D67-40B9-B953-CFFC6051DBD5}"/>
    <cellStyle name="Separador de milhares 5 2 2 4 3 3 4 2" xfId="43942" xr:uid="{D78C67DB-A880-49C7-9A97-92F55AFC9BF0}"/>
    <cellStyle name="Separador de milhares 5 2 2 4 3 3 4 2 2" xfId="43943" xr:uid="{9FF9354D-67DB-4F0F-BF34-80F96A2414D5}"/>
    <cellStyle name="Separador de milhares 5 2 2 4 3 3 4 2 2 2" xfId="43944" xr:uid="{6B4F06AA-6E71-486A-8EB4-16C779BFF91B}"/>
    <cellStyle name="Separador de milhares 5 2 2 4 3 3 4 2 3" xfId="43945" xr:uid="{FAB01C8D-2FC4-4FDC-AA9D-9EF3EF98D41A}"/>
    <cellStyle name="Separador de milhares 5 2 2 4 3 3 4 3" xfId="43946" xr:uid="{29B5CC2E-24C4-489D-9FF0-90A507A3F35B}"/>
    <cellStyle name="Separador de milhares 5 2 2 4 3 3 4 3 2" xfId="43947" xr:uid="{4B53B6A6-5049-403E-A5CB-25CCA6DF15F0}"/>
    <cellStyle name="Separador de milhares 5 2 2 4 3 3 4 4" xfId="43948" xr:uid="{275112D0-61BC-49C5-934B-55F63FD85ACC}"/>
    <cellStyle name="Separador de milhares 5 2 2 4 3 3 4 4 2" xfId="43949" xr:uid="{606E2268-DD89-478B-AA99-1D52A8566A56}"/>
    <cellStyle name="Separador de milhares 5 2 2 4 3 3 4 5" xfId="43950" xr:uid="{29F40D05-DCF3-41ED-907A-82455C95C253}"/>
    <cellStyle name="Separador de milhares 5 2 2 4 3 3 5" xfId="43951" xr:uid="{55D8D275-90CC-4D2B-B132-1C28A1E562B5}"/>
    <cellStyle name="Separador de milhares 5 2 2 4 3 3 5 2" xfId="43952" xr:uid="{0333F525-CA8E-4401-B700-F2AF9F207A5B}"/>
    <cellStyle name="Separador de milhares 5 2 2 4 3 3 5 2 2" xfId="43953" xr:uid="{55001725-7DCD-4E5D-B3B7-CC918CE03823}"/>
    <cellStyle name="Separador de milhares 5 2 2 4 3 3 5 3" xfId="43954" xr:uid="{50BC8925-B88A-45C9-88B2-B188DDFC1290}"/>
    <cellStyle name="Separador de milhares 5 2 2 4 3 3 5 3 2" xfId="43955" xr:uid="{03D596D4-9B9E-42B4-AC26-3B5AAC32197C}"/>
    <cellStyle name="Separador de milhares 5 2 2 4 3 3 5 4" xfId="43956" xr:uid="{CEA67984-21EB-4B91-8DB4-D0F5BF4CD3D3}"/>
    <cellStyle name="Separador de milhares 5 2 2 4 3 3 6" xfId="43957" xr:uid="{E18625C2-0382-43B2-915D-987EE84546D3}"/>
    <cellStyle name="Separador de milhares 5 2 2 4 3 3 6 2" xfId="43958" xr:uid="{64A63F2A-B6E6-49E4-980F-1EF1B7398494}"/>
    <cellStyle name="Separador de milhares 5 2 2 4 3 3 7" xfId="43959" xr:uid="{035A835C-700E-4B1F-AC89-ACC18C29D9F2}"/>
    <cellStyle name="Separador de milhares 5 2 2 4 3 3 8" xfId="43960" xr:uid="{25CF543F-2DBE-410F-B9D2-19F7C1190476}"/>
    <cellStyle name="Separador de milhares 5 2 2 4 3 3 9" xfId="53567" xr:uid="{80A41F25-883A-4649-86FB-9FA8F5A767D2}"/>
    <cellStyle name="Separador de milhares 5 2 2 4 3 4" xfId="43961" xr:uid="{2AB2E3A4-7426-4C97-B8CE-3CDB0A0858E4}"/>
    <cellStyle name="Separador de milhares 5 2 2 4 3 4 2" xfId="43962" xr:uid="{BB2A3DC7-99F6-420B-9D98-1C9EA937A0F4}"/>
    <cellStyle name="Separador de milhares 5 2 2 4 3 4 2 2" xfId="43963" xr:uid="{444CB71D-F11A-4240-BFDF-E4BB76666FE7}"/>
    <cellStyle name="Separador de milhares 5 2 2 4 3 4 2 2 2" xfId="43964" xr:uid="{CC90721A-BF13-4A5B-B560-2547466D044E}"/>
    <cellStyle name="Separador de milhares 5 2 2 4 3 4 2 2 2 2" xfId="43965" xr:uid="{8AE92BAA-5639-4795-99A5-625A6FEC9092}"/>
    <cellStyle name="Separador de milhares 5 2 2 4 3 4 2 2 3" xfId="43966" xr:uid="{79B5AE49-3C0B-4674-8423-0025B8B587AA}"/>
    <cellStyle name="Separador de milhares 5 2 2 4 3 4 2 3" xfId="43967" xr:uid="{8C3983B1-B03F-488D-A3C7-75161CCDB6DF}"/>
    <cellStyle name="Separador de milhares 5 2 2 4 3 4 2 3 2" xfId="43968" xr:uid="{394DC087-E216-47CA-B74C-8CB3B078A794}"/>
    <cellStyle name="Separador de milhares 5 2 2 4 3 4 2 4" xfId="43969" xr:uid="{66B2A3AC-4049-47BF-991A-DCD7E3843CC2}"/>
    <cellStyle name="Separador de milhares 5 2 2 4 3 4 2 4 2" xfId="43970" xr:uid="{72E45432-EF0B-403E-A4EB-88A5D490C337}"/>
    <cellStyle name="Separador de milhares 5 2 2 4 3 4 2 5" xfId="43971" xr:uid="{A435063E-72E4-432D-A5A7-AB87534A9160}"/>
    <cellStyle name="Separador de milhares 5 2 2 4 3 4 3" xfId="43972" xr:uid="{8D9122B9-61EB-4F76-B6C4-401ADCE372E7}"/>
    <cellStyle name="Separador de milhares 5 2 2 4 3 4 3 2" xfId="43973" xr:uid="{DDB38298-5DEF-465C-89DB-DE7AE1CAE2A5}"/>
    <cellStyle name="Separador de milhares 5 2 2 4 3 4 4" xfId="43974" xr:uid="{470EE089-B201-4BDB-8CC3-3C1869099214}"/>
    <cellStyle name="Separador de milhares 5 2 2 4 3 4 4 2" xfId="43975" xr:uid="{43A16CF1-F14A-4E7D-8F1B-32BDA67FEC9C}"/>
    <cellStyle name="Separador de milhares 5 2 2 4 3 4 5" xfId="43976" xr:uid="{B654B895-9AF4-4EED-8EF4-767EE3138A86}"/>
    <cellStyle name="Separador de milhares 5 2 2 4 3 5" xfId="43977" xr:uid="{31D7A214-8A29-470D-8549-9BD81FE0479B}"/>
    <cellStyle name="Separador de milhares 5 2 2 4 3 5 2" xfId="43978" xr:uid="{B0BFAEBA-10EF-4132-9C16-425A33924E48}"/>
    <cellStyle name="Separador de milhares 5 2 2 4 3 5 2 2" xfId="43979" xr:uid="{482984B6-42D3-47D5-AB05-8911E730E5A0}"/>
    <cellStyle name="Separador de milhares 5 2 2 4 3 5 3" xfId="43980" xr:uid="{7654E3C2-5A47-46C6-807C-A61966E16801}"/>
    <cellStyle name="Separador de milhares 5 2 2 4 3 5 3 2" xfId="43981" xr:uid="{4E6F50FC-18F5-4E7D-9867-09C80F04B6E1}"/>
    <cellStyle name="Separador de milhares 5 2 2 4 3 5 4" xfId="43982" xr:uid="{350CC560-51A0-4AB7-B078-D4D7C27938B4}"/>
    <cellStyle name="Separador de milhares 5 2 2 4 3 6" xfId="43983" xr:uid="{FB35332C-F9CF-4359-8E6D-747543BABA6B}"/>
    <cellStyle name="Separador de milhares 5 2 2 4 3 6 2" xfId="43984" xr:uid="{24619724-009E-4EC5-A90A-31B916134A74}"/>
    <cellStyle name="Separador de milhares 5 2 2 4 3 6 2 2" xfId="43985" xr:uid="{F601D920-9F53-44C9-AE4A-DBF41151D6C9}"/>
    <cellStyle name="Separador de milhares 5 2 2 4 3 6 2 2 2" xfId="43986" xr:uid="{1B67F709-768A-420D-8446-72FE2E1EA8D3}"/>
    <cellStyle name="Separador de milhares 5 2 2 4 3 6 2 3" xfId="43987" xr:uid="{EE261CF2-255D-40AF-B288-0848DDF42940}"/>
    <cellStyle name="Separador de milhares 5 2 2 4 3 6 3" xfId="43988" xr:uid="{C9C63204-2B0E-4FC5-854D-C4638300C7E4}"/>
    <cellStyle name="Separador de milhares 5 2 2 4 3 6 3 2" xfId="43989" xr:uid="{3653A5A1-EE30-4726-AF83-8049F97C4A1A}"/>
    <cellStyle name="Separador de milhares 5 2 2 4 3 6 4" xfId="43990" xr:uid="{26AAAFAD-8F7E-47AE-B792-0E60656D57AE}"/>
    <cellStyle name="Separador de milhares 5 2 2 4 3 6 4 2" xfId="43991" xr:uid="{E3AC8771-4B38-4CA7-83D0-C6F36B0EAEAA}"/>
    <cellStyle name="Separador de milhares 5 2 2 4 3 6 5" xfId="43992" xr:uid="{158E50BC-B058-4BB5-BCAD-8818EAF5D0B2}"/>
    <cellStyle name="Separador de milhares 5 2 2 4 3 7" xfId="43993" xr:uid="{6489E1EA-CCB3-4002-84F5-D89FF3E3F3AA}"/>
    <cellStyle name="Separador de milhares 5 2 2 4 3 7 2" xfId="43994" xr:uid="{B2CE95F0-DB4B-4281-870B-D92074A77266}"/>
    <cellStyle name="Separador de milhares 5 2 2 4 3 7 2 2" xfId="43995" xr:uid="{FD170A1E-4A89-4103-8A5C-54C00259F421}"/>
    <cellStyle name="Separador de milhares 5 2 2 4 3 7 3" xfId="43996" xr:uid="{C80930A5-5EA5-4C7F-A3E7-7C469A08B506}"/>
    <cellStyle name="Separador de milhares 5 2 2 4 3 7 3 2" xfId="43997" xr:uid="{FF98BA55-3E28-468B-A1C9-DEC5A8ABDF9C}"/>
    <cellStyle name="Separador de milhares 5 2 2 4 3 7 4" xfId="43998" xr:uid="{F9740DFB-F368-4C0F-8E33-5EE4DBA71338}"/>
    <cellStyle name="Separador de milhares 5 2 2 4 3 8" xfId="43999" xr:uid="{2C80429F-B9DE-4541-9A57-E73514D257C7}"/>
    <cellStyle name="Separador de milhares 5 2 2 4 3 8 2" xfId="44000" xr:uid="{CC5556E2-6009-40F4-8EA6-152452354F98}"/>
    <cellStyle name="Separador de milhares 5 2 2 4 3 9" xfId="44001" xr:uid="{F0FC2CF5-E1EC-4A32-BF6D-F17450F3945C}"/>
    <cellStyle name="Separador de milhares 5 2 2 4 4" xfId="44002" xr:uid="{2A527DA4-75D6-4819-B333-7823D4ACD629}"/>
    <cellStyle name="Separador de milhares 5 2 2 4 4 10" xfId="44003" xr:uid="{FB7FDDCB-ECC4-4B2A-96D2-4FB3DFC3EF3C}"/>
    <cellStyle name="Separador de milhares 5 2 2 4 4 11" xfId="53568" xr:uid="{CDEE800C-8C50-49AD-830F-7D1DE1AC3800}"/>
    <cellStyle name="Separador de milhares 5 2 2 4 4 2" xfId="44004" xr:uid="{67F55525-B8E2-481C-9647-490B49C240F8}"/>
    <cellStyle name="Separador de milhares 5 2 2 4 4 2 2" xfId="44005" xr:uid="{C5FEA20E-5585-4144-8F8D-605300E5A155}"/>
    <cellStyle name="Separador de milhares 5 2 2 4 4 2 2 2" xfId="44006" xr:uid="{DCC6091A-7CD8-429A-AAEB-F5EA53FA0651}"/>
    <cellStyle name="Separador de milhares 5 2 2 4 4 2 2 2 2" xfId="44007" xr:uid="{AC84007C-35BD-410C-A063-663F6FF1312E}"/>
    <cellStyle name="Separador de milhares 5 2 2 4 4 2 2 2 2 2" xfId="44008" xr:uid="{C5C5EDBF-9E10-4599-905E-963234617D0F}"/>
    <cellStyle name="Separador de milhares 5 2 2 4 4 2 2 2 2 2 2" xfId="44009" xr:uid="{E77C46CF-A055-4777-890C-C2312214C589}"/>
    <cellStyle name="Separador de milhares 5 2 2 4 4 2 2 2 2 3" xfId="44010" xr:uid="{7E4007C7-F942-4379-A692-6D9FA6F2D2B3}"/>
    <cellStyle name="Separador de milhares 5 2 2 4 4 2 2 2 3" xfId="44011" xr:uid="{2BE985EC-C9EA-4624-82D5-04575391DF35}"/>
    <cellStyle name="Separador de milhares 5 2 2 4 4 2 2 2 3 2" xfId="44012" xr:uid="{1AA946F7-452B-447B-B69E-CC6642A120E7}"/>
    <cellStyle name="Separador de milhares 5 2 2 4 4 2 2 2 4" xfId="44013" xr:uid="{770FF123-B3E7-4F9F-AB30-3F5529B260C3}"/>
    <cellStyle name="Separador de milhares 5 2 2 4 4 2 2 2 4 2" xfId="44014" xr:uid="{BA7EDD81-46F0-4588-B5BE-929D750F966A}"/>
    <cellStyle name="Separador de milhares 5 2 2 4 4 2 2 2 5" xfId="44015" xr:uid="{A149540C-8E2B-4E9F-9E48-FB219DC161C3}"/>
    <cellStyle name="Separador de milhares 5 2 2 4 4 2 2 3" xfId="44016" xr:uid="{D4981E44-05E0-4149-9487-B53CB97FC215}"/>
    <cellStyle name="Separador de milhares 5 2 2 4 4 2 2 3 2" xfId="44017" xr:uid="{89DBBE0B-580C-4F98-9DF9-E14EFDC16685}"/>
    <cellStyle name="Separador de milhares 5 2 2 4 4 2 2 4" xfId="44018" xr:uid="{47EA0482-4355-4BA8-AB52-39B81D0DB967}"/>
    <cellStyle name="Separador de milhares 5 2 2 4 4 2 2 4 2" xfId="44019" xr:uid="{15EFE29D-09E5-4DEF-81A3-02BA1A400494}"/>
    <cellStyle name="Separador de milhares 5 2 2 4 4 2 2 5" xfId="44020" xr:uid="{51414A59-573E-49BA-88DA-67153E7CE6E5}"/>
    <cellStyle name="Separador de milhares 5 2 2 4 4 2 3" xfId="44021" xr:uid="{4135E5FD-4B35-4333-9157-B0542F8D60C6}"/>
    <cellStyle name="Separador de milhares 5 2 2 4 4 2 3 2" xfId="44022" xr:uid="{AB20DD82-5E42-4625-AB23-C78FFB41DC75}"/>
    <cellStyle name="Separador de milhares 5 2 2 4 4 2 3 2 2" xfId="44023" xr:uid="{56E93AE1-B05A-4BB7-9535-89A2E30FE2CD}"/>
    <cellStyle name="Separador de milhares 5 2 2 4 4 2 3 3" xfId="44024" xr:uid="{17085AE1-B6A5-4A61-8F22-3BAF241201C7}"/>
    <cellStyle name="Separador de milhares 5 2 2 4 4 2 3 3 2" xfId="44025" xr:uid="{A3CD1ACA-4815-455E-9750-BDE696E36B58}"/>
    <cellStyle name="Separador de milhares 5 2 2 4 4 2 3 4" xfId="44026" xr:uid="{DB3A9167-6910-4047-AAC6-309A6E3EDA55}"/>
    <cellStyle name="Separador de milhares 5 2 2 4 4 2 4" xfId="44027" xr:uid="{B4649776-860D-45FD-8231-8BC865B01ECC}"/>
    <cellStyle name="Separador de milhares 5 2 2 4 4 2 4 2" xfId="44028" xr:uid="{634C3E4D-F47D-4055-8D31-5E86FAE98DA5}"/>
    <cellStyle name="Separador de milhares 5 2 2 4 4 2 4 2 2" xfId="44029" xr:uid="{F01DB8AF-7F29-484F-82AC-928423FE1474}"/>
    <cellStyle name="Separador de milhares 5 2 2 4 4 2 4 2 2 2" xfId="44030" xr:uid="{2838A8BF-2882-4450-B1FF-5316DDBA3657}"/>
    <cellStyle name="Separador de milhares 5 2 2 4 4 2 4 2 3" xfId="44031" xr:uid="{EFA3A004-13B8-4D92-B13B-788A421B1EAE}"/>
    <cellStyle name="Separador de milhares 5 2 2 4 4 2 4 3" xfId="44032" xr:uid="{E1E89CB2-547E-4FD8-AD73-603955080D7B}"/>
    <cellStyle name="Separador de milhares 5 2 2 4 4 2 4 3 2" xfId="44033" xr:uid="{0FEBE4B1-A4B3-4C48-9E9D-9036FBA54A97}"/>
    <cellStyle name="Separador de milhares 5 2 2 4 4 2 4 4" xfId="44034" xr:uid="{1D8BFD18-50D9-4E4B-A375-7F20F65BCEED}"/>
    <cellStyle name="Separador de milhares 5 2 2 4 4 2 4 4 2" xfId="44035" xr:uid="{7B59E442-AD2D-45EA-BB21-181D591DC22E}"/>
    <cellStyle name="Separador de milhares 5 2 2 4 4 2 4 5" xfId="44036" xr:uid="{CAA875CE-FE2F-4BE6-9666-99005D7186C4}"/>
    <cellStyle name="Separador de milhares 5 2 2 4 4 2 5" xfId="44037" xr:uid="{66B366F1-DD5C-4041-ADA8-14DFAB6C96B3}"/>
    <cellStyle name="Separador de milhares 5 2 2 4 4 2 5 2" xfId="44038" xr:uid="{B9B0A362-82FD-4D09-9D6B-27B2A59D60BF}"/>
    <cellStyle name="Separador de milhares 5 2 2 4 4 2 5 2 2" xfId="44039" xr:uid="{21763AD6-D403-4212-8C15-E96F55B380CC}"/>
    <cellStyle name="Separador de milhares 5 2 2 4 4 2 5 3" xfId="44040" xr:uid="{080E7219-791E-4F5D-B3D2-99C343D29619}"/>
    <cellStyle name="Separador de milhares 5 2 2 4 4 2 5 3 2" xfId="44041" xr:uid="{5E90E9DE-BE23-485C-8B4B-3F3D39BE869D}"/>
    <cellStyle name="Separador de milhares 5 2 2 4 4 2 5 4" xfId="44042" xr:uid="{07E3FA41-0E06-4CB7-979A-DEBC065A3B50}"/>
    <cellStyle name="Separador de milhares 5 2 2 4 4 2 6" xfId="44043" xr:uid="{91294B16-AD5A-40B4-9AFC-75E6867C70CD}"/>
    <cellStyle name="Separador de milhares 5 2 2 4 4 2 6 2" xfId="44044" xr:uid="{2C56EDE2-B394-46DA-802D-BD709807F21B}"/>
    <cellStyle name="Separador de milhares 5 2 2 4 4 2 7" xfId="44045" xr:uid="{91A7C7FF-1A40-429A-8117-99AB6FE0E70B}"/>
    <cellStyle name="Separador de milhares 5 2 2 4 4 2 8" xfId="44046" xr:uid="{CC751E9B-1E11-4DB4-B8EB-04ABC75F8C2F}"/>
    <cellStyle name="Separador de milhares 5 2 2 4 4 2 9" xfId="53569" xr:uid="{3AA0AAF4-5793-4558-B6F8-A008BF2FB24C}"/>
    <cellStyle name="Separador de milhares 5 2 2 4 4 3" xfId="44047" xr:uid="{408BAE74-4570-416C-963B-0BEE1173AED6}"/>
    <cellStyle name="Separador de milhares 5 2 2 4 4 3 2" xfId="44048" xr:uid="{FC7F6258-90EB-4D53-B303-F1B2F46384FF}"/>
    <cellStyle name="Separador de milhares 5 2 2 4 4 3 2 2" xfId="44049" xr:uid="{C8F223F0-B788-4681-BEFA-55B66DE88A63}"/>
    <cellStyle name="Separador de milhares 5 2 2 4 4 3 2 2 2" xfId="44050" xr:uid="{C57B5349-0FE4-4E00-B32D-CFA584F83888}"/>
    <cellStyle name="Separador de milhares 5 2 2 4 4 3 2 2 2 2" xfId="44051" xr:uid="{543AF629-3C5B-4598-A936-4B74DF549A17}"/>
    <cellStyle name="Separador de milhares 5 2 2 4 4 3 2 2 2 2 2" xfId="44052" xr:uid="{3F1A2262-35CF-48EF-BF5F-EE1046005C10}"/>
    <cellStyle name="Separador de milhares 5 2 2 4 4 3 2 2 2 3" xfId="44053" xr:uid="{83C2B683-EC1B-4FD4-B211-EBF8466E7979}"/>
    <cellStyle name="Separador de milhares 5 2 2 4 4 3 2 2 3" xfId="44054" xr:uid="{3E70FC52-513A-449B-B37F-8CD88D080148}"/>
    <cellStyle name="Separador de milhares 5 2 2 4 4 3 2 2 3 2" xfId="44055" xr:uid="{4687B0AB-8E16-41C8-9B75-F13F5EA65080}"/>
    <cellStyle name="Separador de milhares 5 2 2 4 4 3 2 2 4" xfId="44056" xr:uid="{2DBA1A26-815B-4B5D-8641-0BBBA097900F}"/>
    <cellStyle name="Separador de milhares 5 2 2 4 4 3 2 2 4 2" xfId="44057" xr:uid="{96594DE9-CF2A-4EBF-9FE3-2E47F91F2049}"/>
    <cellStyle name="Separador de milhares 5 2 2 4 4 3 2 2 5" xfId="44058" xr:uid="{FA1AC001-6D0D-4BA8-BC62-DEDE905E3E12}"/>
    <cellStyle name="Separador de milhares 5 2 2 4 4 3 2 3" xfId="44059" xr:uid="{0903DB97-B28E-49B5-84A6-D36DF342CE72}"/>
    <cellStyle name="Separador de milhares 5 2 2 4 4 3 2 3 2" xfId="44060" xr:uid="{A9D7A881-5211-4D8A-9445-609BE5292FE2}"/>
    <cellStyle name="Separador de milhares 5 2 2 4 4 3 2 4" xfId="44061" xr:uid="{EE173D1E-E13C-480D-8D54-9162E87DC93C}"/>
    <cellStyle name="Separador de milhares 5 2 2 4 4 3 2 4 2" xfId="44062" xr:uid="{37FD040C-3A22-4CA2-A141-B2F5ED9C07A3}"/>
    <cellStyle name="Separador de milhares 5 2 2 4 4 3 2 5" xfId="44063" xr:uid="{A9440787-7009-46B3-A594-7B50BC172075}"/>
    <cellStyle name="Separador de milhares 5 2 2 4 4 3 3" xfId="44064" xr:uid="{8378FB12-CC6F-4C43-A6AC-3FCEB103505F}"/>
    <cellStyle name="Separador de milhares 5 2 2 4 4 3 3 2" xfId="44065" xr:uid="{8CA9372F-DF7D-4889-A704-383FBA618785}"/>
    <cellStyle name="Separador de milhares 5 2 2 4 4 3 3 2 2" xfId="44066" xr:uid="{E5512AD3-15F5-47D4-A097-4C3F6FE423EE}"/>
    <cellStyle name="Separador de milhares 5 2 2 4 4 3 3 3" xfId="44067" xr:uid="{171BC9FE-31F4-4D42-9F17-3ADDD79D29AF}"/>
    <cellStyle name="Separador de milhares 5 2 2 4 4 3 3 3 2" xfId="44068" xr:uid="{42422541-51C3-4120-93C7-402392A18FF2}"/>
    <cellStyle name="Separador de milhares 5 2 2 4 4 3 3 4" xfId="44069" xr:uid="{C807708B-FD65-41A4-919B-D773DDBF9363}"/>
    <cellStyle name="Separador de milhares 5 2 2 4 4 3 4" xfId="44070" xr:uid="{5AAE3EA2-1DDF-4C01-A403-26C7AFC5B108}"/>
    <cellStyle name="Separador de milhares 5 2 2 4 4 3 4 2" xfId="44071" xr:uid="{878170EC-C552-42AF-95DC-EA0657BCF85F}"/>
    <cellStyle name="Separador de milhares 5 2 2 4 4 3 4 2 2" xfId="44072" xr:uid="{5E0F389F-2713-4016-BF19-D3BD3B5C3BE6}"/>
    <cellStyle name="Separador de milhares 5 2 2 4 4 3 4 2 2 2" xfId="44073" xr:uid="{B346F792-2427-427D-BE96-A28A94ED4281}"/>
    <cellStyle name="Separador de milhares 5 2 2 4 4 3 4 2 3" xfId="44074" xr:uid="{8BAD230E-215A-49A0-89CD-8A02517658DE}"/>
    <cellStyle name="Separador de milhares 5 2 2 4 4 3 4 3" xfId="44075" xr:uid="{EBC51579-9568-4BF8-AD53-19639F212B32}"/>
    <cellStyle name="Separador de milhares 5 2 2 4 4 3 4 3 2" xfId="44076" xr:uid="{8902949C-EEB4-4364-97F5-AE93CEAC9670}"/>
    <cellStyle name="Separador de milhares 5 2 2 4 4 3 4 4" xfId="44077" xr:uid="{A941B610-96FB-4551-9A91-4897A451D069}"/>
    <cellStyle name="Separador de milhares 5 2 2 4 4 3 4 4 2" xfId="44078" xr:uid="{72E85E66-10D3-4DCF-9C74-552CAE82D667}"/>
    <cellStyle name="Separador de milhares 5 2 2 4 4 3 4 5" xfId="44079" xr:uid="{B231B272-786E-4444-8144-5A2AFBDC943D}"/>
    <cellStyle name="Separador de milhares 5 2 2 4 4 3 5" xfId="44080" xr:uid="{98160E80-D88D-40E9-BDFE-CF558330A416}"/>
    <cellStyle name="Separador de milhares 5 2 2 4 4 3 5 2" xfId="44081" xr:uid="{AE1F38F4-6462-442F-AF6C-5F5F4E44983F}"/>
    <cellStyle name="Separador de milhares 5 2 2 4 4 3 5 2 2" xfId="44082" xr:uid="{7AB91380-330E-4D1E-8F6C-1530557FB4F5}"/>
    <cellStyle name="Separador de milhares 5 2 2 4 4 3 5 3" xfId="44083" xr:uid="{12AF1C28-8597-4DE6-AEE0-E5CAAEFBCB39}"/>
    <cellStyle name="Separador de milhares 5 2 2 4 4 3 5 3 2" xfId="44084" xr:uid="{04ECA160-27E8-480A-B3AB-0D273A294A6C}"/>
    <cellStyle name="Separador de milhares 5 2 2 4 4 3 5 4" xfId="44085" xr:uid="{C549412A-644E-4E99-BEDA-C8D7595D60F8}"/>
    <cellStyle name="Separador de milhares 5 2 2 4 4 3 6" xfId="44086" xr:uid="{0F6CABF7-1921-4316-B43E-8941F914DE0D}"/>
    <cellStyle name="Separador de milhares 5 2 2 4 4 3 6 2" xfId="44087" xr:uid="{BBFDC8D0-85D9-47BD-8ABD-D14991C7F807}"/>
    <cellStyle name="Separador de milhares 5 2 2 4 4 3 7" xfId="44088" xr:uid="{9FB9311D-884F-41EB-A545-12B0AFE88DB3}"/>
    <cellStyle name="Separador de milhares 5 2 2 4 4 3 8" xfId="44089" xr:uid="{3E94B20E-44A7-47DB-A6F1-ECEBDABB5614}"/>
    <cellStyle name="Separador de milhares 5 2 2 4 4 3 9" xfId="53570" xr:uid="{5CD64B99-881D-4E54-A8A0-4CB5CA19F5E3}"/>
    <cellStyle name="Separador de milhares 5 2 2 4 4 4" xfId="44090" xr:uid="{4C602B13-9F48-45AF-A703-21C591B0A7C0}"/>
    <cellStyle name="Separador de milhares 5 2 2 4 4 4 2" xfId="44091" xr:uid="{B0BAA58A-A5EB-466A-ADF4-E83142B8709E}"/>
    <cellStyle name="Separador de milhares 5 2 2 4 4 4 2 2" xfId="44092" xr:uid="{41D2869B-3B6B-4E8D-8997-1EDA884A2EA9}"/>
    <cellStyle name="Separador de milhares 5 2 2 4 4 4 2 2 2" xfId="44093" xr:uid="{786A9DE7-7A5C-45FE-AB88-F52E37ACABFA}"/>
    <cellStyle name="Separador de milhares 5 2 2 4 4 4 2 2 2 2" xfId="44094" xr:uid="{F538CED6-161D-4622-A966-9B53A73EFB55}"/>
    <cellStyle name="Separador de milhares 5 2 2 4 4 4 2 2 3" xfId="44095" xr:uid="{7ABA0DEC-D469-464F-ACFD-6187A1823BF3}"/>
    <cellStyle name="Separador de milhares 5 2 2 4 4 4 2 3" xfId="44096" xr:uid="{FEDB10C8-6B43-4963-A399-6B596111A91F}"/>
    <cellStyle name="Separador de milhares 5 2 2 4 4 4 2 3 2" xfId="44097" xr:uid="{EEDD6A16-A947-4A9A-8E47-538476714D05}"/>
    <cellStyle name="Separador de milhares 5 2 2 4 4 4 2 4" xfId="44098" xr:uid="{9CBE5884-9F11-47DF-91A9-5BC3ECA54F41}"/>
    <cellStyle name="Separador de milhares 5 2 2 4 4 4 2 4 2" xfId="44099" xr:uid="{B5FA7EA7-4019-480E-9244-8787E1BD6A9A}"/>
    <cellStyle name="Separador de milhares 5 2 2 4 4 4 2 5" xfId="44100" xr:uid="{64B06AEE-B01A-41DC-9359-D33D3DC58520}"/>
    <cellStyle name="Separador de milhares 5 2 2 4 4 4 3" xfId="44101" xr:uid="{25A9AFD3-D8A4-4234-AACC-86BD36060844}"/>
    <cellStyle name="Separador de milhares 5 2 2 4 4 4 3 2" xfId="44102" xr:uid="{AF614F62-6CC7-45A0-8175-E539F6F124F3}"/>
    <cellStyle name="Separador de milhares 5 2 2 4 4 4 4" xfId="44103" xr:uid="{24C8634E-05F3-4ED7-B73D-2CCFB73DBFE4}"/>
    <cellStyle name="Separador de milhares 5 2 2 4 4 4 4 2" xfId="44104" xr:uid="{3C15095E-1ABD-45A8-B12E-C3EA414768A4}"/>
    <cellStyle name="Separador de milhares 5 2 2 4 4 4 5" xfId="44105" xr:uid="{7C44B820-B6F9-435B-AC77-2D345DD93F4D}"/>
    <cellStyle name="Separador de milhares 5 2 2 4 4 5" xfId="44106" xr:uid="{628DCC63-0C67-435C-AB64-7B330C1D49EB}"/>
    <cellStyle name="Separador de milhares 5 2 2 4 4 5 2" xfId="44107" xr:uid="{EA2624B9-D534-4A2E-804A-F01FA1783764}"/>
    <cellStyle name="Separador de milhares 5 2 2 4 4 5 2 2" xfId="44108" xr:uid="{28E6154C-152B-492A-8D25-3BE22CA88422}"/>
    <cellStyle name="Separador de milhares 5 2 2 4 4 5 3" xfId="44109" xr:uid="{7FFF9F63-D3A5-49D3-A3C3-03731B64639C}"/>
    <cellStyle name="Separador de milhares 5 2 2 4 4 5 3 2" xfId="44110" xr:uid="{A51F42AD-974E-499B-8B7A-107F8C70ABC6}"/>
    <cellStyle name="Separador de milhares 5 2 2 4 4 5 4" xfId="44111" xr:uid="{B959F0B7-3781-4880-99C4-AED054B66AEC}"/>
    <cellStyle name="Separador de milhares 5 2 2 4 4 6" xfId="44112" xr:uid="{7429B3AA-A8A3-4925-B8A0-8D2FBDCC7C98}"/>
    <cellStyle name="Separador de milhares 5 2 2 4 4 6 2" xfId="44113" xr:uid="{4369176F-8520-45C9-A966-1E9F3117C6E7}"/>
    <cellStyle name="Separador de milhares 5 2 2 4 4 6 2 2" xfId="44114" xr:uid="{5F516987-7617-40E9-A275-C9C4F79C9E85}"/>
    <cellStyle name="Separador de milhares 5 2 2 4 4 6 2 2 2" xfId="44115" xr:uid="{1137CFA7-4BAD-4103-8797-151B0DF71D45}"/>
    <cellStyle name="Separador de milhares 5 2 2 4 4 6 2 3" xfId="44116" xr:uid="{4252449A-A28A-470D-BEF0-E47E1588DBE1}"/>
    <cellStyle name="Separador de milhares 5 2 2 4 4 6 3" xfId="44117" xr:uid="{6DAE88AC-4A0D-4AC4-9918-3A68CD661F2B}"/>
    <cellStyle name="Separador de milhares 5 2 2 4 4 6 3 2" xfId="44118" xr:uid="{70619B11-3DB5-4435-B298-FCCE265AB7FF}"/>
    <cellStyle name="Separador de milhares 5 2 2 4 4 6 4" xfId="44119" xr:uid="{58422A83-A680-4B19-8D61-5B55ADA6BE70}"/>
    <cellStyle name="Separador de milhares 5 2 2 4 4 6 4 2" xfId="44120" xr:uid="{ADA74035-18D7-4522-A989-180FB5967D0D}"/>
    <cellStyle name="Separador de milhares 5 2 2 4 4 6 5" xfId="44121" xr:uid="{19571555-BE52-4AC8-83ED-FA045807E14A}"/>
    <cellStyle name="Separador de milhares 5 2 2 4 4 7" xfId="44122" xr:uid="{883F9551-0115-4D5A-9E50-96EC034099E9}"/>
    <cellStyle name="Separador de milhares 5 2 2 4 4 7 2" xfId="44123" xr:uid="{99EFF015-0A5A-4ED4-87A5-60765E35D142}"/>
    <cellStyle name="Separador de milhares 5 2 2 4 4 7 2 2" xfId="44124" xr:uid="{943BF078-266E-4251-A9BD-6DD3E0CD53FD}"/>
    <cellStyle name="Separador de milhares 5 2 2 4 4 7 3" xfId="44125" xr:uid="{2D3AAFC4-F7D6-4D02-98E7-E417FB8DD846}"/>
    <cellStyle name="Separador de milhares 5 2 2 4 4 7 3 2" xfId="44126" xr:uid="{A8A76F90-FD5E-49C5-862F-3BDF3A037F50}"/>
    <cellStyle name="Separador de milhares 5 2 2 4 4 7 4" xfId="44127" xr:uid="{1B2B9352-161C-4BB7-A0AD-0FF8D2A77B08}"/>
    <cellStyle name="Separador de milhares 5 2 2 4 4 8" xfId="44128" xr:uid="{E7A34B50-786D-48C9-AF30-2E2D8B695894}"/>
    <cellStyle name="Separador de milhares 5 2 2 4 4 8 2" xfId="44129" xr:uid="{7040A7D6-54AD-4551-B6D8-D4F12C7257F8}"/>
    <cellStyle name="Separador de milhares 5 2 2 4 4 9" xfId="44130" xr:uid="{22E2AC87-8EF3-4A2B-9451-D804FF86720C}"/>
    <cellStyle name="Separador de milhares 5 2 2 4 5" xfId="44131" xr:uid="{CEADA274-08CB-4685-A821-12FF4E6B1260}"/>
    <cellStyle name="Separador de milhares 5 2 2 4 5 2" xfId="44132" xr:uid="{CA560143-BFFE-4C20-9F4C-621EBF53382C}"/>
    <cellStyle name="Separador de milhares 5 2 2 4 5 2 2" xfId="44133" xr:uid="{CB21AB50-48E2-482B-AA09-0885F5E7B37B}"/>
    <cellStyle name="Separador de milhares 5 2 2 4 5 2 2 2" xfId="44134" xr:uid="{27F92276-AE09-4E20-A67B-A1915D381607}"/>
    <cellStyle name="Separador de milhares 5 2 2 4 5 2 2 2 2" xfId="44135" xr:uid="{BCA8D59E-0EFD-41BA-985A-1359428F878C}"/>
    <cellStyle name="Separador de milhares 5 2 2 4 5 2 2 2 2 2" xfId="44136" xr:uid="{D2CDD61E-D784-4F34-BAB5-D040BF05A9C3}"/>
    <cellStyle name="Separador de milhares 5 2 2 4 5 2 2 2 3" xfId="44137" xr:uid="{D429E63E-883F-449E-8B5E-285487771E03}"/>
    <cellStyle name="Separador de milhares 5 2 2 4 5 2 2 3" xfId="44138" xr:uid="{CB36E493-A48C-4F23-BD05-4D8A615641DF}"/>
    <cellStyle name="Separador de milhares 5 2 2 4 5 2 2 3 2" xfId="44139" xr:uid="{5A4F21ED-2276-46AE-A39E-D2021A91E51D}"/>
    <cellStyle name="Separador de milhares 5 2 2 4 5 2 2 4" xfId="44140" xr:uid="{3E5E20CD-36F0-459B-98DF-8EED873A453F}"/>
    <cellStyle name="Separador de milhares 5 2 2 4 5 2 2 4 2" xfId="44141" xr:uid="{2721B081-7D55-4F75-BAA5-4366BF9F03E2}"/>
    <cellStyle name="Separador de milhares 5 2 2 4 5 2 2 5" xfId="44142" xr:uid="{06A71E3E-26A7-4483-AD22-8BF26068CC16}"/>
    <cellStyle name="Separador de milhares 5 2 2 4 5 2 3" xfId="44143" xr:uid="{66CD34E0-224E-4AAF-B6B1-7AB6F005B3BF}"/>
    <cellStyle name="Separador de milhares 5 2 2 4 5 2 3 2" xfId="44144" xr:uid="{75654529-1EA5-4B62-AAC9-675A613F2687}"/>
    <cellStyle name="Separador de milhares 5 2 2 4 5 2 4" xfId="44145" xr:uid="{ECEA4BDB-6721-4750-B22E-5CF410095FAB}"/>
    <cellStyle name="Separador de milhares 5 2 2 4 5 2 4 2" xfId="44146" xr:uid="{9B9CBCC6-B9DE-4545-9E34-40341EE21CBB}"/>
    <cellStyle name="Separador de milhares 5 2 2 4 5 2 5" xfId="44147" xr:uid="{E5523C57-6597-4D3C-B223-02C07EDFB19B}"/>
    <cellStyle name="Separador de milhares 5 2 2 4 5 3" xfId="44148" xr:uid="{8DC12488-64A2-4B1D-998D-9E63656256B9}"/>
    <cellStyle name="Separador de milhares 5 2 2 4 5 3 2" xfId="44149" xr:uid="{784E0FC4-DC01-4D47-8726-0A49223AF8CE}"/>
    <cellStyle name="Separador de milhares 5 2 2 4 5 3 2 2" xfId="44150" xr:uid="{6DECC070-1A64-4EAD-B976-83EED38F9463}"/>
    <cellStyle name="Separador de milhares 5 2 2 4 5 3 3" xfId="44151" xr:uid="{BB50C273-EC8E-4765-B919-6DA1E602598F}"/>
    <cellStyle name="Separador de milhares 5 2 2 4 5 3 3 2" xfId="44152" xr:uid="{4E27AD0B-4A81-4C18-8D8B-95F6DD231C9E}"/>
    <cellStyle name="Separador de milhares 5 2 2 4 5 3 4" xfId="44153" xr:uid="{D9770234-EB77-44CD-86BF-260911FCEDE4}"/>
    <cellStyle name="Separador de milhares 5 2 2 4 5 4" xfId="44154" xr:uid="{BDC5DC51-3B29-4269-9C4B-88FB8FAC31CD}"/>
    <cellStyle name="Separador de milhares 5 2 2 4 5 4 2" xfId="44155" xr:uid="{2C652129-B473-4D48-ACCA-9B56FA136059}"/>
    <cellStyle name="Separador de milhares 5 2 2 4 5 4 2 2" xfId="44156" xr:uid="{D476E4BE-EA1C-4907-8A80-50681C08C790}"/>
    <cellStyle name="Separador de milhares 5 2 2 4 5 4 2 2 2" xfId="44157" xr:uid="{5ED3DBC5-BB1D-4D64-BE9C-FE9E191A4E1D}"/>
    <cellStyle name="Separador de milhares 5 2 2 4 5 4 2 3" xfId="44158" xr:uid="{46A79578-E0BE-45CC-937B-9FAFB42B93F7}"/>
    <cellStyle name="Separador de milhares 5 2 2 4 5 4 3" xfId="44159" xr:uid="{B98BB084-9444-4447-A7BA-0805A64685B1}"/>
    <cellStyle name="Separador de milhares 5 2 2 4 5 4 3 2" xfId="44160" xr:uid="{039FD9E3-B382-432C-A675-C8A9962BDE4E}"/>
    <cellStyle name="Separador de milhares 5 2 2 4 5 4 4" xfId="44161" xr:uid="{DA26BEEA-D808-4020-91A8-8758893FDBCF}"/>
    <cellStyle name="Separador de milhares 5 2 2 4 5 4 4 2" xfId="44162" xr:uid="{C7D0E853-A47D-4BA8-9AB9-5AC542D483CA}"/>
    <cellStyle name="Separador de milhares 5 2 2 4 5 4 5" xfId="44163" xr:uid="{3EE6E35E-8B2C-4834-8268-81D276AD15B3}"/>
    <cellStyle name="Separador de milhares 5 2 2 4 5 5" xfId="44164" xr:uid="{EE770F5E-13AF-49B8-8E8C-C8F5B1FE695A}"/>
    <cellStyle name="Separador de milhares 5 2 2 4 5 5 2" xfId="44165" xr:uid="{E9E919B9-9902-4688-90A5-22D753493D58}"/>
    <cellStyle name="Separador de milhares 5 2 2 4 5 5 2 2" xfId="44166" xr:uid="{E2D83C0F-DD20-4596-8157-5E3C66385871}"/>
    <cellStyle name="Separador de milhares 5 2 2 4 5 5 3" xfId="44167" xr:uid="{6B348E2C-6F09-4F10-BD1F-44E180E62CC3}"/>
    <cellStyle name="Separador de milhares 5 2 2 4 5 5 3 2" xfId="44168" xr:uid="{4854F923-FB73-403B-92C8-906594C6A50B}"/>
    <cellStyle name="Separador de milhares 5 2 2 4 5 5 4" xfId="44169" xr:uid="{7FF15C28-8254-4741-A194-B13379898EB6}"/>
    <cellStyle name="Separador de milhares 5 2 2 4 5 6" xfId="44170" xr:uid="{E9CDDCFB-A121-4FF3-8BBB-03D51829FBC1}"/>
    <cellStyle name="Separador de milhares 5 2 2 4 5 6 2" xfId="44171" xr:uid="{8ED13EB8-9D27-4340-BF35-B72F66D86157}"/>
    <cellStyle name="Separador de milhares 5 2 2 4 5 7" xfId="44172" xr:uid="{021910D2-640C-4FF7-89C0-00D7DF7D5EB7}"/>
    <cellStyle name="Separador de milhares 5 2 2 4 5 8" xfId="44173" xr:uid="{36E26150-BEE3-4521-8230-62375EA16BA3}"/>
    <cellStyle name="Separador de milhares 5 2 2 4 5 9" xfId="53571" xr:uid="{39DD87A8-765E-4900-AB0A-60BE49CE558E}"/>
    <cellStyle name="Separador de milhares 5 2 2 4 6" xfId="44174" xr:uid="{6B8891F2-0D64-457B-9372-3364678826F5}"/>
    <cellStyle name="Separador de milhares 5 2 2 4 6 2" xfId="44175" xr:uid="{8D35282F-9B06-4600-9695-DB165E9E4D6F}"/>
    <cellStyle name="Separador de milhares 5 2 2 4 6 2 2" xfId="44176" xr:uid="{52F6C3AF-8B9D-422D-9F45-7B254A242989}"/>
    <cellStyle name="Separador de milhares 5 2 2 4 6 2 2 2" xfId="44177" xr:uid="{C2D7F8E6-58C2-45FC-8AE0-E1D6226C030B}"/>
    <cellStyle name="Separador de milhares 5 2 2 4 6 2 2 2 2" xfId="44178" xr:uid="{1CD48ABF-E551-4438-A809-B98E73F0B829}"/>
    <cellStyle name="Separador de milhares 5 2 2 4 6 2 2 2 2 2" xfId="44179" xr:uid="{E3BBFF9D-4898-4D01-AFDB-E9F673681BFF}"/>
    <cellStyle name="Separador de milhares 5 2 2 4 6 2 2 2 3" xfId="44180" xr:uid="{B9ED2C24-883D-4C65-8F47-60F986CA1953}"/>
    <cellStyle name="Separador de milhares 5 2 2 4 6 2 2 3" xfId="44181" xr:uid="{F14C6EBF-9DFA-41FD-ADE8-7B7D892BAD10}"/>
    <cellStyle name="Separador de milhares 5 2 2 4 6 2 2 3 2" xfId="44182" xr:uid="{3F2FCB6D-7B21-4773-9211-BFAD3B20F0E0}"/>
    <cellStyle name="Separador de milhares 5 2 2 4 6 2 2 4" xfId="44183" xr:uid="{3DA8F792-3ECB-472F-B848-401163D9F881}"/>
    <cellStyle name="Separador de milhares 5 2 2 4 6 2 2 4 2" xfId="44184" xr:uid="{8D4D46EF-2E8F-4DAD-9BB2-B2C934115FB2}"/>
    <cellStyle name="Separador de milhares 5 2 2 4 6 2 2 5" xfId="44185" xr:uid="{AD21B4FC-9D85-4071-B304-D6B60AD767DF}"/>
    <cellStyle name="Separador de milhares 5 2 2 4 6 2 3" xfId="44186" xr:uid="{E04991F1-03B6-44F7-9559-731E1C7E15EA}"/>
    <cellStyle name="Separador de milhares 5 2 2 4 6 2 3 2" xfId="44187" xr:uid="{3ABA2BD8-E262-42BA-AF46-47D3D74A8708}"/>
    <cellStyle name="Separador de milhares 5 2 2 4 6 2 4" xfId="44188" xr:uid="{A8685424-6AE8-44DA-A500-5DAAC133940D}"/>
    <cellStyle name="Separador de milhares 5 2 2 4 6 2 4 2" xfId="44189" xr:uid="{6667BE3E-FFC5-4BDF-B53F-C4162A39A132}"/>
    <cellStyle name="Separador de milhares 5 2 2 4 6 2 5" xfId="44190" xr:uid="{DDC46F8C-1938-4E6A-AD7C-F30D7EFEA84C}"/>
    <cellStyle name="Separador de milhares 5 2 2 4 6 3" xfId="44191" xr:uid="{D4E4DB1F-AE96-44AE-9D2E-9302B750C8CD}"/>
    <cellStyle name="Separador de milhares 5 2 2 4 6 3 2" xfId="44192" xr:uid="{13AC1A1A-9190-4BB1-8799-9940A2C8B0AF}"/>
    <cellStyle name="Separador de milhares 5 2 2 4 6 3 2 2" xfId="44193" xr:uid="{0405C2C3-FCA5-4F0C-A2E5-70EB319AAEB2}"/>
    <cellStyle name="Separador de milhares 5 2 2 4 6 3 3" xfId="44194" xr:uid="{4BDBDF98-03E6-428B-A225-01BEC8C60DCB}"/>
    <cellStyle name="Separador de milhares 5 2 2 4 6 3 3 2" xfId="44195" xr:uid="{590434D0-C96F-4926-8A7B-3DC1FEF73C34}"/>
    <cellStyle name="Separador de milhares 5 2 2 4 6 3 4" xfId="44196" xr:uid="{A86B97C4-6E24-40DA-9932-344BEFAE7D35}"/>
    <cellStyle name="Separador de milhares 5 2 2 4 6 4" xfId="44197" xr:uid="{082AA0C8-3881-4E74-BE65-1B3C37AFB965}"/>
    <cellStyle name="Separador de milhares 5 2 2 4 6 4 2" xfId="44198" xr:uid="{6B8FDD82-A828-4FE8-BA1D-85D26A252BAB}"/>
    <cellStyle name="Separador de milhares 5 2 2 4 6 4 2 2" xfId="44199" xr:uid="{B08425A8-F0DC-46A7-9692-AC600FE76EA9}"/>
    <cellStyle name="Separador de milhares 5 2 2 4 6 4 2 2 2" xfId="44200" xr:uid="{40B03E26-DDBE-4CAB-9289-C3418FB01D51}"/>
    <cellStyle name="Separador de milhares 5 2 2 4 6 4 2 3" xfId="44201" xr:uid="{A1322457-D53A-46F8-BE90-BED32D2A9884}"/>
    <cellStyle name="Separador de milhares 5 2 2 4 6 4 3" xfId="44202" xr:uid="{3029FEF2-D343-4C5A-8A36-15638613FCC1}"/>
    <cellStyle name="Separador de milhares 5 2 2 4 6 4 3 2" xfId="44203" xr:uid="{68B27B95-9C40-4DA3-A3F9-820A2B455148}"/>
    <cellStyle name="Separador de milhares 5 2 2 4 6 4 4" xfId="44204" xr:uid="{17D29215-E703-4E50-9938-42561DF6E513}"/>
    <cellStyle name="Separador de milhares 5 2 2 4 6 4 4 2" xfId="44205" xr:uid="{A6BB7296-C98B-40B7-8E8F-ED628699D458}"/>
    <cellStyle name="Separador de milhares 5 2 2 4 6 4 5" xfId="44206" xr:uid="{A7C0675E-E1D1-4C0A-BE12-057B33ED4445}"/>
    <cellStyle name="Separador de milhares 5 2 2 4 6 5" xfId="44207" xr:uid="{732ECEA5-255A-4564-8560-25AEAEBDD141}"/>
    <cellStyle name="Separador de milhares 5 2 2 4 6 5 2" xfId="44208" xr:uid="{EBBBD3FD-BB26-4965-AD0F-D0547F7ECCAB}"/>
    <cellStyle name="Separador de milhares 5 2 2 4 6 5 2 2" xfId="44209" xr:uid="{E3A76694-B288-4702-A9D9-8A4045735888}"/>
    <cellStyle name="Separador de milhares 5 2 2 4 6 5 3" xfId="44210" xr:uid="{EBD161FF-1122-498A-A68C-E1AB799AD5CA}"/>
    <cellStyle name="Separador de milhares 5 2 2 4 6 5 3 2" xfId="44211" xr:uid="{CEA53498-2C32-4806-9879-709413DA5918}"/>
    <cellStyle name="Separador de milhares 5 2 2 4 6 5 4" xfId="44212" xr:uid="{A0B1AF8C-A914-49C7-9CD6-271A9A8E1871}"/>
    <cellStyle name="Separador de milhares 5 2 2 4 6 6" xfId="44213" xr:uid="{A572FD4D-95AE-46ED-A86B-C69ACEE719D1}"/>
    <cellStyle name="Separador de milhares 5 2 2 4 6 6 2" xfId="44214" xr:uid="{B55E5FCB-3B6E-40E2-9D07-834E04EC5DBD}"/>
    <cellStyle name="Separador de milhares 5 2 2 4 6 7" xfId="44215" xr:uid="{B3FCFC75-8043-4F12-8DEF-87916AB98943}"/>
    <cellStyle name="Separador de milhares 5 2 2 4 6 8" xfId="44216" xr:uid="{AC4FC5D1-8574-483A-8F63-BCDAE10E271C}"/>
    <cellStyle name="Separador de milhares 5 2 2 4 6 9" xfId="53572" xr:uid="{5C08F168-E4FC-4E9A-986C-31940A7AB7EB}"/>
    <cellStyle name="Separador de milhares 5 2 2 4 7" xfId="44217" xr:uid="{A2552FFD-CFD6-4DD8-8F64-0E72F44A4FF2}"/>
    <cellStyle name="Separador de milhares 5 2 2 4 7 2" xfId="44218" xr:uid="{00F8B97B-B60F-4D71-8153-EB98B522EFC9}"/>
    <cellStyle name="Separador de milhares 5 2 2 4 7 2 2" xfId="44219" xr:uid="{ED88809D-12C2-4FAB-A18C-0A6A74327E1D}"/>
    <cellStyle name="Separador de milhares 5 2 2 4 7 2 2 2" xfId="44220" xr:uid="{72A25CF9-BD91-4392-8B76-7C7FE22721E3}"/>
    <cellStyle name="Separador de milhares 5 2 2 4 7 2 2 2 2" xfId="44221" xr:uid="{B86E12B4-A9B3-47AA-90DA-8775F2258D51}"/>
    <cellStyle name="Separador de milhares 5 2 2 4 7 2 2 2 2 2" xfId="44222" xr:uid="{FF3E13A8-9A23-4472-8CC0-16BC5E4CCDAD}"/>
    <cellStyle name="Separador de milhares 5 2 2 4 7 2 2 2 3" xfId="44223" xr:uid="{75AB8471-E3A9-4EAB-8EDD-4BF2F5E4331F}"/>
    <cellStyle name="Separador de milhares 5 2 2 4 7 2 2 3" xfId="44224" xr:uid="{081AD29D-B91C-4696-A255-F2F35E54D0F4}"/>
    <cellStyle name="Separador de milhares 5 2 2 4 7 2 2 3 2" xfId="44225" xr:uid="{295F3B24-3B37-448F-BBF5-F5F6100076AB}"/>
    <cellStyle name="Separador de milhares 5 2 2 4 7 2 2 4" xfId="44226" xr:uid="{0947F85C-4E2E-45A9-9F3A-BC97DD6A26BE}"/>
    <cellStyle name="Separador de milhares 5 2 2 4 7 2 2 4 2" xfId="44227" xr:uid="{7A5E965E-D3A5-4189-8A89-FA73AE5B7B9D}"/>
    <cellStyle name="Separador de milhares 5 2 2 4 7 2 2 5" xfId="44228" xr:uid="{0FCA804E-E887-4C21-B6B3-09E7D3358CB9}"/>
    <cellStyle name="Separador de milhares 5 2 2 4 7 2 3" xfId="44229" xr:uid="{F4CAF611-9073-40B2-BFC6-E850539E64B2}"/>
    <cellStyle name="Separador de milhares 5 2 2 4 7 2 3 2" xfId="44230" xr:uid="{1AA6CB69-2E1B-449F-9A38-B967820C73CD}"/>
    <cellStyle name="Separador de milhares 5 2 2 4 7 2 4" xfId="44231" xr:uid="{9822AC2C-69B9-4A8B-91F5-CA25A55502A4}"/>
    <cellStyle name="Separador de milhares 5 2 2 4 7 2 4 2" xfId="44232" xr:uid="{C3453C69-2688-4A0A-919F-CD1884119C86}"/>
    <cellStyle name="Separador de milhares 5 2 2 4 7 2 5" xfId="44233" xr:uid="{7F2FE5BA-53A3-4866-81F2-EC0B9F4E57E1}"/>
    <cellStyle name="Separador de milhares 5 2 2 4 7 3" xfId="44234" xr:uid="{0101FAFE-4EE1-4388-8A80-5378C85F9AB0}"/>
    <cellStyle name="Separador de milhares 5 2 2 4 7 3 2" xfId="44235" xr:uid="{3F89C4BF-FA46-4BCC-AC4C-580F0B3CC38D}"/>
    <cellStyle name="Separador de milhares 5 2 2 4 7 3 2 2" xfId="44236" xr:uid="{6261789E-2472-46A0-8785-C1D43D6F49D2}"/>
    <cellStyle name="Separador de milhares 5 2 2 4 7 3 3" xfId="44237" xr:uid="{7D30229D-FA02-4142-938C-DC52890C23F9}"/>
    <cellStyle name="Separador de milhares 5 2 2 4 7 3 3 2" xfId="44238" xr:uid="{8376CE4F-5657-4082-B378-2CF00C717046}"/>
    <cellStyle name="Separador de milhares 5 2 2 4 7 3 4" xfId="44239" xr:uid="{6A764480-92DD-4EA8-9A1F-D7C923DC966C}"/>
    <cellStyle name="Separador de milhares 5 2 2 4 7 4" xfId="44240" xr:uid="{C9E31AA4-6F13-4689-9FC8-F72C609AB56A}"/>
    <cellStyle name="Separador de milhares 5 2 2 4 7 4 2" xfId="44241" xr:uid="{24B3D886-C41E-4D33-80E3-D4175A7797CC}"/>
    <cellStyle name="Separador de milhares 5 2 2 4 7 4 2 2" xfId="44242" xr:uid="{5DE0CB43-F860-4B24-A1FC-22F1FC9BA090}"/>
    <cellStyle name="Separador de milhares 5 2 2 4 7 4 2 2 2" xfId="44243" xr:uid="{0DB9B211-5622-4F04-8DF1-893B0BACCFCC}"/>
    <cellStyle name="Separador de milhares 5 2 2 4 7 4 2 3" xfId="44244" xr:uid="{32638B5B-141B-4A3A-99AE-45C484E87F65}"/>
    <cellStyle name="Separador de milhares 5 2 2 4 7 4 3" xfId="44245" xr:uid="{C32777CA-BC62-4ED6-B1CE-7325A495FEDC}"/>
    <cellStyle name="Separador de milhares 5 2 2 4 7 4 3 2" xfId="44246" xr:uid="{C8940781-90C3-4F78-BC68-CA0CFBEFBB05}"/>
    <cellStyle name="Separador de milhares 5 2 2 4 7 4 4" xfId="44247" xr:uid="{9248AE75-B4E4-49C4-9B4A-83F7F51B3E7D}"/>
    <cellStyle name="Separador de milhares 5 2 2 4 7 4 4 2" xfId="44248" xr:uid="{24D1D65A-8AA1-4E6E-A995-F2547ABD464E}"/>
    <cellStyle name="Separador de milhares 5 2 2 4 7 4 5" xfId="44249" xr:uid="{C6F6B1F5-0013-4391-A81B-F5FBCFBCC049}"/>
    <cellStyle name="Separador de milhares 5 2 2 4 7 5" xfId="44250" xr:uid="{E3339253-D9B1-403A-AA4A-C469F75443D8}"/>
    <cellStyle name="Separador de milhares 5 2 2 4 7 5 2" xfId="44251" xr:uid="{19B49E82-468F-4EDE-AD0A-E86D59FBAC38}"/>
    <cellStyle name="Separador de milhares 5 2 2 4 7 5 2 2" xfId="44252" xr:uid="{FEE7A83F-82CE-4538-AB5E-9F7B84FDD2F6}"/>
    <cellStyle name="Separador de milhares 5 2 2 4 7 5 3" xfId="44253" xr:uid="{A803EEA5-A22B-4CDF-A78B-24904ECD2E7B}"/>
    <cellStyle name="Separador de milhares 5 2 2 4 7 5 3 2" xfId="44254" xr:uid="{EAACA8FA-1035-4C6D-B500-C5601D3ED347}"/>
    <cellStyle name="Separador de milhares 5 2 2 4 7 5 4" xfId="44255" xr:uid="{8C6D72D3-A1E4-4B66-AB90-FC25B8F8A72B}"/>
    <cellStyle name="Separador de milhares 5 2 2 4 7 6" xfId="44256" xr:uid="{130B8D38-72DD-4FBE-926C-F9C9943A5F78}"/>
    <cellStyle name="Separador de milhares 5 2 2 4 7 6 2" xfId="44257" xr:uid="{D2ED8FC0-0856-47B7-8586-6B390B30857A}"/>
    <cellStyle name="Separador de milhares 5 2 2 4 7 7" xfId="44258" xr:uid="{227913EB-96D0-45F6-8716-1D1F803BA427}"/>
    <cellStyle name="Separador de milhares 5 2 2 4 7 8" xfId="44259" xr:uid="{B6CF95E9-BDE6-43FE-A199-F02359C1F013}"/>
    <cellStyle name="Separador de milhares 5 2 2 4 7 9" xfId="53573" xr:uid="{4264CDC5-B780-4135-8633-56B455881B36}"/>
    <cellStyle name="Separador de milhares 5 2 2 4 8" xfId="44260" xr:uid="{53AC3E8F-4813-4C89-A462-E53610E3277C}"/>
    <cellStyle name="Separador de milhares 5 2 2 4 8 2" xfId="44261" xr:uid="{AA16AADD-46C8-4D8A-AC46-A777D579379A}"/>
    <cellStyle name="Separador de milhares 5 2 2 4 8 2 2" xfId="44262" xr:uid="{A09162D3-9008-44F6-B530-66CA3B03C9B1}"/>
    <cellStyle name="Separador de milhares 5 2 2 4 8 2 2 2" xfId="44263" xr:uid="{3DD2753F-B918-434D-BC38-D6691568D218}"/>
    <cellStyle name="Separador de milhares 5 2 2 4 8 2 3" xfId="44264" xr:uid="{7E0A686A-0697-4A32-A757-EC4F234BC2E4}"/>
    <cellStyle name="Separador de milhares 5 2 2 4 8 2 3 2" xfId="44265" xr:uid="{A5A8A5AA-F1D7-4F65-A513-873C1F96B9E9}"/>
    <cellStyle name="Separador de milhares 5 2 2 4 8 2 4" xfId="44266" xr:uid="{A4B35F61-6B97-4F00-B2A8-84C5E340A200}"/>
    <cellStyle name="Separador de milhares 5 2 2 4 8 3" xfId="44267" xr:uid="{187FFF37-4CD8-409A-B6E6-D03C913BAE82}"/>
    <cellStyle name="Separador de milhares 5 2 2 4 8 3 2" xfId="44268" xr:uid="{F8471621-29B4-4E2F-A088-21B94D406E7D}"/>
    <cellStyle name="Separador de milhares 5 2 2 4 8 3 2 2" xfId="44269" xr:uid="{EC87338B-56DD-422C-B706-56457F0520F6}"/>
    <cellStyle name="Separador de milhares 5 2 2 4 8 3 2 2 2" xfId="44270" xr:uid="{FED21B8B-0CE3-482E-823C-FAFB35F3096E}"/>
    <cellStyle name="Separador de milhares 5 2 2 4 8 3 2 3" xfId="44271" xr:uid="{88FFA0A7-6496-4DB7-8014-17EDE7223633}"/>
    <cellStyle name="Separador de milhares 5 2 2 4 8 3 3" xfId="44272" xr:uid="{BEE0CB26-8D02-48F6-BFB0-CF2EA179B167}"/>
    <cellStyle name="Separador de milhares 5 2 2 4 8 3 3 2" xfId="44273" xr:uid="{7A29C3C1-F245-4DF7-96B0-3E5B1F58BC5D}"/>
    <cellStyle name="Separador de milhares 5 2 2 4 8 3 4" xfId="44274" xr:uid="{6491B903-6CAA-4D7F-B7EA-CBB86F37832C}"/>
    <cellStyle name="Separador de milhares 5 2 2 4 8 3 4 2" xfId="44275" xr:uid="{A379B801-E471-477C-9FBF-97AC5B5F7E91}"/>
    <cellStyle name="Separador de milhares 5 2 2 4 8 3 5" xfId="44276" xr:uid="{44CDF71F-DABD-4703-83FC-D2D349037D5E}"/>
    <cellStyle name="Separador de milhares 5 2 2 4 8 4" xfId="44277" xr:uid="{E020DEBC-B578-4673-8B6D-305FB56C0A04}"/>
    <cellStyle name="Separador de milhares 5 2 2 4 8 4 2" xfId="44278" xr:uid="{F0EBD76C-5B51-4D4B-BF77-1A8B843B4AD6}"/>
    <cellStyle name="Separador de milhares 5 2 2 4 8 4 2 2" xfId="44279" xr:uid="{9DFF585E-EA38-448A-ABD1-0C46E530291E}"/>
    <cellStyle name="Separador de milhares 5 2 2 4 8 4 3" xfId="44280" xr:uid="{D7BB3BC0-1579-4041-BE56-40C0A173C1A7}"/>
    <cellStyle name="Separador de milhares 5 2 2 4 8 4 3 2" xfId="44281" xr:uid="{2DEB6ABB-8C33-42CB-BAC7-475ED45E24B4}"/>
    <cellStyle name="Separador de milhares 5 2 2 4 8 4 4" xfId="44282" xr:uid="{004DD4ED-CEA7-48AB-A9B7-26796DC5D631}"/>
    <cellStyle name="Separador de milhares 5 2 2 4 8 5" xfId="44283" xr:uid="{2B84F6B0-C5AD-44DF-BE4A-E97F357DA34D}"/>
    <cellStyle name="Separador de milhares 5 2 2 4 8 5 2" xfId="44284" xr:uid="{8C5CA556-6F5E-4D78-86A9-A504E68F930B}"/>
    <cellStyle name="Separador de milhares 5 2 2 4 8 6" xfId="44285" xr:uid="{D2EEB99B-60C6-42FD-BB05-EBE35059F3DB}"/>
    <cellStyle name="Separador de milhares 5 2 2 4 8 7" xfId="44286" xr:uid="{82F5357B-EB8D-46D7-83E1-6CFEB6E10473}"/>
    <cellStyle name="Separador de milhares 5 2 2 4 8 8" xfId="53574" xr:uid="{BA5A6509-F3B0-4B32-9BD1-F41B55D35AEF}"/>
    <cellStyle name="Separador de milhares 5 2 2 4 9" xfId="44287" xr:uid="{3941051D-FB52-44CA-ADA1-E6DE4DE2C825}"/>
    <cellStyle name="Separador de milhares 5 2 2 4 9 2" xfId="44288" xr:uid="{DEAB205B-22CC-48FD-B7BD-75E1284DB302}"/>
    <cellStyle name="Separador de milhares 5 2 2 4 9 2 2" xfId="44289" xr:uid="{80DA785F-8A14-4051-9A63-10D01FBCD40B}"/>
    <cellStyle name="Separador de milhares 5 2 2 4 9 3" xfId="44290" xr:uid="{10CBBD89-13A5-47B5-8C94-F0EA0EC13E3E}"/>
    <cellStyle name="Separador de milhares 5 2 2 4 9 3 2" xfId="44291" xr:uid="{39670788-40D6-4F73-8464-85A9127B1380}"/>
    <cellStyle name="Separador de milhares 5 2 2 4 9 4" xfId="44292" xr:uid="{C043F521-B245-4FCD-A93B-A60344B984C5}"/>
    <cellStyle name="Separador de milhares 5 2 2 5" xfId="44293" xr:uid="{1437C918-C92C-4ACB-98D0-21EF283A6212}"/>
    <cellStyle name="Separador de milhares 5 2 2 5 10" xfId="44294" xr:uid="{88F7E78E-A137-49C4-A381-481C2C5E64DA}"/>
    <cellStyle name="Separador de milhares 5 2 2 5 10 2" xfId="44295" xr:uid="{6A65B5F6-BA7E-4CC4-AD34-803A49363331}"/>
    <cellStyle name="Separador de milhares 5 2 2 5 11" xfId="44296" xr:uid="{9C5970CD-417F-4875-945D-F4121CBC97CD}"/>
    <cellStyle name="Separador de milhares 5 2 2 5 12" xfId="44297" xr:uid="{B27A6477-BA90-4865-8C55-9B72AB7D82DF}"/>
    <cellStyle name="Separador de milhares 5 2 2 5 13" xfId="53575" xr:uid="{8FF414EF-7806-415A-8887-C1C0BF4D00E5}"/>
    <cellStyle name="Separador de milhares 5 2 2 5 2" xfId="44298" xr:uid="{9A988C2C-293C-4FB4-9B94-CAEB81C06366}"/>
    <cellStyle name="Separador de milhares 5 2 2 5 2 10" xfId="44299" xr:uid="{5014525E-7800-4D8A-B511-EE9945931E7A}"/>
    <cellStyle name="Separador de milhares 5 2 2 5 2 11" xfId="53576" xr:uid="{F6A7AFF8-124D-4364-BE58-6BF1597DA041}"/>
    <cellStyle name="Separador de milhares 5 2 2 5 2 2" xfId="44300" xr:uid="{4095EB30-7EC7-47AA-A341-573193ED9C30}"/>
    <cellStyle name="Separador de milhares 5 2 2 5 2 2 2" xfId="44301" xr:uid="{81E7B09E-F5C2-4807-9585-D7C7BDF8D766}"/>
    <cellStyle name="Separador de milhares 5 2 2 5 2 2 2 2" xfId="44302" xr:uid="{501BF71D-E337-47DB-82C7-C83D6D5088E6}"/>
    <cellStyle name="Separador de milhares 5 2 2 5 2 2 2 2 2" xfId="44303" xr:uid="{BAB93492-19FB-4BE8-9FE3-A4FB291EE53A}"/>
    <cellStyle name="Separador de milhares 5 2 2 5 2 2 2 2 2 2" xfId="44304" xr:uid="{73891089-90CC-4F2D-822C-02515E6E511D}"/>
    <cellStyle name="Separador de milhares 5 2 2 5 2 2 2 2 2 2 2" xfId="44305" xr:uid="{27317E1F-C61B-44E8-94C8-7E28EF89CDDD}"/>
    <cellStyle name="Separador de milhares 5 2 2 5 2 2 2 2 2 3" xfId="44306" xr:uid="{86D68BA3-E687-4381-844E-9E855E1F85EC}"/>
    <cellStyle name="Separador de milhares 5 2 2 5 2 2 2 2 3" xfId="44307" xr:uid="{D8A47513-CDEB-464E-BD6F-E51A8EA956B7}"/>
    <cellStyle name="Separador de milhares 5 2 2 5 2 2 2 2 3 2" xfId="44308" xr:uid="{B6C9B01A-9209-403C-BBFF-3EBC111D7E29}"/>
    <cellStyle name="Separador de milhares 5 2 2 5 2 2 2 2 4" xfId="44309" xr:uid="{CD411224-393C-4E61-B265-C59D29DFA1AF}"/>
    <cellStyle name="Separador de milhares 5 2 2 5 2 2 2 2 4 2" xfId="44310" xr:uid="{4DDA2F23-BA73-420C-8A67-684ACDD2916B}"/>
    <cellStyle name="Separador de milhares 5 2 2 5 2 2 2 2 5" xfId="44311" xr:uid="{3DDFBD11-89F9-4230-BE55-7EE454A8E0A4}"/>
    <cellStyle name="Separador de milhares 5 2 2 5 2 2 2 3" xfId="44312" xr:uid="{7CCD176D-4D7E-4790-97CD-ECB777B97FB2}"/>
    <cellStyle name="Separador de milhares 5 2 2 5 2 2 2 3 2" xfId="44313" xr:uid="{E859F78B-C994-4B2D-9A40-02793C125EE6}"/>
    <cellStyle name="Separador de milhares 5 2 2 5 2 2 2 4" xfId="44314" xr:uid="{FF8BAF07-7DAD-4B1C-8632-FCBFBFA07521}"/>
    <cellStyle name="Separador de milhares 5 2 2 5 2 2 2 4 2" xfId="44315" xr:uid="{1EC5E399-6A27-466E-AA76-C38ADF969168}"/>
    <cellStyle name="Separador de milhares 5 2 2 5 2 2 2 5" xfId="44316" xr:uid="{EB009B7B-6F0F-4141-B54E-C835F1D5F85D}"/>
    <cellStyle name="Separador de milhares 5 2 2 5 2 2 3" xfId="44317" xr:uid="{3DCA4DB4-0189-4BCE-AEA6-01A80ED8EB69}"/>
    <cellStyle name="Separador de milhares 5 2 2 5 2 2 3 2" xfId="44318" xr:uid="{799491EC-8618-4E1E-A105-64C66D26D008}"/>
    <cellStyle name="Separador de milhares 5 2 2 5 2 2 3 2 2" xfId="44319" xr:uid="{23E5DE68-557D-4C55-B511-461194CD91C4}"/>
    <cellStyle name="Separador de milhares 5 2 2 5 2 2 3 3" xfId="44320" xr:uid="{30848C5E-6262-4F2B-B0DD-82FBCBB29449}"/>
    <cellStyle name="Separador de milhares 5 2 2 5 2 2 3 3 2" xfId="44321" xr:uid="{37B4A17D-3C02-4A0D-9449-9F825E817C97}"/>
    <cellStyle name="Separador de milhares 5 2 2 5 2 2 3 4" xfId="44322" xr:uid="{6E73DE5D-FD57-4A28-8ED0-DA61B9A3C228}"/>
    <cellStyle name="Separador de milhares 5 2 2 5 2 2 4" xfId="44323" xr:uid="{2FA5044F-C803-4656-948D-FEDBB2E429F8}"/>
    <cellStyle name="Separador de milhares 5 2 2 5 2 2 4 2" xfId="44324" xr:uid="{E36D9179-AEAF-4242-925B-65B6E5CD7657}"/>
    <cellStyle name="Separador de milhares 5 2 2 5 2 2 4 2 2" xfId="44325" xr:uid="{9F3D5CCD-3676-485D-9CFD-C94AC6F861D3}"/>
    <cellStyle name="Separador de milhares 5 2 2 5 2 2 4 2 2 2" xfId="44326" xr:uid="{8DC6F165-0172-4414-9B0B-7891CC5A4E0D}"/>
    <cellStyle name="Separador de milhares 5 2 2 5 2 2 4 2 3" xfId="44327" xr:uid="{7A38BDD2-8DC1-4599-833F-03BFEF38C735}"/>
    <cellStyle name="Separador de milhares 5 2 2 5 2 2 4 3" xfId="44328" xr:uid="{87A68C46-0780-4684-9324-92DE70A3CC26}"/>
    <cellStyle name="Separador de milhares 5 2 2 5 2 2 4 3 2" xfId="44329" xr:uid="{F63EBB59-8EA2-47F7-A604-6B0E4E368E84}"/>
    <cellStyle name="Separador de milhares 5 2 2 5 2 2 4 4" xfId="44330" xr:uid="{677EB5AA-6F79-4191-A0B4-118AED21AF41}"/>
    <cellStyle name="Separador de milhares 5 2 2 5 2 2 4 4 2" xfId="44331" xr:uid="{9CA7FE06-1943-422C-8314-7B50F95B2646}"/>
    <cellStyle name="Separador de milhares 5 2 2 5 2 2 4 5" xfId="44332" xr:uid="{B4BA3ADB-2D6F-4AD2-8232-B7B09FE57655}"/>
    <cellStyle name="Separador de milhares 5 2 2 5 2 2 5" xfId="44333" xr:uid="{16C8C470-54D2-4741-8A43-051FAAE627AC}"/>
    <cellStyle name="Separador de milhares 5 2 2 5 2 2 5 2" xfId="44334" xr:uid="{9A5D5A5D-DEBE-4ED4-A0FE-AF5F4276F228}"/>
    <cellStyle name="Separador de milhares 5 2 2 5 2 2 5 2 2" xfId="44335" xr:uid="{5437F631-FF6B-45E3-AA55-3BACC99D8DF4}"/>
    <cellStyle name="Separador de milhares 5 2 2 5 2 2 5 3" xfId="44336" xr:uid="{8C127431-FDB8-4A08-A4E5-3DFE08A3F509}"/>
    <cellStyle name="Separador de milhares 5 2 2 5 2 2 5 3 2" xfId="44337" xr:uid="{F1901BF9-2247-430E-9E8B-8D86083CD7AF}"/>
    <cellStyle name="Separador de milhares 5 2 2 5 2 2 5 4" xfId="44338" xr:uid="{B2CD7373-8357-4C02-AC5E-3508C1A2277B}"/>
    <cellStyle name="Separador de milhares 5 2 2 5 2 2 6" xfId="44339" xr:uid="{BCB59B9C-ADA0-4B2A-91B9-55EB6CF28FC0}"/>
    <cellStyle name="Separador de milhares 5 2 2 5 2 2 6 2" xfId="44340" xr:uid="{1035C6E3-A0B1-4397-8C64-EBF5D650E37B}"/>
    <cellStyle name="Separador de milhares 5 2 2 5 2 2 7" xfId="44341" xr:uid="{877D27D6-9A4C-4002-855F-0446F7EFB3DF}"/>
    <cellStyle name="Separador de milhares 5 2 2 5 2 2 8" xfId="44342" xr:uid="{B5043DC4-E495-4196-B871-2B88366EC97C}"/>
    <cellStyle name="Separador de milhares 5 2 2 5 2 2 9" xfId="53577" xr:uid="{C62BE459-9138-4ECD-B057-292783315458}"/>
    <cellStyle name="Separador de milhares 5 2 2 5 2 3" xfId="44343" xr:uid="{AB176B4E-28B1-47FF-9ACB-3451F84C3894}"/>
    <cellStyle name="Separador de milhares 5 2 2 5 2 3 2" xfId="44344" xr:uid="{16B3B3A1-F358-40EC-9D93-1EA1A5E204DF}"/>
    <cellStyle name="Separador de milhares 5 2 2 5 2 3 2 2" xfId="44345" xr:uid="{5DFA4A88-B210-492F-9A78-14031C341830}"/>
    <cellStyle name="Separador de milhares 5 2 2 5 2 3 2 2 2" xfId="44346" xr:uid="{0F488A27-EF21-432C-B5FB-F3284C8F31C9}"/>
    <cellStyle name="Separador de milhares 5 2 2 5 2 3 2 2 2 2" xfId="44347" xr:uid="{4973F268-C9D6-4EA9-AE6F-034F088A26F0}"/>
    <cellStyle name="Separador de milhares 5 2 2 5 2 3 2 2 2 2 2" xfId="44348" xr:uid="{D7BD81F7-D552-4EF5-908B-49A8613BF595}"/>
    <cellStyle name="Separador de milhares 5 2 2 5 2 3 2 2 2 3" xfId="44349" xr:uid="{9DD2C70B-E61A-430E-8B85-D7AD6F1F76AF}"/>
    <cellStyle name="Separador de milhares 5 2 2 5 2 3 2 2 3" xfId="44350" xr:uid="{5D704446-A783-490C-8CCA-AF993D9B6EEF}"/>
    <cellStyle name="Separador de milhares 5 2 2 5 2 3 2 2 3 2" xfId="44351" xr:uid="{57E03309-D6CB-45E0-9A3B-33DA4A6D7CB5}"/>
    <cellStyle name="Separador de milhares 5 2 2 5 2 3 2 2 4" xfId="44352" xr:uid="{B08E8C34-AD13-4A4C-A13D-27E0FE6634DA}"/>
    <cellStyle name="Separador de milhares 5 2 2 5 2 3 2 2 4 2" xfId="44353" xr:uid="{D611BAA9-07BA-4B18-BA2B-7A534D169769}"/>
    <cellStyle name="Separador de milhares 5 2 2 5 2 3 2 2 5" xfId="44354" xr:uid="{9861B522-1DB2-41E3-B51F-F08975E7F305}"/>
    <cellStyle name="Separador de milhares 5 2 2 5 2 3 2 3" xfId="44355" xr:uid="{4EFD87F7-31BC-464D-81C1-D91E08583A7D}"/>
    <cellStyle name="Separador de milhares 5 2 2 5 2 3 2 3 2" xfId="44356" xr:uid="{598F7B3F-A620-4F61-9594-6B7E1536A1B5}"/>
    <cellStyle name="Separador de milhares 5 2 2 5 2 3 2 4" xfId="44357" xr:uid="{82DCBBB3-F105-4569-B020-87347093A824}"/>
    <cellStyle name="Separador de milhares 5 2 2 5 2 3 2 4 2" xfId="44358" xr:uid="{9D575E74-4DA3-4D34-BF74-25352D5CD0E1}"/>
    <cellStyle name="Separador de milhares 5 2 2 5 2 3 2 5" xfId="44359" xr:uid="{FF6B3A37-1DA3-46B8-90DA-81AB6960E5EB}"/>
    <cellStyle name="Separador de milhares 5 2 2 5 2 3 3" xfId="44360" xr:uid="{681CA2E5-ABE3-468C-A1C1-785F68EAB309}"/>
    <cellStyle name="Separador de milhares 5 2 2 5 2 3 3 2" xfId="44361" xr:uid="{5249B791-24FB-4364-9402-1065EBD82FC0}"/>
    <cellStyle name="Separador de milhares 5 2 2 5 2 3 3 2 2" xfId="44362" xr:uid="{D94585A2-44CF-422A-B3EB-9145C2F3176A}"/>
    <cellStyle name="Separador de milhares 5 2 2 5 2 3 3 3" xfId="44363" xr:uid="{F3F225F2-0932-4D0C-A6B3-B68B8E9496EB}"/>
    <cellStyle name="Separador de milhares 5 2 2 5 2 3 3 3 2" xfId="44364" xr:uid="{6D9C86C8-C6D2-4DAA-BC4D-41656D78E073}"/>
    <cellStyle name="Separador de milhares 5 2 2 5 2 3 3 4" xfId="44365" xr:uid="{BADF3681-0272-4EFE-96BF-CCA2F35584DA}"/>
    <cellStyle name="Separador de milhares 5 2 2 5 2 3 4" xfId="44366" xr:uid="{8AA2946E-CA46-4ADA-A9F6-A0B922E903F5}"/>
    <cellStyle name="Separador de milhares 5 2 2 5 2 3 4 2" xfId="44367" xr:uid="{DEBDD068-A1CF-438B-B3F9-BAC65FFDA554}"/>
    <cellStyle name="Separador de milhares 5 2 2 5 2 3 4 2 2" xfId="44368" xr:uid="{FADB10DE-22A3-4778-8F41-8EA40C8CD5B2}"/>
    <cellStyle name="Separador de milhares 5 2 2 5 2 3 4 2 2 2" xfId="44369" xr:uid="{9349140C-1D3B-41EA-BC5E-758393624B1D}"/>
    <cellStyle name="Separador de milhares 5 2 2 5 2 3 4 2 3" xfId="44370" xr:uid="{E8BAAC65-F7B4-4CD7-B55C-B0D78E04EEE5}"/>
    <cellStyle name="Separador de milhares 5 2 2 5 2 3 4 3" xfId="44371" xr:uid="{F0EB6EF4-D7DD-46AB-8635-97A62EC3D288}"/>
    <cellStyle name="Separador de milhares 5 2 2 5 2 3 4 3 2" xfId="44372" xr:uid="{90641B9D-5CF6-45EB-ACD3-19B912BF23DB}"/>
    <cellStyle name="Separador de milhares 5 2 2 5 2 3 4 4" xfId="44373" xr:uid="{BDAC0E3B-D9C9-4E26-8D85-F017A3733F42}"/>
    <cellStyle name="Separador de milhares 5 2 2 5 2 3 4 4 2" xfId="44374" xr:uid="{1BE3822B-2B84-4229-8D12-FB772DD091C3}"/>
    <cellStyle name="Separador de milhares 5 2 2 5 2 3 4 5" xfId="44375" xr:uid="{EB2C16CB-8669-4BCC-AC20-4F961759AB83}"/>
    <cellStyle name="Separador de milhares 5 2 2 5 2 3 5" xfId="44376" xr:uid="{103E91EF-512F-4AA6-BE33-9EE4E8554B4B}"/>
    <cellStyle name="Separador de milhares 5 2 2 5 2 3 5 2" xfId="44377" xr:uid="{614147FA-F03A-4CE2-828A-AD1996758A29}"/>
    <cellStyle name="Separador de milhares 5 2 2 5 2 3 5 2 2" xfId="44378" xr:uid="{DFA83304-978B-4D59-A0A9-9EFE2C4B48E7}"/>
    <cellStyle name="Separador de milhares 5 2 2 5 2 3 5 3" xfId="44379" xr:uid="{0FF0D39A-7CD0-474F-8F38-11B353D8A488}"/>
    <cellStyle name="Separador de milhares 5 2 2 5 2 3 5 3 2" xfId="44380" xr:uid="{553E1459-FFA7-4998-9AEA-2CDF73D8ECCD}"/>
    <cellStyle name="Separador de milhares 5 2 2 5 2 3 5 4" xfId="44381" xr:uid="{EB4A7B08-C044-46AB-B2F4-918013775838}"/>
    <cellStyle name="Separador de milhares 5 2 2 5 2 3 6" xfId="44382" xr:uid="{7C516946-6FBA-40BD-8BF0-3AFB350F2580}"/>
    <cellStyle name="Separador de milhares 5 2 2 5 2 3 6 2" xfId="44383" xr:uid="{74BC9733-0830-44A6-AE6A-6C3F2D4C216D}"/>
    <cellStyle name="Separador de milhares 5 2 2 5 2 3 7" xfId="44384" xr:uid="{BA56FFA3-4690-42B9-BF0D-DA786F47DDB1}"/>
    <cellStyle name="Separador de milhares 5 2 2 5 2 3 8" xfId="44385" xr:uid="{8FF345F2-8302-4104-AE9B-B66C2FC838EF}"/>
    <cellStyle name="Separador de milhares 5 2 2 5 2 3 9" xfId="53578" xr:uid="{787949F6-15BD-4B39-B51D-DA821E0C352F}"/>
    <cellStyle name="Separador de milhares 5 2 2 5 2 4" xfId="44386" xr:uid="{3166176B-7EFE-4D15-89C1-E6174B37D2C7}"/>
    <cellStyle name="Separador de milhares 5 2 2 5 2 4 2" xfId="44387" xr:uid="{1AB6EA6A-A4E5-4030-A07E-B3AA7C562411}"/>
    <cellStyle name="Separador de milhares 5 2 2 5 2 4 2 2" xfId="44388" xr:uid="{98BC34ED-ECCD-427C-9861-2BE19B35BF81}"/>
    <cellStyle name="Separador de milhares 5 2 2 5 2 4 2 2 2" xfId="44389" xr:uid="{008464C4-40DA-4C70-9A92-EB9E7857BDF1}"/>
    <cellStyle name="Separador de milhares 5 2 2 5 2 4 2 2 2 2" xfId="44390" xr:uid="{8785FE19-AA20-41A5-8051-D25819DC7DFB}"/>
    <cellStyle name="Separador de milhares 5 2 2 5 2 4 2 2 3" xfId="44391" xr:uid="{AAD27BA9-DCF5-4258-8E3E-7C868A5AA9A4}"/>
    <cellStyle name="Separador de milhares 5 2 2 5 2 4 2 3" xfId="44392" xr:uid="{C3BA082A-4AFE-4C59-8D93-6455FBAC5166}"/>
    <cellStyle name="Separador de milhares 5 2 2 5 2 4 2 3 2" xfId="44393" xr:uid="{035DE7FF-C0B8-4922-95EC-76D98D78B7E1}"/>
    <cellStyle name="Separador de milhares 5 2 2 5 2 4 2 4" xfId="44394" xr:uid="{7BB71E32-C435-41F7-92AF-9ACAA89FE1E7}"/>
    <cellStyle name="Separador de milhares 5 2 2 5 2 4 2 4 2" xfId="44395" xr:uid="{F86442AF-9328-402B-89BB-BBFEFCA800AA}"/>
    <cellStyle name="Separador de milhares 5 2 2 5 2 4 2 5" xfId="44396" xr:uid="{54797765-FFF7-45A2-8C52-483248BB9C99}"/>
    <cellStyle name="Separador de milhares 5 2 2 5 2 4 3" xfId="44397" xr:uid="{41E6DA1A-96F0-4493-B80F-3208EEFCC9FE}"/>
    <cellStyle name="Separador de milhares 5 2 2 5 2 4 3 2" xfId="44398" xr:uid="{DDB7D54D-FA15-41A9-8774-DBE49F9BAE4E}"/>
    <cellStyle name="Separador de milhares 5 2 2 5 2 4 4" xfId="44399" xr:uid="{8E7485CB-F936-4FC8-82F6-916468D5DBAC}"/>
    <cellStyle name="Separador de milhares 5 2 2 5 2 4 4 2" xfId="44400" xr:uid="{8EF65928-3E9C-4566-A406-36AFCE58C13D}"/>
    <cellStyle name="Separador de milhares 5 2 2 5 2 4 5" xfId="44401" xr:uid="{5EA20325-E707-4519-9CD6-4B6C846CAB63}"/>
    <cellStyle name="Separador de milhares 5 2 2 5 2 5" xfId="44402" xr:uid="{76C60038-EB1D-4C00-AD11-58A2A526F3DA}"/>
    <cellStyle name="Separador de milhares 5 2 2 5 2 5 2" xfId="44403" xr:uid="{D514EFF5-A995-44B9-B568-1983EA5CD522}"/>
    <cellStyle name="Separador de milhares 5 2 2 5 2 5 2 2" xfId="44404" xr:uid="{6043844E-3558-4230-B655-67A41D87C639}"/>
    <cellStyle name="Separador de milhares 5 2 2 5 2 5 3" xfId="44405" xr:uid="{133B0C04-EE7F-4BC1-AC17-6904EA77ED3B}"/>
    <cellStyle name="Separador de milhares 5 2 2 5 2 5 3 2" xfId="44406" xr:uid="{F9692673-D0FA-455C-B2D3-111BA4C2627A}"/>
    <cellStyle name="Separador de milhares 5 2 2 5 2 5 4" xfId="44407" xr:uid="{22BD8F2D-34C3-4FCE-B474-583181641670}"/>
    <cellStyle name="Separador de milhares 5 2 2 5 2 6" xfId="44408" xr:uid="{1800BEC2-2A66-49BC-A15F-F847E3CC9C0F}"/>
    <cellStyle name="Separador de milhares 5 2 2 5 2 6 2" xfId="44409" xr:uid="{24BE71C8-8594-47D4-9B9E-382B980A9D94}"/>
    <cellStyle name="Separador de milhares 5 2 2 5 2 6 2 2" xfId="44410" xr:uid="{14CA1261-EFD2-43BB-A047-CA72190FA9C3}"/>
    <cellStyle name="Separador de milhares 5 2 2 5 2 6 2 2 2" xfId="44411" xr:uid="{7BC5309E-A8D4-4597-8DA6-2F5C54DB9F22}"/>
    <cellStyle name="Separador de milhares 5 2 2 5 2 6 2 3" xfId="44412" xr:uid="{48452742-0DEC-4F8C-9C93-78636A9389D6}"/>
    <cellStyle name="Separador de milhares 5 2 2 5 2 6 3" xfId="44413" xr:uid="{4E405C6A-856E-4244-A7DD-11734911A6E7}"/>
    <cellStyle name="Separador de milhares 5 2 2 5 2 6 3 2" xfId="44414" xr:uid="{8E178013-F607-4CB7-B63E-86E79DD9063D}"/>
    <cellStyle name="Separador de milhares 5 2 2 5 2 6 4" xfId="44415" xr:uid="{078393C3-E132-42C8-A655-8F9336AE6E27}"/>
    <cellStyle name="Separador de milhares 5 2 2 5 2 6 4 2" xfId="44416" xr:uid="{EF03C432-5913-46BD-A39A-D4C3BDD16394}"/>
    <cellStyle name="Separador de milhares 5 2 2 5 2 6 5" xfId="44417" xr:uid="{6ECBBB20-0E5C-45D2-8850-44B64C5F5CED}"/>
    <cellStyle name="Separador de milhares 5 2 2 5 2 7" xfId="44418" xr:uid="{E172B75F-B06B-48EA-982F-79F3ADBACDD4}"/>
    <cellStyle name="Separador de milhares 5 2 2 5 2 7 2" xfId="44419" xr:uid="{6B85E590-2A8F-4E3B-9B15-DDD37C90BAB8}"/>
    <cellStyle name="Separador de milhares 5 2 2 5 2 7 2 2" xfId="44420" xr:uid="{91FA0874-9BCC-4AAD-B884-016B4522E8C0}"/>
    <cellStyle name="Separador de milhares 5 2 2 5 2 7 3" xfId="44421" xr:uid="{8FE89903-2797-4E09-9DFA-03CD335552A1}"/>
    <cellStyle name="Separador de milhares 5 2 2 5 2 7 3 2" xfId="44422" xr:uid="{0590FFF4-C45D-44EB-933E-A5530F1A142C}"/>
    <cellStyle name="Separador de milhares 5 2 2 5 2 7 4" xfId="44423" xr:uid="{F2EB3A79-6710-41E8-82BF-F47EB1471B7C}"/>
    <cellStyle name="Separador de milhares 5 2 2 5 2 8" xfId="44424" xr:uid="{6F5BD9B8-1B98-4E87-9894-DE7E6CFDAFF5}"/>
    <cellStyle name="Separador de milhares 5 2 2 5 2 8 2" xfId="44425" xr:uid="{0D0EBB51-D021-4265-9A57-9BC427CF6425}"/>
    <cellStyle name="Separador de milhares 5 2 2 5 2 9" xfId="44426" xr:uid="{7C3211B7-0644-476F-8E3D-C492CA7BE717}"/>
    <cellStyle name="Separador de milhares 5 2 2 5 3" xfId="44427" xr:uid="{A19EE660-BEA4-43C4-87F0-29EF97280F1A}"/>
    <cellStyle name="Separador de milhares 5 2 2 5 3 2" xfId="44428" xr:uid="{5CCFC344-EABB-43B7-833A-7A4D4247C3ED}"/>
    <cellStyle name="Separador de milhares 5 2 2 5 3 2 2" xfId="44429" xr:uid="{D5813255-41C4-4FF6-A2ED-61A6220C1473}"/>
    <cellStyle name="Separador de milhares 5 2 2 5 3 2 2 2" xfId="44430" xr:uid="{AC220664-2C04-47DC-B52F-15024A1CC739}"/>
    <cellStyle name="Separador de milhares 5 2 2 5 3 2 2 2 2" xfId="44431" xr:uid="{019EE18F-8E83-4583-B5FB-DE593D1F63F1}"/>
    <cellStyle name="Separador de milhares 5 2 2 5 3 2 2 2 2 2" xfId="44432" xr:uid="{E247A873-8851-49C0-A38F-F0AB6308652C}"/>
    <cellStyle name="Separador de milhares 5 2 2 5 3 2 2 2 3" xfId="44433" xr:uid="{BAE3624A-0BCE-49BF-89A5-6BDEB96B3148}"/>
    <cellStyle name="Separador de milhares 5 2 2 5 3 2 2 3" xfId="44434" xr:uid="{A50711D2-87D7-433B-BD36-EBC5246D5AFD}"/>
    <cellStyle name="Separador de milhares 5 2 2 5 3 2 2 3 2" xfId="44435" xr:uid="{9F21EF94-79FE-410C-B7FA-4B4BE67EB7DD}"/>
    <cellStyle name="Separador de milhares 5 2 2 5 3 2 2 4" xfId="44436" xr:uid="{82855249-3E55-4ED3-8616-5E37BD67B275}"/>
    <cellStyle name="Separador de milhares 5 2 2 5 3 2 2 4 2" xfId="44437" xr:uid="{2F836712-AA12-4CB5-840F-C2B7EEA433E7}"/>
    <cellStyle name="Separador de milhares 5 2 2 5 3 2 2 5" xfId="44438" xr:uid="{B52A9A9D-0308-4F40-BA01-E708520C22A2}"/>
    <cellStyle name="Separador de milhares 5 2 2 5 3 2 3" xfId="44439" xr:uid="{D2D8EC59-E056-435E-9B74-BA2BED03259E}"/>
    <cellStyle name="Separador de milhares 5 2 2 5 3 2 3 2" xfId="44440" xr:uid="{7EDE8DCB-323E-4F75-A6FE-C874C8102F09}"/>
    <cellStyle name="Separador de milhares 5 2 2 5 3 2 4" xfId="44441" xr:uid="{0F862BC1-4D96-4B1E-92BC-ADD1250F9A1A}"/>
    <cellStyle name="Separador de milhares 5 2 2 5 3 2 4 2" xfId="44442" xr:uid="{D1634562-F7C8-4EE5-B115-3DCC0D734CB3}"/>
    <cellStyle name="Separador de milhares 5 2 2 5 3 2 5" xfId="44443" xr:uid="{C4710139-76DA-4C87-A4A5-E1954E99C7C6}"/>
    <cellStyle name="Separador de milhares 5 2 2 5 3 3" xfId="44444" xr:uid="{50B60A02-971B-43F8-92D7-7CAD7DBFCDEB}"/>
    <cellStyle name="Separador de milhares 5 2 2 5 3 3 2" xfId="44445" xr:uid="{B823E2E3-601F-481A-8E86-F6060D1E27A9}"/>
    <cellStyle name="Separador de milhares 5 2 2 5 3 3 2 2" xfId="44446" xr:uid="{18CA61FD-EEA9-4D9A-A478-83352E862EF1}"/>
    <cellStyle name="Separador de milhares 5 2 2 5 3 3 3" xfId="44447" xr:uid="{34497DF0-06AA-4E40-8A67-D792F20CA41C}"/>
    <cellStyle name="Separador de milhares 5 2 2 5 3 3 3 2" xfId="44448" xr:uid="{DB52A190-CD79-4A30-AF70-E5E21EC32997}"/>
    <cellStyle name="Separador de milhares 5 2 2 5 3 3 4" xfId="44449" xr:uid="{21E0D85E-28F4-4317-894A-2CF8C206E3EE}"/>
    <cellStyle name="Separador de milhares 5 2 2 5 3 4" xfId="44450" xr:uid="{59E41810-8BD6-44F7-9D06-74F17FF1978E}"/>
    <cellStyle name="Separador de milhares 5 2 2 5 3 4 2" xfId="44451" xr:uid="{F59012C6-59FD-4F92-85F2-4634E4962556}"/>
    <cellStyle name="Separador de milhares 5 2 2 5 3 4 2 2" xfId="44452" xr:uid="{43DAED05-42BB-4B5F-9F43-3C2F47D95A4E}"/>
    <cellStyle name="Separador de milhares 5 2 2 5 3 4 2 2 2" xfId="44453" xr:uid="{1F240D7A-AF23-4986-BCA3-279DF28DD01B}"/>
    <cellStyle name="Separador de milhares 5 2 2 5 3 4 2 3" xfId="44454" xr:uid="{AA093149-6F07-467B-8E7D-1D2F3DEAB52E}"/>
    <cellStyle name="Separador de milhares 5 2 2 5 3 4 3" xfId="44455" xr:uid="{3B9BAB17-6F61-484E-B839-92AACADDF18C}"/>
    <cellStyle name="Separador de milhares 5 2 2 5 3 4 3 2" xfId="44456" xr:uid="{167FDEB7-1886-4C72-968D-059E71393C80}"/>
    <cellStyle name="Separador de milhares 5 2 2 5 3 4 4" xfId="44457" xr:uid="{E2923980-FEB0-4EBB-B11B-1CBA0E84AA17}"/>
    <cellStyle name="Separador de milhares 5 2 2 5 3 4 4 2" xfId="44458" xr:uid="{B650FF11-01B3-40A7-AC98-D544E689C747}"/>
    <cellStyle name="Separador de milhares 5 2 2 5 3 4 5" xfId="44459" xr:uid="{A80204E7-C087-4739-845B-90A6CDE8BC13}"/>
    <cellStyle name="Separador de milhares 5 2 2 5 3 5" xfId="44460" xr:uid="{04F7C973-834F-4A0D-9AC8-263EEF0C594F}"/>
    <cellStyle name="Separador de milhares 5 2 2 5 3 5 2" xfId="44461" xr:uid="{586122AA-B8B7-42EB-B260-CB6D6C6D68CA}"/>
    <cellStyle name="Separador de milhares 5 2 2 5 3 5 2 2" xfId="44462" xr:uid="{243AA8BE-6E9C-4594-B9CC-143FFC2794CC}"/>
    <cellStyle name="Separador de milhares 5 2 2 5 3 5 3" xfId="44463" xr:uid="{BE15461C-2BF7-4C05-A00D-FA119CF1CA9C}"/>
    <cellStyle name="Separador de milhares 5 2 2 5 3 5 3 2" xfId="44464" xr:uid="{7032513E-981B-4F03-983E-45319D28BFEE}"/>
    <cellStyle name="Separador de milhares 5 2 2 5 3 5 4" xfId="44465" xr:uid="{350FF8FD-DCCD-4DF8-8690-6F748869F638}"/>
    <cellStyle name="Separador de milhares 5 2 2 5 3 6" xfId="44466" xr:uid="{D6D75DFC-980C-4DF0-BEA3-0A486E8F5AE1}"/>
    <cellStyle name="Separador de milhares 5 2 2 5 3 6 2" xfId="44467" xr:uid="{77CC0F8F-0487-480F-A5BA-61BAA9B809E9}"/>
    <cellStyle name="Separador de milhares 5 2 2 5 3 7" xfId="44468" xr:uid="{8A593DA1-3A2F-4473-B481-53F5B8AC1724}"/>
    <cellStyle name="Separador de milhares 5 2 2 5 3 8" xfId="44469" xr:uid="{2B8B3E86-8321-4E55-9C9F-92A4A2704DF2}"/>
    <cellStyle name="Separador de milhares 5 2 2 5 3 9" xfId="53579" xr:uid="{03DB6477-8E39-4EA4-8CDD-19BFBC6C670C}"/>
    <cellStyle name="Separador de milhares 5 2 2 5 4" xfId="44470" xr:uid="{99A96BE3-2A65-4F9B-AB76-1D92648477F0}"/>
    <cellStyle name="Separador de milhares 5 2 2 5 4 2" xfId="44471" xr:uid="{C3AD811B-1192-4317-BAEF-67F99292A9A7}"/>
    <cellStyle name="Separador de milhares 5 2 2 5 4 2 2" xfId="44472" xr:uid="{F446497E-1C19-480F-9195-DBEBD3D05C84}"/>
    <cellStyle name="Separador de milhares 5 2 2 5 4 2 2 2" xfId="44473" xr:uid="{27042D25-A7AA-4CBD-91A9-7C4BFD7C0613}"/>
    <cellStyle name="Separador de milhares 5 2 2 5 4 2 2 2 2" xfId="44474" xr:uid="{FBFE96DE-57E0-47C4-8E8B-E3388F2A2E9F}"/>
    <cellStyle name="Separador de milhares 5 2 2 5 4 2 2 2 2 2" xfId="44475" xr:uid="{66460DBA-798A-47E0-BB50-2CF0DF496DEC}"/>
    <cellStyle name="Separador de milhares 5 2 2 5 4 2 2 2 3" xfId="44476" xr:uid="{27E20AFE-27E1-488A-B016-2E012E6248BC}"/>
    <cellStyle name="Separador de milhares 5 2 2 5 4 2 2 3" xfId="44477" xr:uid="{362C2FA6-8969-423E-8486-93970278274A}"/>
    <cellStyle name="Separador de milhares 5 2 2 5 4 2 2 3 2" xfId="44478" xr:uid="{E73D3AAD-A6DD-45D3-A5D1-A000D4DC963C}"/>
    <cellStyle name="Separador de milhares 5 2 2 5 4 2 2 4" xfId="44479" xr:uid="{4A4C9014-595C-4031-89BF-AFE81BA4C887}"/>
    <cellStyle name="Separador de milhares 5 2 2 5 4 2 2 4 2" xfId="44480" xr:uid="{1FB3A8DB-EE7A-4659-903A-E0E7B43149B7}"/>
    <cellStyle name="Separador de milhares 5 2 2 5 4 2 2 5" xfId="44481" xr:uid="{5602C175-31BA-44E5-A96C-4E23C7A6FC00}"/>
    <cellStyle name="Separador de milhares 5 2 2 5 4 2 3" xfId="44482" xr:uid="{7B790032-CBA2-40D7-AA45-30D3D7582F88}"/>
    <cellStyle name="Separador de milhares 5 2 2 5 4 2 3 2" xfId="44483" xr:uid="{27389078-68D8-465B-910A-63F63C1703C1}"/>
    <cellStyle name="Separador de milhares 5 2 2 5 4 2 4" xfId="44484" xr:uid="{1E91CF62-F158-4D60-9C54-86CA53F98854}"/>
    <cellStyle name="Separador de milhares 5 2 2 5 4 2 4 2" xfId="44485" xr:uid="{D79768A9-831B-4A0A-8A38-D360DB2AF6BC}"/>
    <cellStyle name="Separador de milhares 5 2 2 5 4 2 5" xfId="44486" xr:uid="{B408BDEC-43D1-47F8-9B0E-3E9967C0D3F8}"/>
    <cellStyle name="Separador de milhares 5 2 2 5 4 3" xfId="44487" xr:uid="{477AADF5-638E-46E9-845F-BBE62F464B5A}"/>
    <cellStyle name="Separador de milhares 5 2 2 5 4 3 2" xfId="44488" xr:uid="{01F32A51-7C26-4F93-A368-DC55BD38E078}"/>
    <cellStyle name="Separador de milhares 5 2 2 5 4 3 2 2" xfId="44489" xr:uid="{45FC8333-DD2A-4C9C-8EE1-689C6022FB27}"/>
    <cellStyle name="Separador de milhares 5 2 2 5 4 3 3" xfId="44490" xr:uid="{6F063F2E-882A-420A-8DDB-CBA63F1F7660}"/>
    <cellStyle name="Separador de milhares 5 2 2 5 4 3 3 2" xfId="44491" xr:uid="{CA6FFF10-FA93-4A44-A54C-27E3116BDF30}"/>
    <cellStyle name="Separador de milhares 5 2 2 5 4 3 4" xfId="44492" xr:uid="{02B9C9FD-9C9F-4DED-B36B-9F344151F073}"/>
    <cellStyle name="Separador de milhares 5 2 2 5 4 4" xfId="44493" xr:uid="{062C2BB2-6EAE-4EB0-9883-9EE884553DDE}"/>
    <cellStyle name="Separador de milhares 5 2 2 5 4 4 2" xfId="44494" xr:uid="{7FAFE920-1629-4FED-86D2-90F78A7A1896}"/>
    <cellStyle name="Separador de milhares 5 2 2 5 4 4 2 2" xfId="44495" xr:uid="{F245A4FC-E2B7-4184-95A5-97DB4A5DC5F4}"/>
    <cellStyle name="Separador de milhares 5 2 2 5 4 4 2 2 2" xfId="44496" xr:uid="{8D89F8D1-7914-4D98-B002-3C028A82091D}"/>
    <cellStyle name="Separador de milhares 5 2 2 5 4 4 2 3" xfId="44497" xr:uid="{11AC364C-05A1-4825-B843-8783135996D3}"/>
    <cellStyle name="Separador de milhares 5 2 2 5 4 4 3" xfId="44498" xr:uid="{768C2F07-4059-4F14-A8B9-A5DAEC6B340B}"/>
    <cellStyle name="Separador de milhares 5 2 2 5 4 4 3 2" xfId="44499" xr:uid="{5AA45AEC-FDEA-455C-AC43-13EB8DAE9287}"/>
    <cellStyle name="Separador de milhares 5 2 2 5 4 4 4" xfId="44500" xr:uid="{78266740-AD0D-4119-B760-0CE14533AA04}"/>
    <cellStyle name="Separador de milhares 5 2 2 5 4 4 4 2" xfId="44501" xr:uid="{5BB9DBEF-DD17-4746-ADFA-C138C9EEF250}"/>
    <cellStyle name="Separador de milhares 5 2 2 5 4 4 5" xfId="44502" xr:uid="{48FD4D03-A729-4105-AE0B-6394DD845A27}"/>
    <cellStyle name="Separador de milhares 5 2 2 5 4 5" xfId="44503" xr:uid="{3F629015-666C-4F04-ADAB-E302C8F41116}"/>
    <cellStyle name="Separador de milhares 5 2 2 5 4 5 2" xfId="44504" xr:uid="{EDDB2A3B-A473-42CD-8AFA-A22DB385AFDB}"/>
    <cellStyle name="Separador de milhares 5 2 2 5 4 5 2 2" xfId="44505" xr:uid="{299047CA-7B24-42C5-B96E-271C81CE8259}"/>
    <cellStyle name="Separador de milhares 5 2 2 5 4 5 3" xfId="44506" xr:uid="{E76539EE-6C20-4681-9790-61DD376BE822}"/>
    <cellStyle name="Separador de milhares 5 2 2 5 4 5 3 2" xfId="44507" xr:uid="{039F037D-02B5-479B-95DB-C98853814CE6}"/>
    <cellStyle name="Separador de milhares 5 2 2 5 4 5 4" xfId="44508" xr:uid="{98840126-8275-4EA8-9F67-CCC38FCE584C}"/>
    <cellStyle name="Separador de milhares 5 2 2 5 4 6" xfId="44509" xr:uid="{481DC7F9-E367-47B5-91CB-1036521CEBA4}"/>
    <cellStyle name="Separador de milhares 5 2 2 5 4 6 2" xfId="44510" xr:uid="{9C7B15A0-16E1-497A-9DED-F3E1147A5817}"/>
    <cellStyle name="Separador de milhares 5 2 2 5 4 7" xfId="44511" xr:uid="{2B8ADC57-DFFA-4C77-8ADF-88DF7DD29D98}"/>
    <cellStyle name="Separador de milhares 5 2 2 5 4 8" xfId="44512" xr:uid="{D0C50E94-28FE-4FAB-8025-262D888E35E8}"/>
    <cellStyle name="Separador de milhares 5 2 2 5 4 9" xfId="53580" xr:uid="{8C0C1E47-BEDA-47BB-BD1A-D94E19041537}"/>
    <cellStyle name="Separador de milhares 5 2 2 5 5" xfId="44513" xr:uid="{0AB567D5-59E2-4DC0-A29B-96395E1C5C2D}"/>
    <cellStyle name="Separador de milhares 5 2 2 5 5 2" xfId="44514" xr:uid="{435DFA94-9F23-4F97-AE8C-EA3503DAF4C0}"/>
    <cellStyle name="Separador de milhares 5 2 2 5 5 2 2" xfId="44515" xr:uid="{88F84A01-C816-4AF1-A5AB-6E7BFA7C139E}"/>
    <cellStyle name="Separador de milhares 5 2 2 5 5 2 2 2" xfId="44516" xr:uid="{AD348812-605F-474B-8DA2-D6C0EBD1E3C9}"/>
    <cellStyle name="Separador de milhares 5 2 2 5 5 2 2 2 2" xfId="44517" xr:uid="{67C7A8A1-3668-457C-930F-3166FF0094EA}"/>
    <cellStyle name="Separador de milhares 5 2 2 5 5 2 2 2 2 2" xfId="44518" xr:uid="{819870CD-4FBF-4A35-8998-05B15CF1855C}"/>
    <cellStyle name="Separador de milhares 5 2 2 5 5 2 2 2 3" xfId="44519" xr:uid="{847B0835-EE76-4E9D-9DFD-728D8223D237}"/>
    <cellStyle name="Separador de milhares 5 2 2 5 5 2 2 3" xfId="44520" xr:uid="{D29E1832-4936-4DBB-9CB3-067DB97946DB}"/>
    <cellStyle name="Separador de milhares 5 2 2 5 5 2 2 3 2" xfId="44521" xr:uid="{28DE54D6-A663-4CDB-B9D4-10E34DC1505C}"/>
    <cellStyle name="Separador de milhares 5 2 2 5 5 2 2 4" xfId="44522" xr:uid="{3512EEC8-217E-4D4A-99B5-79418CA074D5}"/>
    <cellStyle name="Separador de milhares 5 2 2 5 5 2 2 4 2" xfId="44523" xr:uid="{426480A4-343F-4AFD-8092-AAF9FD74FF91}"/>
    <cellStyle name="Separador de milhares 5 2 2 5 5 2 2 5" xfId="44524" xr:uid="{289E7D16-5259-42EC-B3B0-401AC5FA60F6}"/>
    <cellStyle name="Separador de milhares 5 2 2 5 5 2 3" xfId="44525" xr:uid="{3850DAB9-973C-4CB3-A0AC-19CD3D44698A}"/>
    <cellStyle name="Separador de milhares 5 2 2 5 5 2 3 2" xfId="44526" xr:uid="{99B83427-E23F-4CC4-85EB-D8AE5E5B1343}"/>
    <cellStyle name="Separador de milhares 5 2 2 5 5 2 4" xfId="44527" xr:uid="{F41D75E2-D3CA-4ECD-9778-B867E2F2B10B}"/>
    <cellStyle name="Separador de milhares 5 2 2 5 5 2 4 2" xfId="44528" xr:uid="{DBD20514-07B6-4E9B-8814-BEC0D98748EA}"/>
    <cellStyle name="Separador de milhares 5 2 2 5 5 2 5" xfId="44529" xr:uid="{ED1D4FF7-48FB-48E5-86B2-D9444EC0510F}"/>
    <cellStyle name="Separador de milhares 5 2 2 5 5 3" xfId="44530" xr:uid="{871760DC-479F-4531-9F6D-8665BDF34A38}"/>
    <cellStyle name="Separador de milhares 5 2 2 5 5 3 2" xfId="44531" xr:uid="{6528E1E2-3007-4258-B42D-A3BBC6EED997}"/>
    <cellStyle name="Separador de milhares 5 2 2 5 5 3 2 2" xfId="44532" xr:uid="{C1A85F26-5019-4F62-9A57-22FA8BF7E38D}"/>
    <cellStyle name="Separador de milhares 5 2 2 5 5 3 3" xfId="44533" xr:uid="{97846E45-663E-4AD4-B79D-325A06E753C4}"/>
    <cellStyle name="Separador de milhares 5 2 2 5 5 3 3 2" xfId="44534" xr:uid="{A428CFBA-630C-480D-A78E-544547322EB5}"/>
    <cellStyle name="Separador de milhares 5 2 2 5 5 3 4" xfId="44535" xr:uid="{1A652B7C-165D-4B84-9AAE-8E8916233EA3}"/>
    <cellStyle name="Separador de milhares 5 2 2 5 5 4" xfId="44536" xr:uid="{65161859-FA74-43C7-94DB-63F00B16DCF3}"/>
    <cellStyle name="Separador de milhares 5 2 2 5 5 4 2" xfId="44537" xr:uid="{912ADD4C-AF81-4EC1-98E5-17030452F0BD}"/>
    <cellStyle name="Separador de milhares 5 2 2 5 5 4 2 2" xfId="44538" xr:uid="{6F6A7AF8-AB56-4275-ADC8-0DA4A447AAC1}"/>
    <cellStyle name="Separador de milhares 5 2 2 5 5 4 2 2 2" xfId="44539" xr:uid="{6AB8D546-D08A-4F27-B32F-FCAAE4069D2C}"/>
    <cellStyle name="Separador de milhares 5 2 2 5 5 4 2 3" xfId="44540" xr:uid="{EB8CABC3-8F55-4A4C-A949-BFA7EDF68C42}"/>
    <cellStyle name="Separador de milhares 5 2 2 5 5 4 3" xfId="44541" xr:uid="{91E51165-615D-48C5-8F4E-920A4174898B}"/>
    <cellStyle name="Separador de milhares 5 2 2 5 5 4 3 2" xfId="44542" xr:uid="{D75A4BD6-CFB3-43D4-A6AF-0EF985CC419B}"/>
    <cellStyle name="Separador de milhares 5 2 2 5 5 4 4" xfId="44543" xr:uid="{3DC17D2B-7B86-44A9-9363-A3157E785391}"/>
    <cellStyle name="Separador de milhares 5 2 2 5 5 4 4 2" xfId="44544" xr:uid="{2B939955-8E44-4B87-95CC-BD162F3EAC8B}"/>
    <cellStyle name="Separador de milhares 5 2 2 5 5 4 5" xfId="44545" xr:uid="{3EB5D68C-5CB6-43A5-A8E2-703787B6CF5C}"/>
    <cellStyle name="Separador de milhares 5 2 2 5 5 5" xfId="44546" xr:uid="{3C88E3D4-F498-4CE1-AB97-CA1BECA50F15}"/>
    <cellStyle name="Separador de milhares 5 2 2 5 5 5 2" xfId="44547" xr:uid="{ED6D915F-D528-422B-B8DE-E60E7C0DB0AF}"/>
    <cellStyle name="Separador de milhares 5 2 2 5 5 5 2 2" xfId="44548" xr:uid="{871D763F-7D1F-463F-984C-E618997B332A}"/>
    <cellStyle name="Separador de milhares 5 2 2 5 5 5 3" xfId="44549" xr:uid="{30514CA3-B505-4B44-ACAC-3676D889ABE8}"/>
    <cellStyle name="Separador de milhares 5 2 2 5 5 5 3 2" xfId="44550" xr:uid="{209D5194-13C0-4479-A22D-EDA4A39DA968}"/>
    <cellStyle name="Separador de milhares 5 2 2 5 5 5 4" xfId="44551" xr:uid="{D0B39FDD-71BA-4F41-B908-967F3B763266}"/>
    <cellStyle name="Separador de milhares 5 2 2 5 5 6" xfId="44552" xr:uid="{1B96EDE3-67B1-42A8-9D98-15A5E2AF562C}"/>
    <cellStyle name="Separador de milhares 5 2 2 5 5 6 2" xfId="44553" xr:uid="{1512F75A-0E96-4968-B45E-983F7C528FC6}"/>
    <cellStyle name="Separador de milhares 5 2 2 5 5 7" xfId="44554" xr:uid="{9AF5CD7C-35B6-4A83-851F-E2F0153D0611}"/>
    <cellStyle name="Separador de milhares 5 2 2 5 5 8" xfId="44555" xr:uid="{1B5085F8-3E4C-4D5C-836C-2059E9BD437F}"/>
    <cellStyle name="Separador de milhares 5 2 2 5 5 9" xfId="53581" xr:uid="{2635992A-8451-4490-B3A9-39B543A22929}"/>
    <cellStyle name="Separador de milhares 5 2 2 5 6" xfId="44556" xr:uid="{CDFEBA43-87B8-4534-AB62-46CC60C1B967}"/>
    <cellStyle name="Separador de milhares 5 2 2 5 6 2" xfId="44557" xr:uid="{C0DC84AA-5FA6-44C0-AD94-DB2AD8294CF8}"/>
    <cellStyle name="Separador de milhares 5 2 2 5 6 2 2" xfId="44558" xr:uid="{E6FA5459-938B-43C0-AE23-6CE4D5BCC59A}"/>
    <cellStyle name="Separador de milhares 5 2 2 5 6 2 2 2" xfId="44559" xr:uid="{35E00BB0-FC5B-4783-A2BB-2322822BD8BF}"/>
    <cellStyle name="Separador de milhares 5 2 2 5 6 2 2 2 2" xfId="44560" xr:uid="{75D6083D-0561-48CF-B715-7ADE19D055FE}"/>
    <cellStyle name="Separador de milhares 5 2 2 5 6 2 2 3" xfId="44561" xr:uid="{0A0B8EC5-5861-4CA7-951F-273909CF10FC}"/>
    <cellStyle name="Separador de milhares 5 2 2 5 6 2 3" xfId="44562" xr:uid="{C199A56A-8B45-4FCA-897B-8B135F2B1046}"/>
    <cellStyle name="Separador de milhares 5 2 2 5 6 2 3 2" xfId="44563" xr:uid="{09FA0C66-4D5E-4C21-8F46-9812D4738ACC}"/>
    <cellStyle name="Separador de milhares 5 2 2 5 6 2 4" xfId="44564" xr:uid="{10C90436-FAA8-4950-BE02-7717CEB2191A}"/>
    <cellStyle name="Separador de milhares 5 2 2 5 6 2 4 2" xfId="44565" xr:uid="{A0757480-B99C-4115-9DB5-9A00E981EC1F}"/>
    <cellStyle name="Separador de milhares 5 2 2 5 6 2 5" xfId="44566" xr:uid="{6287CFC1-23E1-4218-BE94-33B34997B33C}"/>
    <cellStyle name="Separador de milhares 5 2 2 5 6 3" xfId="44567" xr:uid="{AA6775B2-02FE-4740-A5FC-CFD669938E34}"/>
    <cellStyle name="Separador de milhares 5 2 2 5 6 3 2" xfId="44568" xr:uid="{777B9685-F33F-4D28-9B00-B7BB1848E34A}"/>
    <cellStyle name="Separador de milhares 5 2 2 5 6 4" xfId="44569" xr:uid="{8E554BC4-F03F-48E1-BBDA-8FCB2037DBC1}"/>
    <cellStyle name="Separador de milhares 5 2 2 5 6 4 2" xfId="44570" xr:uid="{5D0EDE4F-F217-4439-A9E4-90FB3D8A1CC1}"/>
    <cellStyle name="Separador de milhares 5 2 2 5 6 5" xfId="44571" xr:uid="{7B8D689F-F0C6-4ECE-B59D-E70AB798BF0F}"/>
    <cellStyle name="Separador de milhares 5 2 2 5 7" xfId="44572" xr:uid="{9DCA2D81-C865-4C21-B891-68F13784D727}"/>
    <cellStyle name="Separador de milhares 5 2 2 5 7 2" xfId="44573" xr:uid="{25DE815A-DA3F-449D-B27D-E52ADFB61FA3}"/>
    <cellStyle name="Separador de milhares 5 2 2 5 7 2 2" xfId="44574" xr:uid="{50EC3588-8CD9-4BF6-B1E0-248D519E1E22}"/>
    <cellStyle name="Separador de milhares 5 2 2 5 7 3" xfId="44575" xr:uid="{6680CA0A-975D-43FA-A294-88AA0BC8375A}"/>
    <cellStyle name="Separador de milhares 5 2 2 5 7 3 2" xfId="44576" xr:uid="{0921CCAF-4079-4123-BE66-568137F88A7B}"/>
    <cellStyle name="Separador de milhares 5 2 2 5 7 4" xfId="44577" xr:uid="{EC3E9585-B5D2-4329-86B3-40C1CFDEE3C2}"/>
    <cellStyle name="Separador de milhares 5 2 2 5 8" xfId="44578" xr:uid="{32AAA428-FF7F-4DE0-8857-5E08F72A03EE}"/>
    <cellStyle name="Separador de milhares 5 2 2 5 8 2" xfId="44579" xr:uid="{C3956F4F-2F05-4FFC-B748-FE8359E3AA94}"/>
    <cellStyle name="Separador de milhares 5 2 2 5 8 2 2" xfId="44580" xr:uid="{7757BF38-9E54-4746-941A-07DBEC5ECA0D}"/>
    <cellStyle name="Separador de milhares 5 2 2 5 8 2 2 2" xfId="44581" xr:uid="{EA022820-EE05-4C01-9CB9-7F9FDCC5C390}"/>
    <cellStyle name="Separador de milhares 5 2 2 5 8 2 3" xfId="44582" xr:uid="{427AF508-2925-4119-A4B8-AB9C263BA399}"/>
    <cellStyle name="Separador de milhares 5 2 2 5 8 3" xfId="44583" xr:uid="{40F6283A-43FA-4FF4-AE33-2CEF1A589B30}"/>
    <cellStyle name="Separador de milhares 5 2 2 5 8 3 2" xfId="44584" xr:uid="{0834772C-DD84-4721-989A-2972AC05C072}"/>
    <cellStyle name="Separador de milhares 5 2 2 5 8 4" xfId="44585" xr:uid="{BACFEC0C-BAE3-4C95-8A29-B261AE1741FB}"/>
    <cellStyle name="Separador de milhares 5 2 2 5 8 4 2" xfId="44586" xr:uid="{8A98EF60-2301-4FB8-9BD1-66BCCAC717F7}"/>
    <cellStyle name="Separador de milhares 5 2 2 5 8 5" xfId="44587" xr:uid="{875028D8-437A-420B-986D-84A5677DC994}"/>
    <cellStyle name="Separador de milhares 5 2 2 5 9" xfId="44588" xr:uid="{D0CFF8F9-B29A-4494-B9CF-10660F0FDD8A}"/>
    <cellStyle name="Separador de milhares 5 2 2 5 9 2" xfId="44589" xr:uid="{459B6454-53A7-40AC-A4CD-EEC9B986DEE6}"/>
    <cellStyle name="Separador de milhares 5 2 2 5 9 2 2" xfId="44590" xr:uid="{69A8BDC7-7641-4185-85BD-D77E67110A9C}"/>
    <cellStyle name="Separador de milhares 5 2 2 5 9 3" xfId="44591" xr:uid="{43D81ED9-762B-4A88-AF7A-BFB1042BC878}"/>
    <cellStyle name="Separador de milhares 5 2 2 5 9 3 2" xfId="44592" xr:uid="{75CDF78F-2A90-45E0-9888-771B92CA20B9}"/>
    <cellStyle name="Separador de milhares 5 2 2 5 9 4" xfId="44593" xr:uid="{7A0B5DB5-E64E-483A-A8D5-26D8278F987A}"/>
    <cellStyle name="Separador de milhares 5 2 2 6" xfId="44594" xr:uid="{055E768C-07AF-4650-9B03-ADEF31ACD300}"/>
    <cellStyle name="Separador de milhares 5 2 2 6 10" xfId="44595" xr:uid="{293AC8EA-FEF3-458D-B22E-7972F2C7ADD4}"/>
    <cellStyle name="Separador de milhares 5 2 2 6 10 2" xfId="44596" xr:uid="{71C8A90D-D1A9-46CF-AEAE-2A2958BFE0A0}"/>
    <cellStyle name="Separador de milhares 5 2 2 6 11" xfId="44597" xr:uid="{BB002888-3538-4391-92D3-B47844B94FFA}"/>
    <cellStyle name="Separador de milhares 5 2 2 6 12" xfId="44598" xr:uid="{259B1022-5B76-4B8F-9456-BCE5A8422862}"/>
    <cellStyle name="Separador de milhares 5 2 2 6 13" xfId="53582" xr:uid="{D57908EE-E6A2-4B1C-A358-B65606C888BE}"/>
    <cellStyle name="Separador de milhares 5 2 2 6 2" xfId="44599" xr:uid="{3FC40BED-A84C-41A8-82AB-A143482DFCD5}"/>
    <cellStyle name="Separador de milhares 5 2 2 6 2 10" xfId="44600" xr:uid="{6E7AF18A-8E25-4E21-BCBD-A666A43071F4}"/>
    <cellStyle name="Separador de milhares 5 2 2 6 2 11" xfId="53583" xr:uid="{DC02E6EE-6248-4E9B-BE42-EEF5FE7F6884}"/>
    <cellStyle name="Separador de milhares 5 2 2 6 2 2" xfId="44601" xr:uid="{6E0EC1D9-AE31-479B-ACD6-F0243F0E2946}"/>
    <cellStyle name="Separador de milhares 5 2 2 6 2 2 2" xfId="44602" xr:uid="{ED7289AC-05DC-4F28-AEB8-A9ACBFE95814}"/>
    <cellStyle name="Separador de milhares 5 2 2 6 2 2 2 2" xfId="44603" xr:uid="{27C6DFE2-A90C-4E5C-87DC-542C9F75C921}"/>
    <cellStyle name="Separador de milhares 5 2 2 6 2 2 2 2 2" xfId="44604" xr:uid="{72F0D2D8-E102-4F15-8D3C-4A5027F74C08}"/>
    <cellStyle name="Separador de milhares 5 2 2 6 2 2 2 2 2 2" xfId="44605" xr:uid="{92565DCA-B8BB-4BC7-ACE8-130B1A3C88A9}"/>
    <cellStyle name="Separador de milhares 5 2 2 6 2 2 2 2 2 2 2" xfId="44606" xr:uid="{8E18A452-BED0-439B-A6C3-E83F5599C16C}"/>
    <cellStyle name="Separador de milhares 5 2 2 6 2 2 2 2 2 3" xfId="44607" xr:uid="{978CB249-23E8-4370-B252-B0522C764DF7}"/>
    <cellStyle name="Separador de milhares 5 2 2 6 2 2 2 2 3" xfId="44608" xr:uid="{B22E4F16-5A33-44C8-B5A5-FC70D6CA0306}"/>
    <cellStyle name="Separador de milhares 5 2 2 6 2 2 2 2 3 2" xfId="44609" xr:uid="{3AFCD1F4-BA5F-464A-9C3D-90FB802EDD01}"/>
    <cellStyle name="Separador de milhares 5 2 2 6 2 2 2 2 4" xfId="44610" xr:uid="{BE0E3D66-01B0-4F81-BF34-C479E8111AAC}"/>
    <cellStyle name="Separador de milhares 5 2 2 6 2 2 2 2 4 2" xfId="44611" xr:uid="{1078AFBD-4F51-4535-93FC-39A83D4B33D3}"/>
    <cellStyle name="Separador de milhares 5 2 2 6 2 2 2 2 5" xfId="44612" xr:uid="{B96A4E9B-2AF0-4F02-93E3-4E190647FEBB}"/>
    <cellStyle name="Separador de milhares 5 2 2 6 2 2 2 3" xfId="44613" xr:uid="{DB8D8928-C8AD-4E4B-80DC-DE6BF5ECA686}"/>
    <cellStyle name="Separador de milhares 5 2 2 6 2 2 2 3 2" xfId="44614" xr:uid="{B8AB0E2D-2345-403D-85E2-2B365A120B7C}"/>
    <cellStyle name="Separador de milhares 5 2 2 6 2 2 2 4" xfId="44615" xr:uid="{F28732C6-6E8B-4B8C-9B1C-740592D55ACD}"/>
    <cellStyle name="Separador de milhares 5 2 2 6 2 2 2 4 2" xfId="44616" xr:uid="{E59A0E94-A60B-42E1-A003-C83B314822FF}"/>
    <cellStyle name="Separador de milhares 5 2 2 6 2 2 2 5" xfId="44617" xr:uid="{315577A5-CD1A-4943-B6AF-4B44E9D3C67A}"/>
    <cellStyle name="Separador de milhares 5 2 2 6 2 2 3" xfId="44618" xr:uid="{827E2BED-65AD-42AC-9241-7B84A60FA5C7}"/>
    <cellStyle name="Separador de milhares 5 2 2 6 2 2 3 2" xfId="44619" xr:uid="{5D613394-906C-4694-A96F-ADB6E68C1C05}"/>
    <cellStyle name="Separador de milhares 5 2 2 6 2 2 3 2 2" xfId="44620" xr:uid="{E261AAF3-FAF2-40CA-82D4-EA7EAB1C4307}"/>
    <cellStyle name="Separador de milhares 5 2 2 6 2 2 3 3" xfId="44621" xr:uid="{53F5CEEA-AB6F-4A16-8DEA-3E60AFFD149C}"/>
    <cellStyle name="Separador de milhares 5 2 2 6 2 2 3 3 2" xfId="44622" xr:uid="{19B929D0-9AF9-4EFD-AE19-589E3BF7D2B7}"/>
    <cellStyle name="Separador de milhares 5 2 2 6 2 2 3 4" xfId="44623" xr:uid="{AFBE34C2-3D5A-4C07-A27C-FA348BC63B9E}"/>
    <cellStyle name="Separador de milhares 5 2 2 6 2 2 4" xfId="44624" xr:uid="{C1068CF3-9107-486C-BAAA-D86B6A837BF5}"/>
    <cellStyle name="Separador de milhares 5 2 2 6 2 2 4 2" xfId="44625" xr:uid="{E557DF41-E216-4316-934E-8A5933B2BBBE}"/>
    <cellStyle name="Separador de milhares 5 2 2 6 2 2 4 2 2" xfId="44626" xr:uid="{13AE6CB4-CE03-4C37-BCD3-6479B0C48A1E}"/>
    <cellStyle name="Separador de milhares 5 2 2 6 2 2 4 2 2 2" xfId="44627" xr:uid="{274DF54E-E8A7-44AC-879C-D0451563A90E}"/>
    <cellStyle name="Separador de milhares 5 2 2 6 2 2 4 2 3" xfId="44628" xr:uid="{B12A8AD3-D861-4560-AA41-7910210966B3}"/>
    <cellStyle name="Separador de milhares 5 2 2 6 2 2 4 3" xfId="44629" xr:uid="{AD0249D8-FF09-4A9F-97D9-DC985AF65DF8}"/>
    <cellStyle name="Separador de milhares 5 2 2 6 2 2 4 3 2" xfId="44630" xr:uid="{30CF4FEA-3AEB-47BA-80EC-CD4A5FD3FC6E}"/>
    <cellStyle name="Separador de milhares 5 2 2 6 2 2 4 4" xfId="44631" xr:uid="{54F4D734-F450-4F28-AC06-198DB7F0C5A5}"/>
    <cellStyle name="Separador de milhares 5 2 2 6 2 2 4 4 2" xfId="44632" xr:uid="{4D764FE8-5457-451F-A946-4D6C08E3CF8F}"/>
    <cellStyle name="Separador de milhares 5 2 2 6 2 2 4 5" xfId="44633" xr:uid="{4C318673-9316-4625-BB29-929AB9CA260B}"/>
    <cellStyle name="Separador de milhares 5 2 2 6 2 2 5" xfId="44634" xr:uid="{F6325951-24DA-48BD-8D71-4486C76B98F1}"/>
    <cellStyle name="Separador de milhares 5 2 2 6 2 2 5 2" xfId="44635" xr:uid="{77EC8B15-AF3E-4C36-9800-640E4F73D46E}"/>
    <cellStyle name="Separador de milhares 5 2 2 6 2 2 5 2 2" xfId="44636" xr:uid="{543C2492-A7B3-4FD7-9146-648E9349D137}"/>
    <cellStyle name="Separador de milhares 5 2 2 6 2 2 5 3" xfId="44637" xr:uid="{D7CA1205-19E2-45BF-9B76-6539541166E0}"/>
    <cellStyle name="Separador de milhares 5 2 2 6 2 2 5 3 2" xfId="44638" xr:uid="{AC3B53FB-A674-4692-905A-5E570AFD3BCE}"/>
    <cellStyle name="Separador de milhares 5 2 2 6 2 2 5 4" xfId="44639" xr:uid="{05575875-6DA8-418A-8727-952BD40C938D}"/>
    <cellStyle name="Separador de milhares 5 2 2 6 2 2 6" xfId="44640" xr:uid="{F2FDF697-6D80-423F-90F3-49425AEE8020}"/>
    <cellStyle name="Separador de milhares 5 2 2 6 2 2 6 2" xfId="44641" xr:uid="{7C224196-9FE8-478B-A7D2-F5711FED3A7D}"/>
    <cellStyle name="Separador de milhares 5 2 2 6 2 2 7" xfId="44642" xr:uid="{99914263-7724-4B3C-9FBE-426697321EB6}"/>
    <cellStyle name="Separador de milhares 5 2 2 6 2 2 8" xfId="44643" xr:uid="{806C49A3-DCDD-4E5C-91A4-11B30C1AA04E}"/>
    <cellStyle name="Separador de milhares 5 2 2 6 2 2 9" xfId="53584" xr:uid="{A5C4A4D7-7300-4179-ACCE-704283194F4F}"/>
    <cellStyle name="Separador de milhares 5 2 2 6 2 3" xfId="44644" xr:uid="{D267B1E9-572F-4348-BE67-D86DAF5159A0}"/>
    <cellStyle name="Separador de milhares 5 2 2 6 2 3 2" xfId="44645" xr:uid="{459E04DC-2BE1-466D-855D-2D7965E781E0}"/>
    <cellStyle name="Separador de milhares 5 2 2 6 2 3 2 2" xfId="44646" xr:uid="{A97828ED-88D6-451B-847F-597F12F2D1BD}"/>
    <cellStyle name="Separador de milhares 5 2 2 6 2 3 2 2 2" xfId="44647" xr:uid="{DE8C442C-D52F-4E06-B68E-761967B1ECE5}"/>
    <cellStyle name="Separador de milhares 5 2 2 6 2 3 2 2 2 2" xfId="44648" xr:uid="{1E255D94-C6A5-4179-B1DB-4628BDFCA304}"/>
    <cellStyle name="Separador de milhares 5 2 2 6 2 3 2 2 2 2 2" xfId="44649" xr:uid="{82174709-98AB-451A-BDC3-AF7663CA8BEB}"/>
    <cellStyle name="Separador de milhares 5 2 2 6 2 3 2 2 2 3" xfId="44650" xr:uid="{35A9097E-E9A6-4B59-AE38-3493B9D58286}"/>
    <cellStyle name="Separador de milhares 5 2 2 6 2 3 2 2 3" xfId="44651" xr:uid="{1D8AF081-5637-4B83-8A5F-32DC7D471F2D}"/>
    <cellStyle name="Separador de milhares 5 2 2 6 2 3 2 2 3 2" xfId="44652" xr:uid="{DD2CDF80-AC7D-4754-8B62-49F243F96C71}"/>
    <cellStyle name="Separador de milhares 5 2 2 6 2 3 2 2 4" xfId="44653" xr:uid="{92854D00-7EBD-4D87-8CD4-B4292A0ED64C}"/>
    <cellStyle name="Separador de milhares 5 2 2 6 2 3 2 2 4 2" xfId="44654" xr:uid="{A2663F3E-394B-472F-BA0E-2AB5994FB565}"/>
    <cellStyle name="Separador de milhares 5 2 2 6 2 3 2 2 5" xfId="44655" xr:uid="{1A570AB7-BA65-4979-ACFB-83777A942090}"/>
    <cellStyle name="Separador de milhares 5 2 2 6 2 3 2 3" xfId="44656" xr:uid="{9DDB0EE5-A7DD-478D-858F-4FCD5960152C}"/>
    <cellStyle name="Separador de milhares 5 2 2 6 2 3 2 3 2" xfId="44657" xr:uid="{2A1DD7D6-7D1C-4F9E-8425-C2D5CD957179}"/>
    <cellStyle name="Separador de milhares 5 2 2 6 2 3 2 4" xfId="44658" xr:uid="{40FEA3A4-89F2-4797-897C-82FB8B5F2F0B}"/>
    <cellStyle name="Separador de milhares 5 2 2 6 2 3 2 4 2" xfId="44659" xr:uid="{025BA2A1-1F45-4560-990D-403745031959}"/>
    <cellStyle name="Separador de milhares 5 2 2 6 2 3 2 5" xfId="44660" xr:uid="{144287B9-D790-479F-A8B0-CBD17B9E36F8}"/>
    <cellStyle name="Separador de milhares 5 2 2 6 2 3 3" xfId="44661" xr:uid="{7FB37700-F373-40D5-B76C-DED634C533EE}"/>
    <cellStyle name="Separador de milhares 5 2 2 6 2 3 3 2" xfId="44662" xr:uid="{2B2704A2-722A-40C4-A072-D5B3E2793AA3}"/>
    <cellStyle name="Separador de milhares 5 2 2 6 2 3 3 2 2" xfId="44663" xr:uid="{AD530166-54EA-4EB3-B352-489BF5C1412B}"/>
    <cellStyle name="Separador de milhares 5 2 2 6 2 3 3 3" xfId="44664" xr:uid="{A7D3E796-A2A8-49DE-B880-59922F8816B1}"/>
    <cellStyle name="Separador de milhares 5 2 2 6 2 3 3 3 2" xfId="44665" xr:uid="{A65DFDF7-8244-4035-9B1B-7CA3F2AF13D2}"/>
    <cellStyle name="Separador de milhares 5 2 2 6 2 3 3 4" xfId="44666" xr:uid="{1B7569FB-E5A6-4C26-8CF5-6E267013E8A6}"/>
    <cellStyle name="Separador de milhares 5 2 2 6 2 3 4" xfId="44667" xr:uid="{2B608CD1-A7F0-45F0-BFB6-A43F2F68D957}"/>
    <cellStyle name="Separador de milhares 5 2 2 6 2 3 4 2" xfId="44668" xr:uid="{C6A0674E-4BD2-4140-9ED0-EFBF720C9242}"/>
    <cellStyle name="Separador de milhares 5 2 2 6 2 3 4 2 2" xfId="44669" xr:uid="{2ADDE3E4-FDED-4669-8217-918A7BFCBE23}"/>
    <cellStyle name="Separador de milhares 5 2 2 6 2 3 4 2 2 2" xfId="44670" xr:uid="{C8810072-08CF-4714-A4BE-D1D566A4FB15}"/>
    <cellStyle name="Separador de milhares 5 2 2 6 2 3 4 2 3" xfId="44671" xr:uid="{B656F0E1-F4EB-4086-9484-BA3810DC06A3}"/>
    <cellStyle name="Separador de milhares 5 2 2 6 2 3 4 3" xfId="44672" xr:uid="{B5BE43D6-52F8-45AA-9FA3-0607EA08481C}"/>
    <cellStyle name="Separador de milhares 5 2 2 6 2 3 4 3 2" xfId="44673" xr:uid="{A13B4FEF-66C0-4C3B-9651-609264E48EF1}"/>
    <cellStyle name="Separador de milhares 5 2 2 6 2 3 4 4" xfId="44674" xr:uid="{77D180FE-A5CC-4AE5-89CA-3F2D75906B5A}"/>
    <cellStyle name="Separador de milhares 5 2 2 6 2 3 4 4 2" xfId="44675" xr:uid="{4BEAE887-95BE-48CF-8F31-53C0EACDFB7E}"/>
    <cellStyle name="Separador de milhares 5 2 2 6 2 3 4 5" xfId="44676" xr:uid="{1FDEDBF6-9C59-425C-889B-2E62BA4905A4}"/>
    <cellStyle name="Separador de milhares 5 2 2 6 2 3 5" xfId="44677" xr:uid="{190F385E-3D8D-40E4-98A6-B83EAF5D5A94}"/>
    <cellStyle name="Separador de milhares 5 2 2 6 2 3 5 2" xfId="44678" xr:uid="{44A60961-0DE3-4701-8CFB-0792CF7D6B0B}"/>
    <cellStyle name="Separador de milhares 5 2 2 6 2 3 5 2 2" xfId="44679" xr:uid="{EA8654D4-AD03-4468-BDC9-C9F7C12A6024}"/>
    <cellStyle name="Separador de milhares 5 2 2 6 2 3 5 3" xfId="44680" xr:uid="{5132132A-566E-447A-AC0A-7CB8AA212333}"/>
    <cellStyle name="Separador de milhares 5 2 2 6 2 3 5 3 2" xfId="44681" xr:uid="{3D67F217-2268-4546-BC46-C3AD29AC95BD}"/>
    <cellStyle name="Separador de milhares 5 2 2 6 2 3 5 4" xfId="44682" xr:uid="{311FFE61-DD4B-44EE-94ED-EAB35A91C699}"/>
    <cellStyle name="Separador de milhares 5 2 2 6 2 3 6" xfId="44683" xr:uid="{25F5F061-2280-45B4-AC45-1904429E68EA}"/>
    <cellStyle name="Separador de milhares 5 2 2 6 2 3 6 2" xfId="44684" xr:uid="{378078F3-6DA1-4D7A-BDD5-829BF7CBD695}"/>
    <cellStyle name="Separador de milhares 5 2 2 6 2 3 7" xfId="44685" xr:uid="{394B6AB8-52C4-412F-B2BB-65A7449B10D6}"/>
    <cellStyle name="Separador de milhares 5 2 2 6 2 3 8" xfId="44686" xr:uid="{D7DAA5D5-B829-4231-BE00-B3207C350532}"/>
    <cellStyle name="Separador de milhares 5 2 2 6 2 3 9" xfId="53585" xr:uid="{0F7708AB-7043-4827-B05B-3FE90BD5E53F}"/>
    <cellStyle name="Separador de milhares 5 2 2 6 2 4" xfId="44687" xr:uid="{ED17F5A9-8B5C-4D3A-9C4A-5EA350444045}"/>
    <cellStyle name="Separador de milhares 5 2 2 6 2 4 2" xfId="44688" xr:uid="{F0FD0EA8-140F-45E5-B299-9FA3A96CD190}"/>
    <cellStyle name="Separador de milhares 5 2 2 6 2 4 2 2" xfId="44689" xr:uid="{96049D62-93A6-413C-A3B1-FA78A2CA3DDC}"/>
    <cellStyle name="Separador de milhares 5 2 2 6 2 4 2 2 2" xfId="44690" xr:uid="{146B156B-2D23-44A0-8C25-CFDEFFE853D7}"/>
    <cellStyle name="Separador de milhares 5 2 2 6 2 4 2 2 2 2" xfId="44691" xr:uid="{BDD2612B-B7A0-4500-9E34-D4AECC231430}"/>
    <cellStyle name="Separador de milhares 5 2 2 6 2 4 2 2 3" xfId="44692" xr:uid="{452E4B5C-B913-4D2C-BFC4-B42D98D7B364}"/>
    <cellStyle name="Separador de milhares 5 2 2 6 2 4 2 3" xfId="44693" xr:uid="{EE1EEDB9-EAE7-4298-A4C4-E858BA5C7073}"/>
    <cellStyle name="Separador de milhares 5 2 2 6 2 4 2 3 2" xfId="44694" xr:uid="{5A1C5380-1C06-4184-8240-14DF149284E7}"/>
    <cellStyle name="Separador de milhares 5 2 2 6 2 4 2 4" xfId="44695" xr:uid="{6B997AD1-5766-4EE7-B137-C524B033C41A}"/>
    <cellStyle name="Separador de milhares 5 2 2 6 2 4 2 4 2" xfId="44696" xr:uid="{D4549C6E-DAC7-4A27-9243-3A9AA48D5A70}"/>
    <cellStyle name="Separador de milhares 5 2 2 6 2 4 2 5" xfId="44697" xr:uid="{F1299884-4655-490A-B715-A2BA725BA5C5}"/>
    <cellStyle name="Separador de milhares 5 2 2 6 2 4 3" xfId="44698" xr:uid="{8E479DAF-B006-411F-841A-DD055B70E357}"/>
    <cellStyle name="Separador de milhares 5 2 2 6 2 4 3 2" xfId="44699" xr:uid="{AE4D3B18-51DF-46DB-9B46-8EB893FD5414}"/>
    <cellStyle name="Separador de milhares 5 2 2 6 2 4 4" xfId="44700" xr:uid="{E08266CB-8520-409D-986C-F8DBDBF2FA87}"/>
    <cellStyle name="Separador de milhares 5 2 2 6 2 4 4 2" xfId="44701" xr:uid="{CE459D14-D953-4DCF-9FF6-0B40FAFBCDD9}"/>
    <cellStyle name="Separador de milhares 5 2 2 6 2 4 5" xfId="44702" xr:uid="{B15DC44C-14C9-476D-A18A-D7E4EBAB113A}"/>
    <cellStyle name="Separador de milhares 5 2 2 6 2 5" xfId="44703" xr:uid="{FE8F1E60-453C-4215-9070-1042682E8034}"/>
    <cellStyle name="Separador de milhares 5 2 2 6 2 5 2" xfId="44704" xr:uid="{09F593AA-0D44-4C9A-BF1E-14282FEAEDA4}"/>
    <cellStyle name="Separador de milhares 5 2 2 6 2 5 2 2" xfId="44705" xr:uid="{D8CC0AE0-0CEC-4D04-ACD5-6F8ADBF278A5}"/>
    <cellStyle name="Separador de milhares 5 2 2 6 2 5 3" xfId="44706" xr:uid="{22A4C9A8-572B-4C51-9F70-55A91DC491E3}"/>
    <cellStyle name="Separador de milhares 5 2 2 6 2 5 3 2" xfId="44707" xr:uid="{174289BB-2751-455B-8813-6EF7F2A24EBD}"/>
    <cellStyle name="Separador de milhares 5 2 2 6 2 5 4" xfId="44708" xr:uid="{1E266C79-9E61-42D2-8E71-0D845CB5A6A2}"/>
    <cellStyle name="Separador de milhares 5 2 2 6 2 6" xfId="44709" xr:uid="{B81A922B-C3F3-40C0-B2CE-2981E3AA3196}"/>
    <cellStyle name="Separador de milhares 5 2 2 6 2 6 2" xfId="44710" xr:uid="{AD9E8F9E-43F3-4538-8517-BAE0D06F8BC4}"/>
    <cellStyle name="Separador de milhares 5 2 2 6 2 6 2 2" xfId="44711" xr:uid="{944E86F8-5AC3-424F-AE60-B9A8D9D5527B}"/>
    <cellStyle name="Separador de milhares 5 2 2 6 2 6 2 2 2" xfId="44712" xr:uid="{1FAF201A-D45C-4146-A2EB-F91A53C61F50}"/>
    <cellStyle name="Separador de milhares 5 2 2 6 2 6 2 3" xfId="44713" xr:uid="{02B8ADD7-2571-4FAF-9EEE-35DCA054B126}"/>
    <cellStyle name="Separador de milhares 5 2 2 6 2 6 3" xfId="44714" xr:uid="{C2B5C63B-8919-487B-B285-F472CF2589C9}"/>
    <cellStyle name="Separador de milhares 5 2 2 6 2 6 3 2" xfId="44715" xr:uid="{66E770AA-494E-4A4A-BC72-21851BE1A8DD}"/>
    <cellStyle name="Separador de milhares 5 2 2 6 2 6 4" xfId="44716" xr:uid="{574C9BB3-F67E-4454-9D68-46930E36511B}"/>
    <cellStyle name="Separador de milhares 5 2 2 6 2 6 4 2" xfId="44717" xr:uid="{23888887-9472-4FC2-8AF2-43F80293BCDF}"/>
    <cellStyle name="Separador de milhares 5 2 2 6 2 6 5" xfId="44718" xr:uid="{3503FBA2-9ECC-4DA0-82F7-8DB37A10301E}"/>
    <cellStyle name="Separador de milhares 5 2 2 6 2 7" xfId="44719" xr:uid="{A1E6E449-609D-479D-B7CA-0F72F80D3434}"/>
    <cellStyle name="Separador de milhares 5 2 2 6 2 7 2" xfId="44720" xr:uid="{A56B62BE-972D-4301-9458-27DC66E1A412}"/>
    <cellStyle name="Separador de milhares 5 2 2 6 2 7 2 2" xfId="44721" xr:uid="{D1E30335-14D5-40CE-BBAE-95C92A0993C8}"/>
    <cellStyle name="Separador de milhares 5 2 2 6 2 7 3" xfId="44722" xr:uid="{956CE7E4-3C4B-459B-B618-156E8AEA12BE}"/>
    <cellStyle name="Separador de milhares 5 2 2 6 2 7 3 2" xfId="44723" xr:uid="{4E1835DD-40AF-4B71-8D00-06785578A9F0}"/>
    <cellStyle name="Separador de milhares 5 2 2 6 2 7 4" xfId="44724" xr:uid="{221420DA-0AF0-4FF4-AA3D-FDFEE5D0BF19}"/>
    <cellStyle name="Separador de milhares 5 2 2 6 2 8" xfId="44725" xr:uid="{9B431FB2-B87C-4103-9498-87C95BED5E1F}"/>
    <cellStyle name="Separador de milhares 5 2 2 6 2 8 2" xfId="44726" xr:uid="{7F4484B2-CB37-4DCB-8B29-187A5AE7173C}"/>
    <cellStyle name="Separador de milhares 5 2 2 6 2 9" xfId="44727" xr:uid="{11B3C8EA-38F0-4378-9029-CE4A80610964}"/>
    <cellStyle name="Separador de milhares 5 2 2 6 3" xfId="44728" xr:uid="{01C5C413-C8CE-4116-BCA1-D373D034ECAA}"/>
    <cellStyle name="Separador de milhares 5 2 2 6 3 2" xfId="44729" xr:uid="{31CC1179-8CAD-42B1-809B-247AE2F8388E}"/>
    <cellStyle name="Separador de milhares 5 2 2 6 3 2 2" xfId="44730" xr:uid="{E5BB690C-A09D-470D-A05F-99382E85D17A}"/>
    <cellStyle name="Separador de milhares 5 2 2 6 3 2 2 2" xfId="44731" xr:uid="{1A7AE524-34BC-4CF2-B369-CEE89866D731}"/>
    <cellStyle name="Separador de milhares 5 2 2 6 3 2 2 2 2" xfId="44732" xr:uid="{17073200-1957-41D0-B094-EF8C6614F590}"/>
    <cellStyle name="Separador de milhares 5 2 2 6 3 2 2 2 2 2" xfId="44733" xr:uid="{A10A7967-EDE7-41FD-BA89-A2747871F093}"/>
    <cellStyle name="Separador de milhares 5 2 2 6 3 2 2 2 3" xfId="44734" xr:uid="{68228596-1F39-47CC-BA3D-12CD55F8F2F0}"/>
    <cellStyle name="Separador de milhares 5 2 2 6 3 2 2 3" xfId="44735" xr:uid="{ADFD268C-317F-45C8-B87F-AC441106E9D1}"/>
    <cellStyle name="Separador de milhares 5 2 2 6 3 2 2 3 2" xfId="44736" xr:uid="{24D95236-3C33-4C09-9B93-8AEA984250D8}"/>
    <cellStyle name="Separador de milhares 5 2 2 6 3 2 2 4" xfId="44737" xr:uid="{3EDE992D-0048-49FD-9DA8-F5219A023605}"/>
    <cellStyle name="Separador de milhares 5 2 2 6 3 2 2 4 2" xfId="44738" xr:uid="{53885593-6FD9-4834-8FF1-1294ACDFF991}"/>
    <cellStyle name="Separador de milhares 5 2 2 6 3 2 2 5" xfId="44739" xr:uid="{BDC564F4-C12E-4FA4-87CC-49BF6E6B96E7}"/>
    <cellStyle name="Separador de milhares 5 2 2 6 3 2 3" xfId="44740" xr:uid="{65E45B1D-2211-49FA-9801-928A469D2DE5}"/>
    <cellStyle name="Separador de milhares 5 2 2 6 3 2 3 2" xfId="44741" xr:uid="{522A1C43-555A-47C0-8C72-2E7FDAC3EB0A}"/>
    <cellStyle name="Separador de milhares 5 2 2 6 3 2 4" xfId="44742" xr:uid="{BAB97977-8806-4C06-9667-8351A70B482C}"/>
    <cellStyle name="Separador de milhares 5 2 2 6 3 2 4 2" xfId="44743" xr:uid="{C79E4E93-BA41-44AA-9E8D-73AEB196FBBC}"/>
    <cellStyle name="Separador de milhares 5 2 2 6 3 2 5" xfId="44744" xr:uid="{E62AB149-A7EB-48A8-AE6B-2BF0D3EC98F5}"/>
    <cellStyle name="Separador de milhares 5 2 2 6 3 3" xfId="44745" xr:uid="{9C43EAC6-62F6-4AFD-886B-B6B93902F634}"/>
    <cellStyle name="Separador de milhares 5 2 2 6 3 3 2" xfId="44746" xr:uid="{CCA2820D-F105-4CCE-BA6A-B118E730BE9F}"/>
    <cellStyle name="Separador de milhares 5 2 2 6 3 3 2 2" xfId="44747" xr:uid="{93DA9F07-0BD8-4A22-B80E-0AC9DBBC7667}"/>
    <cellStyle name="Separador de milhares 5 2 2 6 3 3 3" xfId="44748" xr:uid="{A8BEAD89-12DD-49E9-8173-676161180DAD}"/>
    <cellStyle name="Separador de milhares 5 2 2 6 3 3 3 2" xfId="44749" xr:uid="{F0259F75-7B71-4CCD-A434-4244FBCA71CC}"/>
    <cellStyle name="Separador de milhares 5 2 2 6 3 3 4" xfId="44750" xr:uid="{D2628A73-6774-4BD9-8BFD-D1ED2895008B}"/>
    <cellStyle name="Separador de milhares 5 2 2 6 3 4" xfId="44751" xr:uid="{3CF4ABA0-6221-406F-AB82-91548E0816B3}"/>
    <cellStyle name="Separador de milhares 5 2 2 6 3 4 2" xfId="44752" xr:uid="{00234A60-33F7-4D24-94F7-F8E230DBBD68}"/>
    <cellStyle name="Separador de milhares 5 2 2 6 3 4 2 2" xfId="44753" xr:uid="{3C0A03DB-65EA-4FFD-AEC2-FF753E59A7E3}"/>
    <cellStyle name="Separador de milhares 5 2 2 6 3 4 2 2 2" xfId="44754" xr:uid="{A2A1EF4A-FF47-421C-8008-4DE9A87A23FD}"/>
    <cellStyle name="Separador de milhares 5 2 2 6 3 4 2 3" xfId="44755" xr:uid="{1C0CE2AD-CB14-4DA0-8819-3508409EAC5D}"/>
    <cellStyle name="Separador de milhares 5 2 2 6 3 4 3" xfId="44756" xr:uid="{2F8A18AF-2089-488A-BDDA-6850A1965408}"/>
    <cellStyle name="Separador de milhares 5 2 2 6 3 4 3 2" xfId="44757" xr:uid="{05442A78-6A48-47A8-B609-8B36CF2EEE8F}"/>
    <cellStyle name="Separador de milhares 5 2 2 6 3 4 4" xfId="44758" xr:uid="{F2123781-466D-4BE9-A187-501D89F80945}"/>
    <cellStyle name="Separador de milhares 5 2 2 6 3 4 4 2" xfId="44759" xr:uid="{DA8A4295-67CC-4056-861B-5165D501D382}"/>
    <cellStyle name="Separador de milhares 5 2 2 6 3 4 5" xfId="44760" xr:uid="{7C3FBDC7-C5F8-4DB9-B0C7-C036CA0AB9F0}"/>
    <cellStyle name="Separador de milhares 5 2 2 6 3 5" xfId="44761" xr:uid="{57DB1580-D6E9-4BB6-9D78-7A5E54D6DB0F}"/>
    <cellStyle name="Separador de milhares 5 2 2 6 3 5 2" xfId="44762" xr:uid="{31BBA184-60FB-44DD-9156-10E97646A0D3}"/>
    <cellStyle name="Separador de milhares 5 2 2 6 3 5 2 2" xfId="44763" xr:uid="{B6248A40-AE57-4124-9F64-4000F5E59235}"/>
    <cellStyle name="Separador de milhares 5 2 2 6 3 5 3" xfId="44764" xr:uid="{9C9FEA2A-CDE0-4E08-83A8-C9909E688F06}"/>
    <cellStyle name="Separador de milhares 5 2 2 6 3 5 3 2" xfId="44765" xr:uid="{57035747-AFF4-4217-AE94-55FD90ECDDDD}"/>
    <cellStyle name="Separador de milhares 5 2 2 6 3 5 4" xfId="44766" xr:uid="{DF166615-2A2A-42CC-8193-1C0C3CC3E198}"/>
    <cellStyle name="Separador de milhares 5 2 2 6 3 6" xfId="44767" xr:uid="{6AD8BA67-E1E5-45C1-9217-549F218F500B}"/>
    <cellStyle name="Separador de milhares 5 2 2 6 3 6 2" xfId="44768" xr:uid="{33C9C354-476A-4555-A16E-F6CDD3F7766D}"/>
    <cellStyle name="Separador de milhares 5 2 2 6 3 7" xfId="44769" xr:uid="{02CFAE52-6049-4CB3-8868-C09E79CBF816}"/>
    <cellStyle name="Separador de milhares 5 2 2 6 3 8" xfId="44770" xr:uid="{7685845A-1026-4179-8B24-ECF59D7017A9}"/>
    <cellStyle name="Separador de milhares 5 2 2 6 3 9" xfId="53586" xr:uid="{703B0F21-6D3F-47AE-B8D6-0B9F6E713E1D}"/>
    <cellStyle name="Separador de milhares 5 2 2 6 4" xfId="44771" xr:uid="{87EEBCF5-9779-4A17-95E5-632AE6E9A292}"/>
    <cellStyle name="Separador de milhares 5 2 2 6 4 2" xfId="44772" xr:uid="{7FB923B2-072D-4190-84D1-EBD41DE7FBDA}"/>
    <cellStyle name="Separador de milhares 5 2 2 6 4 2 2" xfId="44773" xr:uid="{F9BC898F-1E08-4B82-8E82-95CB37EA4889}"/>
    <cellStyle name="Separador de milhares 5 2 2 6 4 2 2 2" xfId="44774" xr:uid="{4B69F5BC-2C25-4F0E-A736-0150AA721FD7}"/>
    <cellStyle name="Separador de milhares 5 2 2 6 4 2 2 2 2" xfId="44775" xr:uid="{7E3CF8AD-0C65-4D7E-8E1F-865D72905202}"/>
    <cellStyle name="Separador de milhares 5 2 2 6 4 2 2 2 2 2" xfId="44776" xr:uid="{D6F53F6E-59B1-4FB2-8FA0-CBBBBD17BD64}"/>
    <cellStyle name="Separador de milhares 5 2 2 6 4 2 2 2 3" xfId="44777" xr:uid="{45A913CC-3297-45D5-9E51-9E8E1C6DFA0B}"/>
    <cellStyle name="Separador de milhares 5 2 2 6 4 2 2 3" xfId="44778" xr:uid="{1312C610-7689-4EF6-99E0-DAFA8E71224E}"/>
    <cellStyle name="Separador de milhares 5 2 2 6 4 2 2 3 2" xfId="44779" xr:uid="{0F349A2F-2858-4512-849E-92B92B64DB07}"/>
    <cellStyle name="Separador de milhares 5 2 2 6 4 2 2 4" xfId="44780" xr:uid="{EA55D04E-B17E-482D-8ACE-EBE132B8B57A}"/>
    <cellStyle name="Separador de milhares 5 2 2 6 4 2 2 4 2" xfId="44781" xr:uid="{C88B0F37-0B13-4360-ABD2-D1395B709389}"/>
    <cellStyle name="Separador de milhares 5 2 2 6 4 2 2 5" xfId="44782" xr:uid="{0432AE17-1634-4B9A-B4F6-1158E0F7D7FB}"/>
    <cellStyle name="Separador de milhares 5 2 2 6 4 2 3" xfId="44783" xr:uid="{A1644AD3-CB31-4A32-AE14-DD5E933936A1}"/>
    <cellStyle name="Separador de milhares 5 2 2 6 4 2 3 2" xfId="44784" xr:uid="{B3720405-E772-456E-82BE-4D4A96FD9C8E}"/>
    <cellStyle name="Separador de milhares 5 2 2 6 4 2 4" xfId="44785" xr:uid="{1E3D7B09-F2B1-49D6-BCEC-7C621A13664F}"/>
    <cellStyle name="Separador de milhares 5 2 2 6 4 2 4 2" xfId="44786" xr:uid="{234E9CB3-5A9C-47AF-81E6-F872C58BCB13}"/>
    <cellStyle name="Separador de milhares 5 2 2 6 4 2 5" xfId="44787" xr:uid="{5638363A-9801-4157-B243-A8C680D11E7B}"/>
    <cellStyle name="Separador de milhares 5 2 2 6 4 3" xfId="44788" xr:uid="{F89A50C8-5995-4F33-9CF4-9C15497C15C4}"/>
    <cellStyle name="Separador de milhares 5 2 2 6 4 3 2" xfId="44789" xr:uid="{28684D96-770E-4C92-9959-F9A89BD88BAC}"/>
    <cellStyle name="Separador de milhares 5 2 2 6 4 3 2 2" xfId="44790" xr:uid="{F1FD307F-DBDF-49A5-AC4E-D0C4EFD76AB8}"/>
    <cellStyle name="Separador de milhares 5 2 2 6 4 3 3" xfId="44791" xr:uid="{29CB04D7-9CA8-4994-998C-58B14665766D}"/>
    <cellStyle name="Separador de milhares 5 2 2 6 4 3 3 2" xfId="44792" xr:uid="{029C8FA7-FCE1-4CDE-A588-892B395F1C4A}"/>
    <cellStyle name="Separador de milhares 5 2 2 6 4 3 4" xfId="44793" xr:uid="{922E9D1C-5F29-4DCE-84B1-EBC3829438A5}"/>
    <cellStyle name="Separador de milhares 5 2 2 6 4 4" xfId="44794" xr:uid="{28915741-B630-4F57-8D66-D75846F240DE}"/>
    <cellStyle name="Separador de milhares 5 2 2 6 4 4 2" xfId="44795" xr:uid="{314F3FC1-1822-424B-BE05-CA36DD96784D}"/>
    <cellStyle name="Separador de milhares 5 2 2 6 4 4 2 2" xfId="44796" xr:uid="{1802BC71-A4EC-4774-B8A4-FEFF2C794F8E}"/>
    <cellStyle name="Separador de milhares 5 2 2 6 4 4 2 2 2" xfId="44797" xr:uid="{4767206E-3304-4363-9B04-064ED5566598}"/>
    <cellStyle name="Separador de milhares 5 2 2 6 4 4 2 3" xfId="44798" xr:uid="{E75E5705-7FE6-43A2-93F3-EB43F704FFC1}"/>
    <cellStyle name="Separador de milhares 5 2 2 6 4 4 3" xfId="44799" xr:uid="{039FDC00-D8D7-44A5-B2CE-151AD367972B}"/>
    <cellStyle name="Separador de milhares 5 2 2 6 4 4 3 2" xfId="44800" xr:uid="{D4FCB65D-296B-4F17-A5F7-02F5EF354772}"/>
    <cellStyle name="Separador de milhares 5 2 2 6 4 4 4" xfId="44801" xr:uid="{6F81CC9A-50F7-477F-8B12-9303039CE312}"/>
    <cellStyle name="Separador de milhares 5 2 2 6 4 4 4 2" xfId="44802" xr:uid="{B85F801D-D381-41A0-9834-3C16263C449E}"/>
    <cellStyle name="Separador de milhares 5 2 2 6 4 4 5" xfId="44803" xr:uid="{76D48219-45C6-464F-88A3-ADCFB5B5C25D}"/>
    <cellStyle name="Separador de milhares 5 2 2 6 4 5" xfId="44804" xr:uid="{A8FEEFFA-4AC0-481A-B717-29EF5195211B}"/>
    <cellStyle name="Separador de milhares 5 2 2 6 4 5 2" xfId="44805" xr:uid="{83C3189F-7357-4035-8841-42675F134758}"/>
    <cellStyle name="Separador de milhares 5 2 2 6 4 5 2 2" xfId="44806" xr:uid="{C894096F-F154-42E1-982E-3839BE3AD103}"/>
    <cellStyle name="Separador de milhares 5 2 2 6 4 5 3" xfId="44807" xr:uid="{8B46CD98-CB2B-4115-BBA9-BDA88B895E1C}"/>
    <cellStyle name="Separador de milhares 5 2 2 6 4 5 3 2" xfId="44808" xr:uid="{E2CB6FDD-29C5-4B70-9DFD-6ED64421A749}"/>
    <cellStyle name="Separador de milhares 5 2 2 6 4 5 4" xfId="44809" xr:uid="{B9C6014D-BFA5-4FCE-8D1E-0B832F2B4BA3}"/>
    <cellStyle name="Separador de milhares 5 2 2 6 4 6" xfId="44810" xr:uid="{F96152B8-DE8E-44BF-A524-B89EDD4831E1}"/>
    <cellStyle name="Separador de milhares 5 2 2 6 4 6 2" xfId="44811" xr:uid="{E77D7A86-C6A9-4432-9877-5F5275569057}"/>
    <cellStyle name="Separador de milhares 5 2 2 6 4 7" xfId="44812" xr:uid="{95C8103E-6C99-42DB-BAE5-A859BB5154A0}"/>
    <cellStyle name="Separador de milhares 5 2 2 6 4 8" xfId="44813" xr:uid="{DCFE7344-90FD-4511-BAF0-CAFA9DECC33B}"/>
    <cellStyle name="Separador de milhares 5 2 2 6 4 9" xfId="53587" xr:uid="{8191E998-596A-444B-84F8-9B3F68859EE3}"/>
    <cellStyle name="Separador de milhares 5 2 2 6 5" xfId="44814" xr:uid="{DFE05210-C0D6-4B5C-8F59-10E0C527B8C3}"/>
    <cellStyle name="Separador de milhares 5 2 2 6 5 2" xfId="44815" xr:uid="{82CE7512-FEF7-4FA6-BAC4-6DC68D2760B3}"/>
    <cellStyle name="Separador de milhares 5 2 2 6 5 2 2" xfId="44816" xr:uid="{3BDC9F34-0B2A-45E0-B196-91BB09C4564B}"/>
    <cellStyle name="Separador de milhares 5 2 2 6 5 2 2 2" xfId="44817" xr:uid="{490F11CE-3A25-4F88-AD7B-32831592A7C5}"/>
    <cellStyle name="Separador de milhares 5 2 2 6 5 2 2 2 2" xfId="44818" xr:uid="{B449FC89-7F6B-4103-BC71-597B2B74E241}"/>
    <cellStyle name="Separador de milhares 5 2 2 6 5 2 2 2 2 2" xfId="44819" xr:uid="{E94C097B-830A-4D69-84A6-9AB56DA5764F}"/>
    <cellStyle name="Separador de milhares 5 2 2 6 5 2 2 2 3" xfId="44820" xr:uid="{6E4A552F-73E1-4010-BB57-F37822507313}"/>
    <cellStyle name="Separador de milhares 5 2 2 6 5 2 2 3" xfId="44821" xr:uid="{9A42A855-B0B3-4A48-9804-46844E95B079}"/>
    <cellStyle name="Separador de milhares 5 2 2 6 5 2 2 3 2" xfId="44822" xr:uid="{166DC945-362D-4FAC-AE40-AAC1E9A365E2}"/>
    <cellStyle name="Separador de milhares 5 2 2 6 5 2 2 4" xfId="44823" xr:uid="{5EA2E247-A9BB-4F08-A26B-5DCE8ADCC9B9}"/>
    <cellStyle name="Separador de milhares 5 2 2 6 5 2 2 4 2" xfId="44824" xr:uid="{C4760D3F-4977-4F21-8D16-D4BD5D4E202D}"/>
    <cellStyle name="Separador de milhares 5 2 2 6 5 2 2 5" xfId="44825" xr:uid="{10F47C05-CDC6-49FB-8C57-841F248F5670}"/>
    <cellStyle name="Separador de milhares 5 2 2 6 5 2 3" xfId="44826" xr:uid="{83F7D379-F3DA-4AF1-8279-8EE31F028525}"/>
    <cellStyle name="Separador de milhares 5 2 2 6 5 2 3 2" xfId="44827" xr:uid="{29C30BA0-3F7A-43C0-A3EC-2B3FF0A0C702}"/>
    <cellStyle name="Separador de milhares 5 2 2 6 5 2 4" xfId="44828" xr:uid="{61437C52-1AE3-432F-BBC5-57F805188CD1}"/>
    <cellStyle name="Separador de milhares 5 2 2 6 5 2 4 2" xfId="44829" xr:uid="{CF020B64-8A6A-46F2-B515-100652487E8B}"/>
    <cellStyle name="Separador de milhares 5 2 2 6 5 2 5" xfId="44830" xr:uid="{EE7E83F9-2BA5-482A-B2B5-A4A276D3BC88}"/>
    <cellStyle name="Separador de milhares 5 2 2 6 5 3" xfId="44831" xr:uid="{22F6DAD7-57FB-41F8-ADAA-60099E5F6170}"/>
    <cellStyle name="Separador de milhares 5 2 2 6 5 3 2" xfId="44832" xr:uid="{DA64336D-D07A-434D-8374-1D7933A45060}"/>
    <cellStyle name="Separador de milhares 5 2 2 6 5 3 2 2" xfId="44833" xr:uid="{F3A57842-2272-43F7-A0C8-55C202731E31}"/>
    <cellStyle name="Separador de milhares 5 2 2 6 5 3 3" xfId="44834" xr:uid="{950C393E-259C-4D0C-9837-1E887B4D1CEB}"/>
    <cellStyle name="Separador de milhares 5 2 2 6 5 3 3 2" xfId="44835" xr:uid="{855E1783-74BA-4F77-9F79-F62C3F40BCCB}"/>
    <cellStyle name="Separador de milhares 5 2 2 6 5 3 4" xfId="44836" xr:uid="{4738CA8F-99EE-4BC7-921D-7B6B9F893529}"/>
    <cellStyle name="Separador de milhares 5 2 2 6 5 4" xfId="44837" xr:uid="{DF15B988-D7FC-4AD4-94ED-974E0EDD4F87}"/>
    <cellStyle name="Separador de milhares 5 2 2 6 5 4 2" xfId="44838" xr:uid="{E6DA6E54-5750-4F3E-809F-055B54BECC82}"/>
    <cellStyle name="Separador de milhares 5 2 2 6 5 4 2 2" xfId="44839" xr:uid="{596BC792-94EF-48B7-8577-52074DEA8471}"/>
    <cellStyle name="Separador de milhares 5 2 2 6 5 4 2 2 2" xfId="44840" xr:uid="{CB56687A-1884-4E9B-A6F5-A555DD903BE0}"/>
    <cellStyle name="Separador de milhares 5 2 2 6 5 4 2 3" xfId="44841" xr:uid="{9E4CE72E-261C-482C-999A-48C8632922FB}"/>
    <cellStyle name="Separador de milhares 5 2 2 6 5 4 3" xfId="44842" xr:uid="{961C3583-C3D1-4A9D-BD7A-842AEECC09A5}"/>
    <cellStyle name="Separador de milhares 5 2 2 6 5 4 3 2" xfId="44843" xr:uid="{BCC9B60B-8680-4908-8CFF-7E55CD239930}"/>
    <cellStyle name="Separador de milhares 5 2 2 6 5 4 4" xfId="44844" xr:uid="{8EEEB1AE-8846-49A0-888F-C41BD906EC9E}"/>
    <cellStyle name="Separador de milhares 5 2 2 6 5 4 4 2" xfId="44845" xr:uid="{A3D5D365-A41F-4A20-92F9-CC03D25A2CD4}"/>
    <cellStyle name="Separador de milhares 5 2 2 6 5 4 5" xfId="44846" xr:uid="{24FB699C-40A8-47D3-AB0F-7A038504D9C5}"/>
    <cellStyle name="Separador de milhares 5 2 2 6 5 5" xfId="44847" xr:uid="{14825C9C-D1CC-481E-9B77-434A1B061723}"/>
    <cellStyle name="Separador de milhares 5 2 2 6 5 5 2" xfId="44848" xr:uid="{F3150049-F7B1-4C4F-ABFA-E7B620BDFB45}"/>
    <cellStyle name="Separador de milhares 5 2 2 6 5 5 2 2" xfId="44849" xr:uid="{C364B348-6D50-442A-B36D-FD9642D55B03}"/>
    <cellStyle name="Separador de milhares 5 2 2 6 5 5 3" xfId="44850" xr:uid="{65B94C12-51DA-48E5-867E-12B3FAE4FE68}"/>
    <cellStyle name="Separador de milhares 5 2 2 6 5 5 3 2" xfId="44851" xr:uid="{3BDC57A1-6902-4AA6-BF6F-75FD19D8CF44}"/>
    <cellStyle name="Separador de milhares 5 2 2 6 5 5 4" xfId="44852" xr:uid="{8D36D164-9697-4420-B0C0-7586A4F06E2F}"/>
    <cellStyle name="Separador de milhares 5 2 2 6 5 6" xfId="44853" xr:uid="{9E5C1D8D-6E88-40AF-98A6-A52F2CEB85F2}"/>
    <cellStyle name="Separador de milhares 5 2 2 6 5 6 2" xfId="44854" xr:uid="{F1699BF8-C4A7-4075-8A01-F63917F4634E}"/>
    <cellStyle name="Separador de milhares 5 2 2 6 5 7" xfId="44855" xr:uid="{790C9EAB-1720-4A83-ABF7-46B64D21B5C5}"/>
    <cellStyle name="Separador de milhares 5 2 2 6 5 8" xfId="44856" xr:uid="{0DE122CC-9625-4272-8109-1361741B0F4A}"/>
    <cellStyle name="Separador de milhares 5 2 2 6 5 9" xfId="53588" xr:uid="{06DE8370-D918-4722-8E83-3C928BB1A473}"/>
    <cellStyle name="Separador de milhares 5 2 2 6 6" xfId="44857" xr:uid="{85C3ACD9-0F02-4064-A830-96BE782326F5}"/>
    <cellStyle name="Separador de milhares 5 2 2 6 6 2" xfId="44858" xr:uid="{290166E1-11B4-48A8-8751-ABE37CDF83C9}"/>
    <cellStyle name="Separador de milhares 5 2 2 6 6 2 2" xfId="44859" xr:uid="{CF09E6D7-C881-4B88-B0F7-E5B719800519}"/>
    <cellStyle name="Separador de milhares 5 2 2 6 6 2 2 2" xfId="44860" xr:uid="{D093DA99-070C-4A20-8EA3-118874FAB138}"/>
    <cellStyle name="Separador de milhares 5 2 2 6 6 2 2 2 2" xfId="44861" xr:uid="{9564201D-E9EA-416A-9B20-795EEDE26C24}"/>
    <cellStyle name="Separador de milhares 5 2 2 6 6 2 2 3" xfId="44862" xr:uid="{5B1C2438-CBD2-40D0-8549-692E5A0EAA26}"/>
    <cellStyle name="Separador de milhares 5 2 2 6 6 2 3" xfId="44863" xr:uid="{0EF21553-91F4-4C80-B80C-8E8C5CE94B8B}"/>
    <cellStyle name="Separador de milhares 5 2 2 6 6 2 3 2" xfId="44864" xr:uid="{2FB47CFB-FCCB-4A1E-A891-C663B1A62907}"/>
    <cellStyle name="Separador de milhares 5 2 2 6 6 2 4" xfId="44865" xr:uid="{88906992-32B3-4BCE-985C-18D863560C61}"/>
    <cellStyle name="Separador de milhares 5 2 2 6 6 2 4 2" xfId="44866" xr:uid="{6FEBE3BA-3AD4-4F2C-9E2B-A55F5690D07A}"/>
    <cellStyle name="Separador de milhares 5 2 2 6 6 2 5" xfId="44867" xr:uid="{7C283561-DE80-4682-B03C-C521AE0AC02D}"/>
    <cellStyle name="Separador de milhares 5 2 2 6 6 3" xfId="44868" xr:uid="{9005651A-18C5-4796-9B49-7914ED176B1E}"/>
    <cellStyle name="Separador de milhares 5 2 2 6 6 3 2" xfId="44869" xr:uid="{3A4B30CC-156D-454F-A33B-314E92913F62}"/>
    <cellStyle name="Separador de milhares 5 2 2 6 6 4" xfId="44870" xr:uid="{51C64405-A4DB-4428-834F-823604EE4801}"/>
    <cellStyle name="Separador de milhares 5 2 2 6 6 4 2" xfId="44871" xr:uid="{2E02ADE3-5419-4478-BC41-528E2AB82C81}"/>
    <cellStyle name="Separador de milhares 5 2 2 6 6 5" xfId="44872" xr:uid="{163A9E40-C072-48C1-B13B-6CC806708258}"/>
    <cellStyle name="Separador de milhares 5 2 2 6 7" xfId="44873" xr:uid="{1DC71DF5-3F45-42F9-B16F-BD0270540B63}"/>
    <cellStyle name="Separador de milhares 5 2 2 6 7 2" xfId="44874" xr:uid="{6F4E07BC-17DD-422F-B00F-E79256FC8D0E}"/>
    <cellStyle name="Separador de milhares 5 2 2 6 7 2 2" xfId="44875" xr:uid="{F1BAB82A-22E3-47DE-B723-8474545AFBAC}"/>
    <cellStyle name="Separador de milhares 5 2 2 6 7 3" xfId="44876" xr:uid="{8F226DF3-694D-4B7C-8D52-C8C13FDC2469}"/>
    <cellStyle name="Separador de milhares 5 2 2 6 7 3 2" xfId="44877" xr:uid="{BCD8C922-1503-4E47-ABE0-97C86D03F1ED}"/>
    <cellStyle name="Separador de milhares 5 2 2 6 7 4" xfId="44878" xr:uid="{68CB2B82-6C08-4A92-B9EB-AF9776497062}"/>
    <cellStyle name="Separador de milhares 5 2 2 6 8" xfId="44879" xr:uid="{4D132AED-CF6C-4CC1-9875-DACC7BAAB588}"/>
    <cellStyle name="Separador de milhares 5 2 2 6 8 2" xfId="44880" xr:uid="{050C45A3-DD5A-4116-B926-BC97D5389730}"/>
    <cellStyle name="Separador de milhares 5 2 2 6 8 2 2" xfId="44881" xr:uid="{8D00353E-ED0A-4AB8-8775-0BC121E0EFD2}"/>
    <cellStyle name="Separador de milhares 5 2 2 6 8 2 2 2" xfId="44882" xr:uid="{F58A5C78-019A-492C-A69B-E5F50B497546}"/>
    <cellStyle name="Separador de milhares 5 2 2 6 8 2 3" xfId="44883" xr:uid="{F8A01D2C-0226-45B1-BA75-F3CC0869AE4A}"/>
    <cellStyle name="Separador de milhares 5 2 2 6 8 3" xfId="44884" xr:uid="{57CFFD2D-55E4-4C50-B321-4B9467B70F35}"/>
    <cellStyle name="Separador de milhares 5 2 2 6 8 3 2" xfId="44885" xr:uid="{99ECE49D-DD6F-453D-B6EB-20F553F7714A}"/>
    <cellStyle name="Separador de milhares 5 2 2 6 8 4" xfId="44886" xr:uid="{8AA989CE-AE6C-4948-A2DA-D4CB0E57B12D}"/>
    <cellStyle name="Separador de milhares 5 2 2 6 8 4 2" xfId="44887" xr:uid="{1434D7F7-FE01-4452-BDFF-39BF5069F5C0}"/>
    <cellStyle name="Separador de milhares 5 2 2 6 8 5" xfId="44888" xr:uid="{B9CC44BD-654E-4D47-BD95-EB8E2B7E0024}"/>
    <cellStyle name="Separador de milhares 5 2 2 6 9" xfId="44889" xr:uid="{223728AB-4323-4B49-95F9-22B77F23D52C}"/>
    <cellStyle name="Separador de milhares 5 2 2 6 9 2" xfId="44890" xr:uid="{F7011419-137B-480E-B86D-F3BA863743EB}"/>
    <cellStyle name="Separador de milhares 5 2 2 6 9 2 2" xfId="44891" xr:uid="{44C6BC4B-6FD7-41B5-912C-E7ACD2843FEB}"/>
    <cellStyle name="Separador de milhares 5 2 2 6 9 3" xfId="44892" xr:uid="{83DA4262-69AA-44BC-B32E-C9FF1639F207}"/>
    <cellStyle name="Separador de milhares 5 2 2 6 9 3 2" xfId="44893" xr:uid="{E9512106-7CAD-42AC-8117-1E7B06E1EBB6}"/>
    <cellStyle name="Separador de milhares 5 2 2 6 9 4" xfId="44894" xr:uid="{11AB7CCF-F324-4228-A395-B6E33FB5CF4D}"/>
    <cellStyle name="Separador de milhares 5 2 2 7" xfId="44895" xr:uid="{C5253957-3DE0-43B5-A5E8-746A5D84659A}"/>
    <cellStyle name="Separador de milhares 5 2 2 7 10" xfId="44896" xr:uid="{3D21C9E5-DC1D-47CC-8120-0AF8B5B34E77}"/>
    <cellStyle name="Separador de milhares 5 2 2 7 11" xfId="53589" xr:uid="{38A62387-E9CE-4942-AF21-229350F60DAF}"/>
    <cellStyle name="Separador de milhares 5 2 2 7 2" xfId="44897" xr:uid="{A657AAFB-802F-42E6-AA51-C91EE6E00679}"/>
    <cellStyle name="Separador de milhares 5 2 2 7 2 2" xfId="44898" xr:uid="{8FA923E8-67BF-4B4F-BE3C-4D33E6CD8A33}"/>
    <cellStyle name="Separador de milhares 5 2 2 7 2 2 2" xfId="44899" xr:uid="{447D3D6D-BF15-4DE9-826E-2B76DF2634C7}"/>
    <cellStyle name="Separador de milhares 5 2 2 7 2 2 2 2" xfId="44900" xr:uid="{CEA4E2FB-90E8-48F4-9D09-815FD131E76E}"/>
    <cellStyle name="Separador de milhares 5 2 2 7 2 2 2 2 2" xfId="44901" xr:uid="{0A264EC0-1557-4E3B-BEAE-6081AB705E89}"/>
    <cellStyle name="Separador de milhares 5 2 2 7 2 2 2 2 2 2" xfId="44902" xr:uid="{A8C7F88C-C3AF-49C6-96E0-155C647A3E2D}"/>
    <cellStyle name="Separador de milhares 5 2 2 7 2 2 2 2 3" xfId="44903" xr:uid="{8AB8D356-4F68-47A6-B8E5-4F8E48FBDDA1}"/>
    <cellStyle name="Separador de milhares 5 2 2 7 2 2 2 3" xfId="44904" xr:uid="{97A3F42D-1F5C-4F22-B85E-1F2425DED679}"/>
    <cellStyle name="Separador de milhares 5 2 2 7 2 2 2 3 2" xfId="44905" xr:uid="{B1ADC354-4570-409F-A366-AA0A009C09C3}"/>
    <cellStyle name="Separador de milhares 5 2 2 7 2 2 2 4" xfId="44906" xr:uid="{6143DD9D-20EB-4B6E-AFF2-9CD17B30DC1D}"/>
    <cellStyle name="Separador de milhares 5 2 2 7 2 2 2 4 2" xfId="44907" xr:uid="{4AB5858E-539F-45BB-9658-70114714CD02}"/>
    <cellStyle name="Separador de milhares 5 2 2 7 2 2 2 5" xfId="44908" xr:uid="{3EC30EE8-6733-4ED9-A3C6-4D3064792D57}"/>
    <cellStyle name="Separador de milhares 5 2 2 7 2 2 3" xfId="44909" xr:uid="{2B5E760E-7EBB-4CF7-A985-015DF7EE382A}"/>
    <cellStyle name="Separador de milhares 5 2 2 7 2 2 3 2" xfId="44910" xr:uid="{BFBC31C5-74D5-4E92-B80A-6A18FC2A74D3}"/>
    <cellStyle name="Separador de milhares 5 2 2 7 2 2 4" xfId="44911" xr:uid="{1A324E22-CCB1-4AB4-926A-E946F34EBFBB}"/>
    <cellStyle name="Separador de milhares 5 2 2 7 2 2 4 2" xfId="44912" xr:uid="{2E6532DB-1F21-42AB-8AA1-EA5895A0C029}"/>
    <cellStyle name="Separador de milhares 5 2 2 7 2 2 5" xfId="44913" xr:uid="{EA6241CE-9FEF-4169-A8B6-0FB0278D528B}"/>
    <cellStyle name="Separador de milhares 5 2 2 7 2 3" xfId="44914" xr:uid="{3D263A35-45D9-423F-935B-8F869175DAD8}"/>
    <cellStyle name="Separador de milhares 5 2 2 7 2 3 2" xfId="44915" xr:uid="{DCDE5E9A-4B38-4C1B-81CB-F80D4C1C72BB}"/>
    <cellStyle name="Separador de milhares 5 2 2 7 2 3 2 2" xfId="44916" xr:uid="{911DFBB7-C6EE-414C-849E-0D856404856F}"/>
    <cellStyle name="Separador de milhares 5 2 2 7 2 3 3" xfId="44917" xr:uid="{3328C142-7FF7-4260-99AF-4602EAFE3FC8}"/>
    <cellStyle name="Separador de milhares 5 2 2 7 2 3 3 2" xfId="44918" xr:uid="{A8DD5C13-C0D4-456F-BD69-830F4AB4859A}"/>
    <cellStyle name="Separador de milhares 5 2 2 7 2 3 4" xfId="44919" xr:uid="{382538E4-052E-43E3-8A6E-413F368F8836}"/>
    <cellStyle name="Separador de milhares 5 2 2 7 2 4" xfId="44920" xr:uid="{F9FEA9B2-C748-4C55-ADAC-31E5C07FBE12}"/>
    <cellStyle name="Separador de milhares 5 2 2 7 2 4 2" xfId="44921" xr:uid="{8603EEAE-46F8-4194-A91B-3A60FA430A20}"/>
    <cellStyle name="Separador de milhares 5 2 2 7 2 4 2 2" xfId="44922" xr:uid="{B162C4FE-CBEE-4DC6-AD75-22BD3C14D542}"/>
    <cellStyle name="Separador de milhares 5 2 2 7 2 4 2 2 2" xfId="44923" xr:uid="{00B16758-3966-44A4-8E1F-EE73DC56F204}"/>
    <cellStyle name="Separador de milhares 5 2 2 7 2 4 2 3" xfId="44924" xr:uid="{44BBFAEF-FBDC-4620-A053-D399B4FE2F2E}"/>
    <cellStyle name="Separador de milhares 5 2 2 7 2 4 3" xfId="44925" xr:uid="{DB20C260-07A2-4EEA-965F-2DF9CF86A44B}"/>
    <cellStyle name="Separador de milhares 5 2 2 7 2 4 3 2" xfId="44926" xr:uid="{E2E051AE-8ECA-4DB1-AFEC-CAB80EF7C920}"/>
    <cellStyle name="Separador de milhares 5 2 2 7 2 4 4" xfId="44927" xr:uid="{3D3F1B30-F4B2-449D-8837-C125A1468A9F}"/>
    <cellStyle name="Separador de milhares 5 2 2 7 2 4 4 2" xfId="44928" xr:uid="{22B18A99-C8F0-436F-97A3-48D5F1A09872}"/>
    <cellStyle name="Separador de milhares 5 2 2 7 2 4 5" xfId="44929" xr:uid="{24330796-4971-4E41-A9C9-9B93FBD83552}"/>
    <cellStyle name="Separador de milhares 5 2 2 7 2 5" xfId="44930" xr:uid="{46DBD35D-4C70-41F2-AF09-6484EDE96695}"/>
    <cellStyle name="Separador de milhares 5 2 2 7 2 5 2" xfId="44931" xr:uid="{ECED961E-18AE-431D-B4DE-BC0478BF762E}"/>
    <cellStyle name="Separador de milhares 5 2 2 7 2 5 2 2" xfId="44932" xr:uid="{2B93B56A-0B29-4AA0-99E4-2F3E87D628CE}"/>
    <cellStyle name="Separador de milhares 5 2 2 7 2 5 3" xfId="44933" xr:uid="{2203C226-60DD-45EA-96A9-92A63A09F0B2}"/>
    <cellStyle name="Separador de milhares 5 2 2 7 2 5 3 2" xfId="44934" xr:uid="{BCA94376-AC56-4295-9F15-2293069A0444}"/>
    <cellStyle name="Separador de milhares 5 2 2 7 2 5 4" xfId="44935" xr:uid="{36A274D9-8A02-4890-8D9C-F16ABAC855F9}"/>
    <cellStyle name="Separador de milhares 5 2 2 7 2 6" xfId="44936" xr:uid="{36FB9C80-A045-404F-93CF-A824AF1D0577}"/>
    <cellStyle name="Separador de milhares 5 2 2 7 2 6 2" xfId="44937" xr:uid="{CDA17418-4801-46F8-AB76-7D2046F49FCE}"/>
    <cellStyle name="Separador de milhares 5 2 2 7 2 7" xfId="44938" xr:uid="{27B367A8-3717-4BCE-B3DB-59DD11E0CCB8}"/>
    <cellStyle name="Separador de milhares 5 2 2 7 2 8" xfId="44939" xr:uid="{4EDDB929-700E-41F6-BFDA-5027D3A7017F}"/>
    <cellStyle name="Separador de milhares 5 2 2 7 2 9" xfId="53590" xr:uid="{98DE33E4-1400-487F-957E-B14958B419FD}"/>
    <cellStyle name="Separador de milhares 5 2 2 7 3" xfId="44940" xr:uid="{24029B41-051E-4F53-9EC5-68622FE039A8}"/>
    <cellStyle name="Separador de milhares 5 2 2 7 3 2" xfId="44941" xr:uid="{66BA5372-5A97-40B4-8977-0787BA6EC544}"/>
    <cellStyle name="Separador de milhares 5 2 2 7 3 2 2" xfId="44942" xr:uid="{A9B0B13E-4C8B-47C8-8D00-9B65EDBBB835}"/>
    <cellStyle name="Separador de milhares 5 2 2 7 3 2 2 2" xfId="44943" xr:uid="{1E339732-6218-48C7-837B-DF2D5E37ACB3}"/>
    <cellStyle name="Separador de milhares 5 2 2 7 3 2 2 2 2" xfId="44944" xr:uid="{CC0F54C5-2D00-4D3A-93E3-0CD7828B0E31}"/>
    <cellStyle name="Separador de milhares 5 2 2 7 3 2 2 2 2 2" xfId="44945" xr:uid="{F409B43F-7DC5-4385-9A14-195C7B9A0E11}"/>
    <cellStyle name="Separador de milhares 5 2 2 7 3 2 2 2 3" xfId="44946" xr:uid="{1D321B03-02A7-4102-8416-5604B06A7E06}"/>
    <cellStyle name="Separador de milhares 5 2 2 7 3 2 2 3" xfId="44947" xr:uid="{84E2B464-063A-4CAD-B2BF-B340F8FBA113}"/>
    <cellStyle name="Separador de milhares 5 2 2 7 3 2 2 3 2" xfId="44948" xr:uid="{29A016C3-8128-41BC-99E9-A622241C393C}"/>
    <cellStyle name="Separador de milhares 5 2 2 7 3 2 2 4" xfId="44949" xr:uid="{7E2F0B2A-2D8A-42B1-95FB-2CC25F3DB9F2}"/>
    <cellStyle name="Separador de milhares 5 2 2 7 3 2 2 4 2" xfId="44950" xr:uid="{0E65BBCD-55C6-4EFD-9635-7024B2C4337A}"/>
    <cellStyle name="Separador de milhares 5 2 2 7 3 2 2 5" xfId="44951" xr:uid="{E3B27A35-B90E-4005-9215-CB1C296E308A}"/>
    <cellStyle name="Separador de milhares 5 2 2 7 3 2 3" xfId="44952" xr:uid="{580E44BB-FFDE-4BEE-81DD-970B3C4AA361}"/>
    <cellStyle name="Separador de milhares 5 2 2 7 3 2 3 2" xfId="44953" xr:uid="{9B72CF80-F1B2-47C9-BFB3-2A5D5FEEDB74}"/>
    <cellStyle name="Separador de milhares 5 2 2 7 3 2 4" xfId="44954" xr:uid="{AF335FBD-AFE4-44E3-A65D-D06FF7900330}"/>
    <cellStyle name="Separador de milhares 5 2 2 7 3 2 4 2" xfId="44955" xr:uid="{E9A5CAA0-319B-4CF0-A869-7D679F3127A4}"/>
    <cellStyle name="Separador de milhares 5 2 2 7 3 2 5" xfId="44956" xr:uid="{92C52389-F349-4B31-9A30-3D2295B6AD5B}"/>
    <cellStyle name="Separador de milhares 5 2 2 7 3 3" xfId="44957" xr:uid="{0E7DA9E8-C410-473C-9EA9-BB6B99F0C28C}"/>
    <cellStyle name="Separador de milhares 5 2 2 7 3 3 2" xfId="44958" xr:uid="{4E8161C9-AECC-4FFA-B011-8D06F0B12E0E}"/>
    <cellStyle name="Separador de milhares 5 2 2 7 3 3 2 2" xfId="44959" xr:uid="{2B2F757F-78A2-4300-A877-EE2DB1D1C979}"/>
    <cellStyle name="Separador de milhares 5 2 2 7 3 3 3" xfId="44960" xr:uid="{8236ACEA-4B1A-49E8-B982-F2F43FCBCCE0}"/>
    <cellStyle name="Separador de milhares 5 2 2 7 3 3 3 2" xfId="44961" xr:uid="{D4888D5D-5B36-45BD-9A69-FFDAF6EB04D9}"/>
    <cellStyle name="Separador de milhares 5 2 2 7 3 3 4" xfId="44962" xr:uid="{D35CA9AF-D7B3-4376-A64A-E69BD4906F1A}"/>
    <cellStyle name="Separador de milhares 5 2 2 7 3 4" xfId="44963" xr:uid="{C66B236C-D68A-459E-9895-3816E67E89AC}"/>
    <cellStyle name="Separador de milhares 5 2 2 7 3 4 2" xfId="44964" xr:uid="{CD7DC238-0D5E-4EEC-BAEC-601AB7703299}"/>
    <cellStyle name="Separador de milhares 5 2 2 7 3 4 2 2" xfId="44965" xr:uid="{4A5103D8-576C-4E8D-B9E8-7E8171049D6C}"/>
    <cellStyle name="Separador de milhares 5 2 2 7 3 4 2 2 2" xfId="44966" xr:uid="{29B242C7-F42A-41C4-B6A3-00C0C7B0B2CF}"/>
    <cellStyle name="Separador de milhares 5 2 2 7 3 4 2 3" xfId="44967" xr:uid="{4EDEB2DE-7859-4CD1-AAE6-0CA2F0767765}"/>
    <cellStyle name="Separador de milhares 5 2 2 7 3 4 3" xfId="44968" xr:uid="{A17AB2A6-DF81-40DF-89E3-B44EEC499CC5}"/>
    <cellStyle name="Separador de milhares 5 2 2 7 3 4 3 2" xfId="44969" xr:uid="{921BB839-E7FF-45A5-A07F-DA67ABCFFC4D}"/>
    <cellStyle name="Separador de milhares 5 2 2 7 3 4 4" xfId="44970" xr:uid="{CA461EBB-83CB-4F8B-84E8-99FE8F1FEA38}"/>
    <cellStyle name="Separador de milhares 5 2 2 7 3 4 4 2" xfId="44971" xr:uid="{62E88E62-4BE8-48B6-84C1-60DDA31B9657}"/>
    <cellStyle name="Separador de milhares 5 2 2 7 3 4 5" xfId="44972" xr:uid="{9E97FC09-493A-4D4D-9F2E-140EA3C0D177}"/>
    <cellStyle name="Separador de milhares 5 2 2 7 3 5" xfId="44973" xr:uid="{4FE1A9A1-27AE-44D9-83A0-7C8E130A20F1}"/>
    <cellStyle name="Separador de milhares 5 2 2 7 3 5 2" xfId="44974" xr:uid="{B92C88EF-82E7-40FC-9567-EE0BDA2DAD17}"/>
    <cellStyle name="Separador de milhares 5 2 2 7 3 5 2 2" xfId="44975" xr:uid="{DEF7FB30-DB1E-4914-9C02-2055341F03C9}"/>
    <cellStyle name="Separador de milhares 5 2 2 7 3 5 3" xfId="44976" xr:uid="{22EF363D-08E7-4799-AD09-41431F211AC9}"/>
    <cellStyle name="Separador de milhares 5 2 2 7 3 5 3 2" xfId="44977" xr:uid="{5AB81DB7-6C94-4A40-8A85-5B75BBB601FB}"/>
    <cellStyle name="Separador de milhares 5 2 2 7 3 5 4" xfId="44978" xr:uid="{5760EE0A-11A3-4205-A601-F82BA25DDF50}"/>
    <cellStyle name="Separador de milhares 5 2 2 7 3 6" xfId="44979" xr:uid="{DB689D0F-56DB-492E-970E-E74362B8CAC4}"/>
    <cellStyle name="Separador de milhares 5 2 2 7 3 6 2" xfId="44980" xr:uid="{A37EDD5D-8E41-44DF-AFEF-DC300DEDB898}"/>
    <cellStyle name="Separador de milhares 5 2 2 7 3 7" xfId="44981" xr:uid="{7748A7BC-911D-41C3-9692-F438232624E0}"/>
    <cellStyle name="Separador de milhares 5 2 2 7 3 8" xfId="44982" xr:uid="{E43C1992-D61F-44EE-A10A-DA38BEED1553}"/>
    <cellStyle name="Separador de milhares 5 2 2 7 3 9" xfId="53591" xr:uid="{A0333574-9A19-488A-BCC2-056FB174C9F7}"/>
    <cellStyle name="Separador de milhares 5 2 2 7 4" xfId="44983" xr:uid="{637F9687-818A-487F-8D23-5B4F618F37A0}"/>
    <cellStyle name="Separador de milhares 5 2 2 7 4 2" xfId="44984" xr:uid="{7825FDBF-8A0C-4CED-B95D-BB2F44A21366}"/>
    <cellStyle name="Separador de milhares 5 2 2 7 4 2 2" xfId="44985" xr:uid="{2AE575B1-D88C-4EEC-9349-5F19DD3B0C70}"/>
    <cellStyle name="Separador de milhares 5 2 2 7 4 2 2 2" xfId="44986" xr:uid="{2D196E11-72B6-4F94-8B20-48753E2040E5}"/>
    <cellStyle name="Separador de milhares 5 2 2 7 4 2 2 2 2" xfId="44987" xr:uid="{42931E45-F3BA-4C62-B991-0778EBB1EB0E}"/>
    <cellStyle name="Separador de milhares 5 2 2 7 4 2 2 3" xfId="44988" xr:uid="{64E6A4DF-4972-47DC-8A5F-54B0B3198C44}"/>
    <cellStyle name="Separador de milhares 5 2 2 7 4 2 3" xfId="44989" xr:uid="{1483759C-19B7-4EAA-BEA3-2984B202D068}"/>
    <cellStyle name="Separador de milhares 5 2 2 7 4 2 3 2" xfId="44990" xr:uid="{CDF6932A-75FC-454E-BE45-D684775A329E}"/>
    <cellStyle name="Separador de milhares 5 2 2 7 4 2 4" xfId="44991" xr:uid="{9E74A1A6-FA20-4DF5-9687-C6B323D59716}"/>
    <cellStyle name="Separador de milhares 5 2 2 7 4 2 4 2" xfId="44992" xr:uid="{A9CA2A2B-CAFA-4297-BB12-9CE02E95136D}"/>
    <cellStyle name="Separador de milhares 5 2 2 7 4 2 5" xfId="44993" xr:uid="{7A5585A8-5EE3-4901-8A74-6CBE8DDC096B}"/>
    <cellStyle name="Separador de milhares 5 2 2 7 4 3" xfId="44994" xr:uid="{1AA86C6F-9A01-4CC8-8A89-2FA414600CB6}"/>
    <cellStyle name="Separador de milhares 5 2 2 7 4 3 2" xfId="44995" xr:uid="{787F7253-5C00-4962-9B7B-13C75C620575}"/>
    <cellStyle name="Separador de milhares 5 2 2 7 4 4" xfId="44996" xr:uid="{4308174A-380D-4017-821D-C0F1010F3EEF}"/>
    <cellStyle name="Separador de milhares 5 2 2 7 4 4 2" xfId="44997" xr:uid="{89DA92A3-AD4B-4704-8782-D8481D1A3C4D}"/>
    <cellStyle name="Separador de milhares 5 2 2 7 4 5" xfId="44998" xr:uid="{5EB3D87B-B633-461D-AC6B-D5360F26E9A8}"/>
    <cellStyle name="Separador de milhares 5 2 2 7 5" xfId="44999" xr:uid="{F987E00E-639E-42CF-8EA8-70A6EA215117}"/>
    <cellStyle name="Separador de milhares 5 2 2 7 5 2" xfId="45000" xr:uid="{C3AD5D30-D3F0-4892-BDB3-A2F04D6851AB}"/>
    <cellStyle name="Separador de milhares 5 2 2 7 5 2 2" xfId="45001" xr:uid="{F2007517-61E4-480C-BA81-7893E823B1C8}"/>
    <cellStyle name="Separador de milhares 5 2 2 7 5 3" xfId="45002" xr:uid="{2D0F2671-6CBD-4149-9ACE-358A1EB2ED0D}"/>
    <cellStyle name="Separador de milhares 5 2 2 7 5 3 2" xfId="45003" xr:uid="{4D0D7098-DC9D-4228-BCEC-C73EC4FF674B}"/>
    <cellStyle name="Separador de milhares 5 2 2 7 5 4" xfId="45004" xr:uid="{AE31DB11-60E5-45DA-8419-1B723702BFB8}"/>
    <cellStyle name="Separador de milhares 5 2 2 7 6" xfId="45005" xr:uid="{E26B1797-F933-4746-BCFC-51922E92CF99}"/>
    <cellStyle name="Separador de milhares 5 2 2 7 6 2" xfId="45006" xr:uid="{026C339A-4BAB-4FD0-83DE-829691186796}"/>
    <cellStyle name="Separador de milhares 5 2 2 7 6 2 2" xfId="45007" xr:uid="{37D74F86-58DF-40B4-B07F-D24A27F09A58}"/>
    <cellStyle name="Separador de milhares 5 2 2 7 6 2 2 2" xfId="45008" xr:uid="{A507B980-809E-4C90-8A8D-85BA88082ABC}"/>
    <cellStyle name="Separador de milhares 5 2 2 7 6 2 3" xfId="45009" xr:uid="{00D1FAAA-7960-408B-A94C-4C2C5CB10402}"/>
    <cellStyle name="Separador de milhares 5 2 2 7 6 3" xfId="45010" xr:uid="{FF5CC74A-DE2D-41A2-A6AA-9AA2E69BD621}"/>
    <cellStyle name="Separador de milhares 5 2 2 7 6 3 2" xfId="45011" xr:uid="{DA329356-A8E5-40A0-B9DF-DF08A8640EF1}"/>
    <cellStyle name="Separador de milhares 5 2 2 7 6 4" xfId="45012" xr:uid="{1F589658-9281-46B2-A522-4624C6CF7BF9}"/>
    <cellStyle name="Separador de milhares 5 2 2 7 6 4 2" xfId="45013" xr:uid="{FE548706-78E1-4CF1-9E36-9651AE09E6D7}"/>
    <cellStyle name="Separador de milhares 5 2 2 7 6 5" xfId="45014" xr:uid="{5F59794A-73A3-4C21-BB0B-C261154832C7}"/>
    <cellStyle name="Separador de milhares 5 2 2 7 7" xfId="45015" xr:uid="{E2E87BA9-2FE8-41EA-9D07-AFF95378CB1A}"/>
    <cellStyle name="Separador de milhares 5 2 2 7 7 2" xfId="45016" xr:uid="{19AB5929-8BC2-4B5B-B3EC-93839C61439B}"/>
    <cellStyle name="Separador de milhares 5 2 2 7 7 2 2" xfId="45017" xr:uid="{CA4646B6-7C4C-4CE1-8DA6-F1564ED88011}"/>
    <cellStyle name="Separador de milhares 5 2 2 7 7 3" xfId="45018" xr:uid="{E594351A-83B1-4BDE-BB8B-46F1869279EC}"/>
    <cellStyle name="Separador de milhares 5 2 2 7 7 3 2" xfId="45019" xr:uid="{841886D5-7EF9-4D63-8099-06747D611C84}"/>
    <cellStyle name="Separador de milhares 5 2 2 7 7 4" xfId="45020" xr:uid="{13EE5DF8-2898-413B-AE2D-05EED44A4399}"/>
    <cellStyle name="Separador de milhares 5 2 2 7 8" xfId="45021" xr:uid="{8ACBF53B-25AC-4899-AEC3-E39CADB29B8F}"/>
    <cellStyle name="Separador de milhares 5 2 2 7 8 2" xfId="45022" xr:uid="{0547A853-ACBA-4C09-87C5-82E6F87261F7}"/>
    <cellStyle name="Separador de milhares 5 2 2 7 9" xfId="45023" xr:uid="{8E111F84-8BF9-48AF-BE64-9677659C3AF1}"/>
    <cellStyle name="Separador de milhares 5 2 2 8" xfId="45024" xr:uid="{DBB018B1-6E59-4AAA-A110-B2EE30BF7D04}"/>
    <cellStyle name="Separador de milhares 5 2 2 8 10" xfId="45025" xr:uid="{C06D126C-066B-4A48-A6D3-BE5C905B84B8}"/>
    <cellStyle name="Separador de milhares 5 2 2 8 11" xfId="53592" xr:uid="{1B85684D-BF84-41BE-94B2-7AC44F58B384}"/>
    <cellStyle name="Separador de milhares 5 2 2 8 2" xfId="45026" xr:uid="{1AAF7BBC-D581-42F0-8F29-B001C2DD7601}"/>
    <cellStyle name="Separador de milhares 5 2 2 8 2 2" xfId="45027" xr:uid="{851C7DB1-0639-4AB9-8A6F-44762C988CE9}"/>
    <cellStyle name="Separador de milhares 5 2 2 8 2 2 2" xfId="45028" xr:uid="{203DF2D5-69B4-4B52-8E8C-AEE976649E3B}"/>
    <cellStyle name="Separador de milhares 5 2 2 8 2 2 2 2" xfId="45029" xr:uid="{B43D8049-AA1D-42EB-A457-E27B83720551}"/>
    <cellStyle name="Separador de milhares 5 2 2 8 2 2 2 2 2" xfId="45030" xr:uid="{02481CC7-4B0E-4321-9D3D-DB093C360842}"/>
    <cellStyle name="Separador de milhares 5 2 2 8 2 2 2 2 2 2" xfId="45031" xr:uid="{17F112F6-1A21-4ABA-B499-30773BA47E3A}"/>
    <cellStyle name="Separador de milhares 5 2 2 8 2 2 2 2 3" xfId="45032" xr:uid="{BC057608-26FD-4B5D-B187-99C8F8AC690E}"/>
    <cellStyle name="Separador de milhares 5 2 2 8 2 2 2 3" xfId="45033" xr:uid="{401212B3-C3CA-4B84-B327-2E6533151A41}"/>
    <cellStyle name="Separador de milhares 5 2 2 8 2 2 2 3 2" xfId="45034" xr:uid="{881D76E8-D140-4D4C-A207-51D8CD891875}"/>
    <cellStyle name="Separador de milhares 5 2 2 8 2 2 2 4" xfId="45035" xr:uid="{5B062309-2376-417F-A191-F8EA03796B8A}"/>
    <cellStyle name="Separador de milhares 5 2 2 8 2 2 2 4 2" xfId="45036" xr:uid="{D86FF86D-DABB-49CD-AB76-0525B29DDF2E}"/>
    <cellStyle name="Separador de milhares 5 2 2 8 2 2 2 5" xfId="45037" xr:uid="{B09C2E9F-B937-4870-8B7A-B626B4B9D4A9}"/>
    <cellStyle name="Separador de milhares 5 2 2 8 2 2 3" xfId="45038" xr:uid="{C5150676-D022-4E71-A5E0-595F991A549F}"/>
    <cellStyle name="Separador de milhares 5 2 2 8 2 2 3 2" xfId="45039" xr:uid="{18991690-BD21-4774-B75B-54B0E953CFA6}"/>
    <cellStyle name="Separador de milhares 5 2 2 8 2 2 4" xfId="45040" xr:uid="{770805A7-DA8D-47BC-8549-E7E9EF9DC58E}"/>
    <cellStyle name="Separador de milhares 5 2 2 8 2 2 4 2" xfId="45041" xr:uid="{DC0739F8-9CE6-4181-9751-284C4D844744}"/>
    <cellStyle name="Separador de milhares 5 2 2 8 2 2 5" xfId="45042" xr:uid="{02DEDBAB-139F-4D79-9070-36E2E82F08BB}"/>
    <cellStyle name="Separador de milhares 5 2 2 8 2 3" xfId="45043" xr:uid="{9FE9AE06-6BE4-42AF-ADB2-A17AE2C17E30}"/>
    <cellStyle name="Separador de milhares 5 2 2 8 2 3 2" xfId="45044" xr:uid="{0C3F94BE-8AEF-4AEE-B2C1-BA51B62A1C24}"/>
    <cellStyle name="Separador de milhares 5 2 2 8 2 3 2 2" xfId="45045" xr:uid="{CE92DCE7-CDD4-4683-9AEF-DB74ED4E4552}"/>
    <cellStyle name="Separador de milhares 5 2 2 8 2 3 3" xfId="45046" xr:uid="{F9FB372B-DDF1-4B95-AAE9-CF2B0FEFE0E8}"/>
    <cellStyle name="Separador de milhares 5 2 2 8 2 3 3 2" xfId="45047" xr:uid="{612AB806-04DE-4FC4-8F73-6953E66F4492}"/>
    <cellStyle name="Separador de milhares 5 2 2 8 2 3 4" xfId="45048" xr:uid="{79BACFA1-9CCB-4536-9724-85EAFA237487}"/>
    <cellStyle name="Separador de milhares 5 2 2 8 2 4" xfId="45049" xr:uid="{A9327D40-0A56-49A8-8230-DA4D72EB6AF1}"/>
    <cellStyle name="Separador de milhares 5 2 2 8 2 4 2" xfId="45050" xr:uid="{7AE2E10E-3218-46D5-BB2C-6BEB3AC190B6}"/>
    <cellStyle name="Separador de milhares 5 2 2 8 2 4 2 2" xfId="45051" xr:uid="{4F649D8D-36BB-4BFA-927E-987D02319F78}"/>
    <cellStyle name="Separador de milhares 5 2 2 8 2 4 2 2 2" xfId="45052" xr:uid="{E5F145DF-AADC-4CB6-902D-FEE9108FC67B}"/>
    <cellStyle name="Separador de milhares 5 2 2 8 2 4 2 3" xfId="45053" xr:uid="{51F28770-D77A-49C5-9035-4E8EAAEFAA32}"/>
    <cellStyle name="Separador de milhares 5 2 2 8 2 4 3" xfId="45054" xr:uid="{DFEAC9CC-5963-4224-9D77-684DB24AD3AE}"/>
    <cellStyle name="Separador de milhares 5 2 2 8 2 4 3 2" xfId="45055" xr:uid="{95A43F3E-00D1-4440-AC09-27C101BA2CD6}"/>
    <cellStyle name="Separador de milhares 5 2 2 8 2 4 4" xfId="45056" xr:uid="{A6157E76-96B7-4DDF-808A-C5D4EDD2F1C4}"/>
    <cellStyle name="Separador de milhares 5 2 2 8 2 4 4 2" xfId="45057" xr:uid="{49779994-3C0F-416E-B974-0EB5796B9B6F}"/>
    <cellStyle name="Separador de milhares 5 2 2 8 2 4 5" xfId="45058" xr:uid="{8476520F-852A-4F34-90D0-1A361AEE549E}"/>
    <cellStyle name="Separador de milhares 5 2 2 8 2 5" xfId="45059" xr:uid="{F8A5A1DE-6F68-494E-A6D9-2F13C31808DE}"/>
    <cellStyle name="Separador de milhares 5 2 2 8 2 5 2" xfId="45060" xr:uid="{7AD5AC25-1BC0-4ABC-9E43-9BF955E7D041}"/>
    <cellStyle name="Separador de milhares 5 2 2 8 2 5 2 2" xfId="45061" xr:uid="{51934B07-15BD-4B7D-A45B-55F56E455EEC}"/>
    <cellStyle name="Separador de milhares 5 2 2 8 2 5 3" xfId="45062" xr:uid="{F884CC99-82FD-4C94-A909-07D76DB7FE81}"/>
    <cellStyle name="Separador de milhares 5 2 2 8 2 5 3 2" xfId="45063" xr:uid="{EC8151E1-A4E9-4210-9A39-45E90F2D5850}"/>
    <cellStyle name="Separador de milhares 5 2 2 8 2 5 4" xfId="45064" xr:uid="{3FC3558C-69EC-420D-9C97-B88382F63410}"/>
    <cellStyle name="Separador de milhares 5 2 2 8 2 6" xfId="45065" xr:uid="{8D10EDF0-F911-4FE1-9252-353CFA6D05CA}"/>
    <cellStyle name="Separador de milhares 5 2 2 8 2 6 2" xfId="45066" xr:uid="{06C8933C-BEC6-4889-BB54-D004208A25D2}"/>
    <cellStyle name="Separador de milhares 5 2 2 8 2 7" xfId="45067" xr:uid="{983C8F90-392E-4FB1-AAD1-1CB6952ADFE8}"/>
    <cellStyle name="Separador de milhares 5 2 2 8 2 8" xfId="45068" xr:uid="{1B2AC65F-B747-4832-BE7B-A01161FB944D}"/>
    <cellStyle name="Separador de milhares 5 2 2 8 2 9" xfId="53593" xr:uid="{EDA91FA2-9E20-4CBA-9029-B4412654180E}"/>
    <cellStyle name="Separador de milhares 5 2 2 8 3" xfId="45069" xr:uid="{9A37C67D-665A-4661-8DBC-17EAF203ADBD}"/>
    <cellStyle name="Separador de milhares 5 2 2 8 3 2" xfId="45070" xr:uid="{29C05DBD-CB56-4004-9543-6B4F209194D6}"/>
    <cellStyle name="Separador de milhares 5 2 2 8 3 2 2" xfId="45071" xr:uid="{767A4B00-31A7-4907-9133-D1EB0989A32E}"/>
    <cellStyle name="Separador de milhares 5 2 2 8 3 2 2 2" xfId="45072" xr:uid="{8F8D0A55-CF09-4883-879F-D423E4995B60}"/>
    <cellStyle name="Separador de milhares 5 2 2 8 3 2 2 2 2" xfId="45073" xr:uid="{4E410F70-74B8-450E-9A06-0E97C2F928C1}"/>
    <cellStyle name="Separador de milhares 5 2 2 8 3 2 2 2 2 2" xfId="45074" xr:uid="{FE3770F0-F22E-4A52-86CC-7BCA197BA96D}"/>
    <cellStyle name="Separador de milhares 5 2 2 8 3 2 2 2 3" xfId="45075" xr:uid="{A7C5FD84-5FB3-4354-9518-651251F90B16}"/>
    <cellStyle name="Separador de milhares 5 2 2 8 3 2 2 3" xfId="45076" xr:uid="{33500062-048E-4247-9067-2835201ECF82}"/>
    <cellStyle name="Separador de milhares 5 2 2 8 3 2 2 3 2" xfId="45077" xr:uid="{8E228DC1-0BE8-4771-BFB9-8B39B635C693}"/>
    <cellStyle name="Separador de milhares 5 2 2 8 3 2 2 4" xfId="45078" xr:uid="{76191E4F-84CF-49C8-AAE8-6F2F41B89829}"/>
    <cellStyle name="Separador de milhares 5 2 2 8 3 2 2 4 2" xfId="45079" xr:uid="{C04F698B-B8A3-434F-9C9D-07B66B42CE1B}"/>
    <cellStyle name="Separador de milhares 5 2 2 8 3 2 2 5" xfId="45080" xr:uid="{55EAC504-C3B8-4385-BB48-760442B18F3A}"/>
    <cellStyle name="Separador de milhares 5 2 2 8 3 2 3" xfId="45081" xr:uid="{8746121B-E068-4534-839F-12BBC7D374C4}"/>
    <cellStyle name="Separador de milhares 5 2 2 8 3 2 3 2" xfId="45082" xr:uid="{F666AD4B-0F67-4B56-A36A-525A73543440}"/>
    <cellStyle name="Separador de milhares 5 2 2 8 3 2 4" xfId="45083" xr:uid="{15DEEE7E-B9AF-4068-AAE6-42F1591C110A}"/>
    <cellStyle name="Separador de milhares 5 2 2 8 3 2 4 2" xfId="45084" xr:uid="{7CA0F7F7-3184-4A68-BF53-EBC899ACEBA1}"/>
    <cellStyle name="Separador de milhares 5 2 2 8 3 2 5" xfId="45085" xr:uid="{89E0FE08-5EE7-43AD-A82B-88773573951E}"/>
    <cellStyle name="Separador de milhares 5 2 2 8 3 3" xfId="45086" xr:uid="{497D8814-678E-4B53-A2AC-C538EB880720}"/>
    <cellStyle name="Separador de milhares 5 2 2 8 3 3 2" xfId="45087" xr:uid="{9F98148A-E939-4EEA-B9C7-41503171982B}"/>
    <cellStyle name="Separador de milhares 5 2 2 8 3 3 2 2" xfId="45088" xr:uid="{84F2E047-DF58-47B4-83D2-A5FD721A15B5}"/>
    <cellStyle name="Separador de milhares 5 2 2 8 3 3 3" xfId="45089" xr:uid="{C83961B5-F6D8-4525-A44A-8296040E3655}"/>
    <cellStyle name="Separador de milhares 5 2 2 8 3 3 3 2" xfId="45090" xr:uid="{B3C28F91-D4CB-413D-B741-D6324C03932C}"/>
    <cellStyle name="Separador de milhares 5 2 2 8 3 3 4" xfId="45091" xr:uid="{E7B1DD5F-5E27-4670-8517-507D998D372A}"/>
    <cellStyle name="Separador de milhares 5 2 2 8 3 4" xfId="45092" xr:uid="{28B3E833-4109-47CC-8688-B557AC99A4C5}"/>
    <cellStyle name="Separador de milhares 5 2 2 8 3 4 2" xfId="45093" xr:uid="{0B9B3953-51A0-4063-B8EE-476D806486DD}"/>
    <cellStyle name="Separador de milhares 5 2 2 8 3 4 2 2" xfId="45094" xr:uid="{4C4AE8F3-EA2A-40FE-8E75-47D68F9FDB9A}"/>
    <cellStyle name="Separador de milhares 5 2 2 8 3 4 2 2 2" xfId="45095" xr:uid="{09D96D9A-E69E-469F-A802-51F5F74C58EC}"/>
    <cellStyle name="Separador de milhares 5 2 2 8 3 4 2 3" xfId="45096" xr:uid="{69122987-F3E1-4ED1-A7E4-5626B007B288}"/>
    <cellStyle name="Separador de milhares 5 2 2 8 3 4 3" xfId="45097" xr:uid="{E4BFDF8E-E43E-4D1D-853F-86955B4C2753}"/>
    <cellStyle name="Separador de milhares 5 2 2 8 3 4 3 2" xfId="45098" xr:uid="{760CB53C-AA54-4471-A89B-5153E0ACE2FF}"/>
    <cellStyle name="Separador de milhares 5 2 2 8 3 4 4" xfId="45099" xr:uid="{5DC4D887-F906-4DE8-B3AA-61FB1D63699F}"/>
    <cellStyle name="Separador de milhares 5 2 2 8 3 4 4 2" xfId="45100" xr:uid="{E6FA30C3-F821-45E8-B205-8C91F58EA90F}"/>
    <cellStyle name="Separador de milhares 5 2 2 8 3 4 5" xfId="45101" xr:uid="{239413E5-021D-4515-9CB4-1F5CF78C5707}"/>
    <cellStyle name="Separador de milhares 5 2 2 8 3 5" xfId="45102" xr:uid="{238859D2-2924-43D2-93F4-00884AAD6920}"/>
    <cellStyle name="Separador de milhares 5 2 2 8 3 5 2" xfId="45103" xr:uid="{7EF87BD3-3F2F-48CB-A514-5CF87ECA12BD}"/>
    <cellStyle name="Separador de milhares 5 2 2 8 3 5 2 2" xfId="45104" xr:uid="{45020A79-95E1-4FED-BD8B-351D5E0DB899}"/>
    <cellStyle name="Separador de milhares 5 2 2 8 3 5 3" xfId="45105" xr:uid="{D743E294-0DEE-4EE7-B9C1-433D7DAE6BA8}"/>
    <cellStyle name="Separador de milhares 5 2 2 8 3 5 3 2" xfId="45106" xr:uid="{9EEFEFCC-BC0A-43BF-98F0-0343EE5606B3}"/>
    <cellStyle name="Separador de milhares 5 2 2 8 3 5 4" xfId="45107" xr:uid="{8BF92C74-EBD9-427F-AF74-405E8F6C7CC6}"/>
    <cellStyle name="Separador de milhares 5 2 2 8 3 6" xfId="45108" xr:uid="{16A58F5D-B692-4185-A7EC-E2FFF82F8915}"/>
    <cellStyle name="Separador de milhares 5 2 2 8 3 6 2" xfId="45109" xr:uid="{CA61F3C5-BA9F-4A67-98F5-672E2498ED85}"/>
    <cellStyle name="Separador de milhares 5 2 2 8 3 7" xfId="45110" xr:uid="{D44DDA95-0F64-4C55-89F3-4564AF84F541}"/>
    <cellStyle name="Separador de milhares 5 2 2 8 3 8" xfId="45111" xr:uid="{0E644C16-DD5E-44F1-8EBA-4EA9A2EE6161}"/>
    <cellStyle name="Separador de milhares 5 2 2 8 3 9" xfId="53594" xr:uid="{4E39E649-4173-4163-BB25-D7F2134F065D}"/>
    <cellStyle name="Separador de milhares 5 2 2 8 4" xfId="45112" xr:uid="{E32BB367-62FC-4684-952F-88C70707074A}"/>
    <cellStyle name="Separador de milhares 5 2 2 8 4 2" xfId="45113" xr:uid="{DA53CE3B-A34F-49AF-95CC-DA908D13E705}"/>
    <cellStyle name="Separador de milhares 5 2 2 8 4 2 2" xfId="45114" xr:uid="{C6C34CCD-6558-4DB5-9EDE-6DDB17CC933C}"/>
    <cellStyle name="Separador de milhares 5 2 2 8 4 2 2 2" xfId="45115" xr:uid="{57196672-EF98-40EB-B96A-B083CAEFA6C9}"/>
    <cellStyle name="Separador de milhares 5 2 2 8 4 2 2 2 2" xfId="45116" xr:uid="{46C75A74-9AE2-4792-8E4E-E08FE2808B67}"/>
    <cellStyle name="Separador de milhares 5 2 2 8 4 2 2 3" xfId="45117" xr:uid="{D980F0C7-319F-4D44-B9CD-6106B4A5E123}"/>
    <cellStyle name="Separador de milhares 5 2 2 8 4 2 3" xfId="45118" xr:uid="{11E58EB2-FC2D-476F-87DE-F08E295FBC1C}"/>
    <cellStyle name="Separador de milhares 5 2 2 8 4 2 3 2" xfId="45119" xr:uid="{B065A882-C491-4D33-8739-AC3B6FE8479B}"/>
    <cellStyle name="Separador de milhares 5 2 2 8 4 2 4" xfId="45120" xr:uid="{370A559F-88DC-45A0-87C7-BC0A1B750641}"/>
    <cellStyle name="Separador de milhares 5 2 2 8 4 2 4 2" xfId="45121" xr:uid="{5E63FFA8-DB48-4FB4-8A0E-23A52AA7B102}"/>
    <cellStyle name="Separador de milhares 5 2 2 8 4 2 5" xfId="45122" xr:uid="{255361DA-449D-40C3-BD84-CED87CD7A0B5}"/>
    <cellStyle name="Separador de milhares 5 2 2 8 4 3" xfId="45123" xr:uid="{D45184F9-BF6A-4936-A81C-02D2D7B12421}"/>
    <cellStyle name="Separador de milhares 5 2 2 8 4 3 2" xfId="45124" xr:uid="{A227FD1A-B3AD-4F72-8C6C-2FD100BDB04A}"/>
    <cellStyle name="Separador de milhares 5 2 2 8 4 4" xfId="45125" xr:uid="{811EC16E-F491-49DD-BB47-7965373D371D}"/>
    <cellStyle name="Separador de milhares 5 2 2 8 4 4 2" xfId="45126" xr:uid="{07F7D007-E1BC-4FB3-AFD0-D8E52B0ECB6F}"/>
    <cellStyle name="Separador de milhares 5 2 2 8 4 5" xfId="45127" xr:uid="{25F262E5-10F8-4B6A-A9B6-F04BF5C6892A}"/>
    <cellStyle name="Separador de milhares 5 2 2 8 5" xfId="45128" xr:uid="{5A8092B7-0DD1-469E-A689-D547C03BF772}"/>
    <cellStyle name="Separador de milhares 5 2 2 8 5 2" xfId="45129" xr:uid="{5739789B-12F7-42C4-9D9D-5C9E50424A47}"/>
    <cellStyle name="Separador de milhares 5 2 2 8 5 2 2" xfId="45130" xr:uid="{03C14347-3130-442B-8260-C094E285E3F3}"/>
    <cellStyle name="Separador de milhares 5 2 2 8 5 3" xfId="45131" xr:uid="{13DD187D-786A-4EEC-989D-BE1BC6030FDA}"/>
    <cellStyle name="Separador de milhares 5 2 2 8 5 3 2" xfId="45132" xr:uid="{0C7276D3-77AC-436E-BC5F-72B9D034622E}"/>
    <cellStyle name="Separador de milhares 5 2 2 8 5 4" xfId="45133" xr:uid="{D394B5DB-7842-45AB-88B6-D247A5B0E22D}"/>
    <cellStyle name="Separador de milhares 5 2 2 8 6" xfId="45134" xr:uid="{98B91032-61D7-42F4-B6C9-2A0483128657}"/>
    <cellStyle name="Separador de milhares 5 2 2 8 6 2" xfId="45135" xr:uid="{4498BA1A-D5D5-4D83-9531-DEFEC7F6BC3E}"/>
    <cellStyle name="Separador de milhares 5 2 2 8 6 2 2" xfId="45136" xr:uid="{EDE400F3-2946-43F4-A7F3-CF915D5BD05C}"/>
    <cellStyle name="Separador de milhares 5 2 2 8 6 2 2 2" xfId="45137" xr:uid="{4196B513-1865-48C8-90E4-9C6C6C805238}"/>
    <cellStyle name="Separador de milhares 5 2 2 8 6 2 3" xfId="45138" xr:uid="{B338F365-6365-48D5-99AE-2FACD9D9B608}"/>
    <cellStyle name="Separador de milhares 5 2 2 8 6 3" xfId="45139" xr:uid="{19ABBF4F-25EC-49D1-9C72-E0E715782BDA}"/>
    <cellStyle name="Separador de milhares 5 2 2 8 6 3 2" xfId="45140" xr:uid="{9C1BD8D5-9FA5-4BC3-825F-172A44C473CE}"/>
    <cellStyle name="Separador de milhares 5 2 2 8 6 4" xfId="45141" xr:uid="{6734D79C-C82A-4D4D-84CC-624AE02C22D3}"/>
    <cellStyle name="Separador de milhares 5 2 2 8 6 4 2" xfId="45142" xr:uid="{A4C701BC-4FC8-47FF-A5CB-440E43512B8B}"/>
    <cellStyle name="Separador de milhares 5 2 2 8 6 5" xfId="45143" xr:uid="{B0676C36-E82E-4B05-897B-A31ECB71FC35}"/>
    <cellStyle name="Separador de milhares 5 2 2 8 7" xfId="45144" xr:uid="{DA31186F-485F-4B4A-97DD-D4D7533D07D4}"/>
    <cellStyle name="Separador de milhares 5 2 2 8 7 2" xfId="45145" xr:uid="{91FFD999-C7E3-47BF-BD93-17C462380A9B}"/>
    <cellStyle name="Separador de milhares 5 2 2 8 7 2 2" xfId="45146" xr:uid="{32D94E54-B34B-4CD9-8A5E-26E21AC9E76C}"/>
    <cellStyle name="Separador de milhares 5 2 2 8 7 3" xfId="45147" xr:uid="{2398379E-211F-4310-87D0-35CADB68F255}"/>
    <cellStyle name="Separador de milhares 5 2 2 8 7 3 2" xfId="45148" xr:uid="{95214AE5-26B1-468B-828D-5A8708D8E334}"/>
    <cellStyle name="Separador de milhares 5 2 2 8 7 4" xfId="45149" xr:uid="{3D6298D8-A423-4407-988F-84EB84054BF8}"/>
    <cellStyle name="Separador de milhares 5 2 2 8 8" xfId="45150" xr:uid="{D8933F71-CE59-4FB3-9773-84ACC71E028A}"/>
    <cellStyle name="Separador de milhares 5 2 2 8 8 2" xfId="45151" xr:uid="{0478919D-C780-4E80-A5CA-5CE0F2E65E9E}"/>
    <cellStyle name="Separador de milhares 5 2 2 8 9" xfId="45152" xr:uid="{30FA960A-5F5E-4278-987A-A330F51291B5}"/>
    <cellStyle name="Separador de milhares 5 2 2 9" xfId="45153" xr:uid="{11B559FB-3775-4BD9-A9DE-AE5A6D87A5A4}"/>
    <cellStyle name="Separador de milhares 5 2 2 9 2" xfId="45154" xr:uid="{F05A65E3-D65D-4BA3-BCC7-BFA3DB8DF31B}"/>
    <cellStyle name="Separador de milhares 5 2 2 9 2 2" xfId="45155" xr:uid="{169688EF-2AE8-4C05-8BBC-18C83461C222}"/>
    <cellStyle name="Separador de milhares 5 2 2 9 2 2 2" xfId="45156" xr:uid="{8302A8A5-C898-45BF-905F-FD85A3DB55BF}"/>
    <cellStyle name="Separador de milhares 5 2 2 9 2 2 2 2" xfId="45157" xr:uid="{DB392BBC-33D0-4C08-9A53-65A1864AE67D}"/>
    <cellStyle name="Separador de milhares 5 2 2 9 2 2 2 2 2" xfId="45158" xr:uid="{628BAB65-B102-4BB6-8662-A54CD5AF433A}"/>
    <cellStyle name="Separador de milhares 5 2 2 9 2 2 2 3" xfId="45159" xr:uid="{3C6C1A32-CC29-433A-865F-966CD36B0649}"/>
    <cellStyle name="Separador de milhares 5 2 2 9 2 2 3" xfId="45160" xr:uid="{E92F951E-475D-4FEF-A8C5-7D2000150678}"/>
    <cellStyle name="Separador de milhares 5 2 2 9 2 2 3 2" xfId="45161" xr:uid="{981FE69B-2D85-4869-BD79-0B0035969E12}"/>
    <cellStyle name="Separador de milhares 5 2 2 9 2 2 4" xfId="45162" xr:uid="{63073B45-A0C4-47A1-ADF2-EDB51804515B}"/>
    <cellStyle name="Separador de milhares 5 2 2 9 2 2 4 2" xfId="45163" xr:uid="{74E45742-5DAE-4AF0-862C-194840E2FE77}"/>
    <cellStyle name="Separador de milhares 5 2 2 9 2 2 5" xfId="45164" xr:uid="{F34C89B5-C45E-40B0-ABD7-A5E0F0DC0F04}"/>
    <cellStyle name="Separador de milhares 5 2 2 9 2 3" xfId="45165" xr:uid="{FB4FFBDC-7D64-446F-A805-0B01D68849AF}"/>
    <cellStyle name="Separador de milhares 5 2 2 9 2 3 2" xfId="45166" xr:uid="{7340EC62-D5A1-4BF7-9B98-7BB63FD3C861}"/>
    <cellStyle name="Separador de milhares 5 2 2 9 2 4" xfId="45167" xr:uid="{204620B0-9A10-4179-93A1-03D23F8E48CB}"/>
    <cellStyle name="Separador de milhares 5 2 2 9 2 4 2" xfId="45168" xr:uid="{10CA672A-ACA2-4FDD-A091-D6799CD7324E}"/>
    <cellStyle name="Separador de milhares 5 2 2 9 2 5" xfId="45169" xr:uid="{27CE40C8-958E-4C27-A537-B3D7C5406F46}"/>
    <cellStyle name="Separador de milhares 5 2 2 9 3" xfId="45170" xr:uid="{632EC162-84B1-456D-9652-E0F37F4C3D72}"/>
    <cellStyle name="Separador de milhares 5 2 2 9 3 2" xfId="45171" xr:uid="{18A07F8B-5FD8-4776-8B14-639537C17B25}"/>
    <cellStyle name="Separador de milhares 5 2 2 9 3 2 2" xfId="45172" xr:uid="{5E15F167-734D-4B5F-B12A-7FB994E56DB4}"/>
    <cellStyle name="Separador de milhares 5 2 2 9 3 3" xfId="45173" xr:uid="{E4CD7E12-9665-45E5-AA16-6E7596357773}"/>
    <cellStyle name="Separador de milhares 5 2 2 9 3 3 2" xfId="45174" xr:uid="{AA76594B-6CBB-4D59-8D8D-0CD93C36190B}"/>
    <cellStyle name="Separador de milhares 5 2 2 9 3 4" xfId="45175" xr:uid="{F5D4AD33-90FD-4B2E-8099-A9A42AF9C6A5}"/>
    <cellStyle name="Separador de milhares 5 2 2 9 4" xfId="45176" xr:uid="{EB023599-757B-4949-9D00-20C29CB3AEF2}"/>
    <cellStyle name="Separador de milhares 5 2 2 9 4 2" xfId="45177" xr:uid="{559C4613-66B2-4FB6-8BBE-CBBE9623F5BB}"/>
    <cellStyle name="Separador de milhares 5 2 2 9 4 2 2" xfId="45178" xr:uid="{74E5AA54-1C86-4800-A1AB-AACF2E598EB0}"/>
    <cellStyle name="Separador de milhares 5 2 2 9 4 2 2 2" xfId="45179" xr:uid="{4C3FA9E7-63FC-42F7-A143-81DE6A85A2A1}"/>
    <cellStyle name="Separador de milhares 5 2 2 9 4 2 3" xfId="45180" xr:uid="{2AA1D44D-A9E0-4087-9EA2-AAAF929526C9}"/>
    <cellStyle name="Separador de milhares 5 2 2 9 4 3" xfId="45181" xr:uid="{EFEF0508-3543-4B8B-BF8A-7FDD19F0DD7B}"/>
    <cellStyle name="Separador de milhares 5 2 2 9 4 3 2" xfId="45182" xr:uid="{11662584-F57F-4222-A14F-E3BC9328EA00}"/>
    <cellStyle name="Separador de milhares 5 2 2 9 4 4" xfId="45183" xr:uid="{46320058-6D76-425A-BABF-5EC774C663B6}"/>
    <cellStyle name="Separador de milhares 5 2 2 9 4 4 2" xfId="45184" xr:uid="{4165459E-66C1-4EB8-8858-353B8C615930}"/>
    <cellStyle name="Separador de milhares 5 2 2 9 4 5" xfId="45185" xr:uid="{6B6E4929-6A72-48FE-A9A8-9B0A13DF1836}"/>
    <cellStyle name="Separador de milhares 5 2 2 9 5" xfId="45186" xr:uid="{5BE22EAF-8E7D-4E3D-ACC4-4B17B2A3AC1B}"/>
    <cellStyle name="Separador de milhares 5 2 2 9 5 2" xfId="45187" xr:uid="{761951BD-4FDC-49DA-9D80-5AF3EE08EDAB}"/>
    <cellStyle name="Separador de milhares 5 2 2 9 5 2 2" xfId="45188" xr:uid="{56F2F788-A42D-4508-B822-0478BD5733E9}"/>
    <cellStyle name="Separador de milhares 5 2 2 9 5 3" xfId="45189" xr:uid="{0BC3C74F-BD9F-4E80-96FD-59D25F2B2265}"/>
    <cellStyle name="Separador de milhares 5 2 2 9 5 3 2" xfId="45190" xr:uid="{0456FC97-8594-4AAA-941A-004EB0697440}"/>
    <cellStyle name="Separador de milhares 5 2 2 9 5 4" xfId="45191" xr:uid="{3CB49F60-43D6-423E-A5D7-07C23DC1503B}"/>
    <cellStyle name="Separador de milhares 5 2 2 9 6" xfId="45192" xr:uid="{DD54FEA6-5292-47A9-8C8D-565A894172E9}"/>
    <cellStyle name="Separador de milhares 5 2 2 9 6 2" xfId="45193" xr:uid="{AAD37820-1D27-4D79-94CA-92226157B11A}"/>
    <cellStyle name="Separador de milhares 5 2 2 9 7" xfId="45194" xr:uid="{A2B3AA08-E8DF-44ED-BDA6-932E39BBE632}"/>
    <cellStyle name="Separador de milhares 5 2 2 9 8" xfId="45195" xr:uid="{30FB7331-2629-414C-B81C-8DFDADA1ADC0}"/>
    <cellStyle name="Separador de milhares 5 2 2 9 9" xfId="53595" xr:uid="{0A629686-2A58-4DC0-B1AA-2A67EC9F8941}"/>
    <cellStyle name="Separador de milhares 5 2 20" xfId="45196" xr:uid="{36C58EAB-6649-4351-9AB8-060E381BA72F}"/>
    <cellStyle name="Separador de milhares 5 2 21" xfId="45197" xr:uid="{BCA7E78E-FDF6-4000-A765-85FF8CDBBE0A}"/>
    <cellStyle name="Separador de milhares 5 2 3" xfId="45198" xr:uid="{8C540A54-8EED-4072-995F-61138C786665}"/>
    <cellStyle name="Separador de milhares 5 2 3 10" xfId="45199" xr:uid="{C6FC3D98-DBA6-460F-BFEC-2094C82CBCF8}"/>
    <cellStyle name="Separador de milhares 5 2 3 10 2" xfId="45200" xr:uid="{514A5CEB-B233-4B31-826E-28854042B1CF}"/>
    <cellStyle name="Separador de milhares 5 2 3 10 2 2" xfId="45201" xr:uid="{F60A951B-4EF6-40C6-9F8E-91468C59B672}"/>
    <cellStyle name="Separador de milhares 5 2 3 10 2 2 2" xfId="45202" xr:uid="{AE709545-EF5C-403A-B91D-720B76698EE3}"/>
    <cellStyle name="Separador de milhares 5 2 3 10 2 3" xfId="45203" xr:uid="{46B9881B-3005-4C4A-BE7E-4FFE17C2C682}"/>
    <cellStyle name="Separador de milhares 5 2 3 10 2 3 2" xfId="45204" xr:uid="{87E7DCDD-25FE-497C-B98E-A4C04874A3E7}"/>
    <cellStyle name="Separador de milhares 5 2 3 10 2 4" xfId="45205" xr:uid="{41BC5A05-D93D-480C-A3E0-CA7C0D374E9C}"/>
    <cellStyle name="Separador de milhares 5 2 3 10 3" xfId="45206" xr:uid="{72BE6FAD-A549-4DB8-95EF-7B20753C52DB}"/>
    <cellStyle name="Separador de milhares 5 2 3 10 3 2" xfId="45207" xr:uid="{380FF4F5-E499-41CB-A893-FB163824A8CB}"/>
    <cellStyle name="Separador de milhares 5 2 3 10 3 2 2" xfId="45208" xr:uid="{77FA03D7-DF0B-49D4-A492-BEFC0AC038AF}"/>
    <cellStyle name="Separador de milhares 5 2 3 10 3 2 2 2" xfId="45209" xr:uid="{E99CB002-1379-44B2-8C9E-DBFD4AD45243}"/>
    <cellStyle name="Separador de milhares 5 2 3 10 3 2 3" xfId="45210" xr:uid="{89DED05C-F5C5-4D50-963B-EE6636945FD4}"/>
    <cellStyle name="Separador de milhares 5 2 3 10 3 3" xfId="45211" xr:uid="{8B38957E-325B-4063-AB31-4540A2EF3F06}"/>
    <cellStyle name="Separador de milhares 5 2 3 10 3 3 2" xfId="45212" xr:uid="{CD3F7C03-278B-4D94-B364-95649C0114AD}"/>
    <cellStyle name="Separador de milhares 5 2 3 10 3 4" xfId="45213" xr:uid="{35984758-0388-4548-AE89-7C1733CD1139}"/>
    <cellStyle name="Separador de milhares 5 2 3 10 3 4 2" xfId="45214" xr:uid="{6F69F96B-CA04-4BC3-8F18-599501F95D03}"/>
    <cellStyle name="Separador de milhares 5 2 3 10 3 5" xfId="45215" xr:uid="{CFCDB1B8-D454-4529-BB73-848E924DEC80}"/>
    <cellStyle name="Separador de milhares 5 2 3 10 4" xfId="45216" xr:uid="{616BEB36-837F-43A8-A0A5-676ECE393DB9}"/>
    <cellStyle name="Separador de milhares 5 2 3 10 4 2" xfId="45217" xr:uid="{C45D3FDA-B9CA-4F38-8BAE-DE1068D0BAAB}"/>
    <cellStyle name="Separador de milhares 5 2 3 10 4 2 2" xfId="45218" xr:uid="{C9EBBC51-2C33-4C75-8E2C-5A92D9E5E2AF}"/>
    <cellStyle name="Separador de milhares 5 2 3 10 4 3" xfId="45219" xr:uid="{57FE9CB9-CD9E-4BDA-8C70-1DDFE1620320}"/>
    <cellStyle name="Separador de milhares 5 2 3 10 4 3 2" xfId="45220" xr:uid="{BC3E72EC-D6FE-4D30-AFC7-CA3886CBD9A3}"/>
    <cellStyle name="Separador de milhares 5 2 3 10 4 4" xfId="45221" xr:uid="{652F9526-733F-4168-A2FB-D960D8D460F3}"/>
    <cellStyle name="Separador de milhares 5 2 3 10 5" xfId="45222" xr:uid="{5E8B99A1-B44B-45E1-8F11-2385C97898AB}"/>
    <cellStyle name="Separador de milhares 5 2 3 10 5 2" xfId="45223" xr:uid="{4C75FEA7-F9C4-40ED-B121-C3422A64AB87}"/>
    <cellStyle name="Separador de milhares 5 2 3 10 6" xfId="45224" xr:uid="{A00F5D16-5CE6-4445-8F48-CF6D4D760999}"/>
    <cellStyle name="Separador de milhares 5 2 3 10 7" xfId="45225" xr:uid="{E563B133-B83B-4162-B401-5A2D82CAB4B2}"/>
    <cellStyle name="Separador de milhares 5 2 3 10 8" xfId="53596" xr:uid="{7B27F336-2915-45DC-A051-4FACC878297C}"/>
    <cellStyle name="Separador de milhares 5 2 3 11" xfId="45226" xr:uid="{F4B0E5FE-EE4C-457A-9F83-C51F1478E4E3}"/>
    <cellStyle name="Separador de milhares 5 2 3 11 2" xfId="45227" xr:uid="{55351F4C-4F27-4786-9CA3-500ADE5F0233}"/>
    <cellStyle name="Separador de milhares 5 2 3 11 2 2" xfId="45228" xr:uid="{024525C3-9A54-49DA-BFC4-ACF61AB14B83}"/>
    <cellStyle name="Separador de milhares 5 2 3 11 3" xfId="45229" xr:uid="{8B6B8F76-ED1E-4218-81D3-9C71108AD588}"/>
    <cellStyle name="Separador de milhares 5 2 3 11 3 2" xfId="45230" xr:uid="{EF22E3E7-DB08-4640-B669-B284E25707E2}"/>
    <cellStyle name="Separador de milhares 5 2 3 11 4" xfId="45231" xr:uid="{3CAE41F7-4565-4908-AB6E-3CC850E5184C}"/>
    <cellStyle name="Separador de milhares 5 2 3 12" xfId="45232" xr:uid="{51DB7EE5-9890-4857-A167-C73A851660FB}"/>
    <cellStyle name="Separador de milhares 5 2 3 12 2" xfId="45233" xr:uid="{76575A33-95A5-48FC-A27E-3916C207CDF7}"/>
    <cellStyle name="Separador de milhares 5 2 3 12 2 2" xfId="45234" xr:uid="{C77C24A4-D488-460E-9D4D-E696D080A51C}"/>
    <cellStyle name="Separador de milhares 5 2 3 12 2 2 2" xfId="45235" xr:uid="{10E1040D-F181-4B72-A1D1-A2D9CFBB399B}"/>
    <cellStyle name="Separador de milhares 5 2 3 12 2 3" xfId="45236" xr:uid="{8B3DA716-EE0D-4264-8B26-4EBB5156C7F1}"/>
    <cellStyle name="Separador de milhares 5 2 3 12 3" xfId="45237" xr:uid="{9D0167F3-D304-4136-89B0-038E9376A695}"/>
    <cellStyle name="Separador de milhares 5 2 3 12 3 2" xfId="45238" xr:uid="{28B050E7-CA4C-405F-9AC8-0427731C8483}"/>
    <cellStyle name="Separador de milhares 5 2 3 12 4" xfId="45239" xr:uid="{F1E8CA51-C83B-4A9B-863E-ED86A623E1B4}"/>
    <cellStyle name="Separador de milhares 5 2 3 12 4 2" xfId="45240" xr:uid="{079B35A8-0A16-4777-AC37-41CE32D3C8D9}"/>
    <cellStyle name="Separador de milhares 5 2 3 12 5" xfId="45241" xr:uid="{D2472B23-03F0-4E2E-8AD4-4BEBF23A98E2}"/>
    <cellStyle name="Separador de milhares 5 2 3 13" xfId="45242" xr:uid="{A353A774-6D8E-460A-9C81-2DA9C3B37A24}"/>
    <cellStyle name="Separador de milhares 5 2 3 13 2" xfId="45243" xr:uid="{DC00E0A5-0810-4244-A449-B51EF9812B11}"/>
    <cellStyle name="Separador de milhares 5 2 3 13 2 2" xfId="45244" xr:uid="{AEC89AD9-2F48-4D0C-B1DB-C1D12F4E0E43}"/>
    <cellStyle name="Separador de milhares 5 2 3 13 3" xfId="45245" xr:uid="{B7C33874-5BE0-4C9C-9F2D-5DD8F6F11B4C}"/>
    <cellStyle name="Separador de milhares 5 2 3 13 3 2" xfId="45246" xr:uid="{691C79B8-43B5-479F-850C-D664A2438E7B}"/>
    <cellStyle name="Separador de milhares 5 2 3 13 4" xfId="45247" xr:uid="{AC753EF4-D14D-4F2F-80F5-A39716A5E049}"/>
    <cellStyle name="Separador de milhares 5 2 3 14" xfId="45248" xr:uid="{ACBE2B6C-5D28-4747-96DF-8EAA3CAA7CFD}"/>
    <cellStyle name="Separador de milhares 5 2 3 14 2" xfId="45249" xr:uid="{98C7D6B2-B2BD-465A-A4C2-7A916DF414E1}"/>
    <cellStyle name="Separador de milhares 5 2 3 15" xfId="45250" xr:uid="{D900FB75-3E61-45B9-9B88-318EF3AA4A1F}"/>
    <cellStyle name="Separador de milhares 5 2 3 16" xfId="45251" xr:uid="{4B25CFF5-C436-4868-ACBC-D225C024EBF1}"/>
    <cellStyle name="Separador de milhares 5 2 3 2" xfId="45252" xr:uid="{E8797B71-2AEF-40D3-B818-1EA88A5AD5F3}"/>
    <cellStyle name="Separador de milhares 5 2 3 2 10" xfId="45253" xr:uid="{186ACD34-F8BB-4953-930A-96E255ECA2B9}"/>
    <cellStyle name="Separador de milhares 5 2 3 2 10 2" xfId="45254" xr:uid="{B906B9FB-42D2-407D-BD38-2F5F695BD8C9}"/>
    <cellStyle name="Separador de milhares 5 2 3 2 10 2 2" xfId="45255" xr:uid="{95227D1A-FC21-440C-911C-25C6B75F1C95}"/>
    <cellStyle name="Separador de milhares 5 2 3 2 10 2 2 2" xfId="45256" xr:uid="{032AB789-CCB4-4075-AFAB-F4A3500F50DA}"/>
    <cellStyle name="Separador de milhares 5 2 3 2 10 2 3" xfId="45257" xr:uid="{1F60A7B6-E372-41D6-9086-FD5215DC4231}"/>
    <cellStyle name="Separador de milhares 5 2 3 2 10 3" xfId="45258" xr:uid="{E0EB3566-66BA-4A5B-A479-EBF4F3D3EBE8}"/>
    <cellStyle name="Separador de milhares 5 2 3 2 10 3 2" xfId="45259" xr:uid="{1E67B1AE-A548-4EF5-83F4-271657D82EC4}"/>
    <cellStyle name="Separador de milhares 5 2 3 2 10 4" xfId="45260" xr:uid="{E4C7446B-38D1-4E43-95BA-4FC0483226BE}"/>
    <cellStyle name="Separador de milhares 5 2 3 2 10 4 2" xfId="45261" xr:uid="{DAC143B2-8CEC-4C75-AC3F-CD939E0D7363}"/>
    <cellStyle name="Separador de milhares 5 2 3 2 10 5" xfId="45262" xr:uid="{19778F03-51D2-4EB4-B914-F537784936E5}"/>
    <cellStyle name="Separador de milhares 5 2 3 2 11" xfId="45263" xr:uid="{DC0E37E7-60D4-490E-9F13-9DE055E10E1A}"/>
    <cellStyle name="Separador de milhares 5 2 3 2 11 2" xfId="45264" xr:uid="{9CF5B19C-2B08-4558-A4C2-C4E0770DD5C1}"/>
    <cellStyle name="Separador de milhares 5 2 3 2 11 2 2" xfId="45265" xr:uid="{AC338148-2B52-4900-980E-7613BFE85321}"/>
    <cellStyle name="Separador de milhares 5 2 3 2 11 3" xfId="45266" xr:uid="{7779B58E-9526-4EA3-AD00-00A6646C61FE}"/>
    <cellStyle name="Separador de milhares 5 2 3 2 11 3 2" xfId="45267" xr:uid="{2E3D71DC-443F-478A-95F7-D5DA53ADC29B}"/>
    <cellStyle name="Separador de milhares 5 2 3 2 11 4" xfId="45268" xr:uid="{40C31A07-1368-4507-93F7-861ADCD1A718}"/>
    <cellStyle name="Separador de milhares 5 2 3 2 12" xfId="45269" xr:uid="{E3DC79A8-8DAA-4502-BF77-D0192D9B7595}"/>
    <cellStyle name="Separador de milhares 5 2 3 2 12 2" xfId="45270" xr:uid="{00C8F822-4F8A-4239-B85B-3D14EE8A8CE7}"/>
    <cellStyle name="Separador de milhares 5 2 3 2 13" xfId="45271" xr:uid="{FB19C230-1EFF-43ED-9B3A-C03679692264}"/>
    <cellStyle name="Separador de milhares 5 2 3 2 14" xfId="45272" xr:uid="{98915381-27FC-4D41-94C9-ABF94B797EEA}"/>
    <cellStyle name="Separador de milhares 5 2 3 2 2" xfId="45273" xr:uid="{A9A546A0-0A9A-48C9-B03E-A63CFADA6C56}"/>
    <cellStyle name="Separador de milhares 5 2 3 2 2 10" xfId="45274" xr:uid="{3E150741-20D8-41EF-BBB5-CC991861E500}"/>
    <cellStyle name="Separador de milhares 5 2 3 2 2 10 2" xfId="45275" xr:uid="{C464342D-710B-4E4B-A959-E00573419BF3}"/>
    <cellStyle name="Separador de milhares 5 2 3 2 2 11" xfId="45276" xr:uid="{9C1AB107-84B5-4F87-A3C2-B6655C12FC9E}"/>
    <cellStyle name="Separador de milhares 5 2 3 2 2 12" xfId="45277" xr:uid="{B019FFA7-570B-432D-8494-E65A93DB3B54}"/>
    <cellStyle name="Separador de milhares 5 2 3 2 2 13" xfId="53597" xr:uid="{74482FAF-8C9E-4D5D-B23F-0807113DB5D3}"/>
    <cellStyle name="Separador de milhares 5 2 3 2 2 2" xfId="45278" xr:uid="{25EC8C64-AAD5-4D6D-922E-228219985A4A}"/>
    <cellStyle name="Separador de milhares 5 2 3 2 2 2 10" xfId="45279" xr:uid="{3D09BF8C-8721-463D-90F7-03BA2F0F4C73}"/>
    <cellStyle name="Separador de milhares 5 2 3 2 2 2 11" xfId="53598" xr:uid="{9B32350E-BF21-47C6-BAFF-5FFFEF7B8FBF}"/>
    <cellStyle name="Separador de milhares 5 2 3 2 2 2 2" xfId="45280" xr:uid="{04C22812-8C8B-4AD8-8901-0FF954A7CD50}"/>
    <cellStyle name="Separador de milhares 5 2 3 2 2 2 2 2" xfId="45281" xr:uid="{6D782E5F-2D3E-4374-BC12-F24547B1C54D}"/>
    <cellStyle name="Separador de milhares 5 2 3 2 2 2 2 2 2" xfId="45282" xr:uid="{BE2B6DBC-6BEC-436F-B8D8-5ABE3BAB6B5A}"/>
    <cellStyle name="Separador de milhares 5 2 3 2 2 2 2 2 2 2" xfId="45283" xr:uid="{AD4366C0-EEAB-4437-9A16-6DFD47E4A189}"/>
    <cellStyle name="Separador de milhares 5 2 3 2 2 2 2 2 2 2 2" xfId="45284" xr:uid="{03B09F1E-F3AA-4EE9-802E-3A5F86FC248D}"/>
    <cellStyle name="Separador de milhares 5 2 3 2 2 2 2 2 2 2 2 2" xfId="45285" xr:uid="{434055BF-2CDE-43DA-9B21-65C14EB408BE}"/>
    <cellStyle name="Separador de milhares 5 2 3 2 2 2 2 2 2 2 3" xfId="45286" xr:uid="{3341C710-8EDD-4007-80A1-6D4C0544D1CB}"/>
    <cellStyle name="Separador de milhares 5 2 3 2 2 2 2 2 2 3" xfId="45287" xr:uid="{D31C4F7C-106A-46F9-A2D6-6DEB7E29D66C}"/>
    <cellStyle name="Separador de milhares 5 2 3 2 2 2 2 2 2 3 2" xfId="45288" xr:uid="{D894FBDD-285E-40DA-B057-286573870E45}"/>
    <cellStyle name="Separador de milhares 5 2 3 2 2 2 2 2 2 4" xfId="45289" xr:uid="{62E9A0F4-AF15-44DE-9DDB-67214FD18A04}"/>
    <cellStyle name="Separador de milhares 5 2 3 2 2 2 2 2 2 4 2" xfId="45290" xr:uid="{15E35BE8-2BC3-4019-958F-5A86D617A62E}"/>
    <cellStyle name="Separador de milhares 5 2 3 2 2 2 2 2 2 5" xfId="45291" xr:uid="{4728FEA9-091B-4D69-A0E5-0A0020016837}"/>
    <cellStyle name="Separador de milhares 5 2 3 2 2 2 2 2 3" xfId="45292" xr:uid="{40D62AF1-E0DE-4E2F-A823-4841D2997271}"/>
    <cellStyle name="Separador de milhares 5 2 3 2 2 2 2 2 3 2" xfId="45293" xr:uid="{BAB439AB-628E-4E26-8C70-6E141AA27B01}"/>
    <cellStyle name="Separador de milhares 5 2 3 2 2 2 2 2 4" xfId="45294" xr:uid="{1F21BAB0-7144-46A2-955C-6F0FCCEC83BC}"/>
    <cellStyle name="Separador de milhares 5 2 3 2 2 2 2 2 4 2" xfId="45295" xr:uid="{EE501A4C-AC8C-4135-B126-899BB3619747}"/>
    <cellStyle name="Separador de milhares 5 2 3 2 2 2 2 2 5" xfId="45296" xr:uid="{1B1C5E4E-09A0-4466-A9BE-A5FCA2A7AC87}"/>
    <cellStyle name="Separador de milhares 5 2 3 2 2 2 2 3" xfId="45297" xr:uid="{F470C405-55FD-48BA-B717-BFBB7F35CD54}"/>
    <cellStyle name="Separador de milhares 5 2 3 2 2 2 2 3 2" xfId="45298" xr:uid="{F290369F-D7C0-48CB-898C-649474AE7439}"/>
    <cellStyle name="Separador de milhares 5 2 3 2 2 2 2 3 2 2" xfId="45299" xr:uid="{A7843E52-402F-425C-98B6-764AF33385CD}"/>
    <cellStyle name="Separador de milhares 5 2 3 2 2 2 2 3 3" xfId="45300" xr:uid="{05B57886-B1D9-42F0-8426-279264515113}"/>
    <cellStyle name="Separador de milhares 5 2 3 2 2 2 2 3 3 2" xfId="45301" xr:uid="{72A7F215-04A0-40C1-94AF-2C7DEF443AAA}"/>
    <cellStyle name="Separador de milhares 5 2 3 2 2 2 2 3 4" xfId="45302" xr:uid="{77EA3723-ACAB-4CBA-911A-18B74C0F2303}"/>
    <cellStyle name="Separador de milhares 5 2 3 2 2 2 2 4" xfId="45303" xr:uid="{FCEFF21B-1D1C-49A6-9C9F-BAD9E3AC7AB3}"/>
    <cellStyle name="Separador de milhares 5 2 3 2 2 2 2 4 2" xfId="45304" xr:uid="{4D5B84B5-13E0-4EDD-9557-DBC67546BBDA}"/>
    <cellStyle name="Separador de milhares 5 2 3 2 2 2 2 4 2 2" xfId="45305" xr:uid="{93CE63D5-DFC4-4A9F-B423-5A618F9E4F50}"/>
    <cellStyle name="Separador de milhares 5 2 3 2 2 2 2 4 2 2 2" xfId="45306" xr:uid="{666E4670-9A6A-4919-AEAA-EB63D5AC8E34}"/>
    <cellStyle name="Separador de milhares 5 2 3 2 2 2 2 4 2 3" xfId="45307" xr:uid="{C6E308B7-A6DD-4ABE-AEFF-3168C9E4D22F}"/>
    <cellStyle name="Separador de milhares 5 2 3 2 2 2 2 4 3" xfId="45308" xr:uid="{993FB7AD-E06A-468A-96D3-8E5C7663CA9D}"/>
    <cellStyle name="Separador de milhares 5 2 3 2 2 2 2 4 3 2" xfId="45309" xr:uid="{4ABE7AE0-8961-4D16-AD36-847214925A4F}"/>
    <cellStyle name="Separador de milhares 5 2 3 2 2 2 2 4 4" xfId="45310" xr:uid="{AF87E0C3-BCFB-4D48-8131-08CCECC4B363}"/>
    <cellStyle name="Separador de milhares 5 2 3 2 2 2 2 4 4 2" xfId="45311" xr:uid="{F727A49A-83C2-420D-896D-9AD83ACAF4EF}"/>
    <cellStyle name="Separador de milhares 5 2 3 2 2 2 2 4 5" xfId="45312" xr:uid="{073294B6-318E-46AC-9E84-0A9261BADD3D}"/>
    <cellStyle name="Separador de milhares 5 2 3 2 2 2 2 5" xfId="45313" xr:uid="{5CCB0DE7-25D1-4C13-AB8E-8AC3E7ABEE5C}"/>
    <cellStyle name="Separador de milhares 5 2 3 2 2 2 2 5 2" xfId="45314" xr:uid="{C714E22A-ADA1-4F1B-B353-D6A132BBDE6A}"/>
    <cellStyle name="Separador de milhares 5 2 3 2 2 2 2 5 2 2" xfId="45315" xr:uid="{B7E53D47-3578-4B32-80D3-8DB6E49AC190}"/>
    <cellStyle name="Separador de milhares 5 2 3 2 2 2 2 5 3" xfId="45316" xr:uid="{8BD80F6C-A3FB-4564-9CB1-96CA9ACCAD11}"/>
    <cellStyle name="Separador de milhares 5 2 3 2 2 2 2 5 3 2" xfId="45317" xr:uid="{196D0C5D-8574-4238-958B-01281B3D146A}"/>
    <cellStyle name="Separador de milhares 5 2 3 2 2 2 2 5 4" xfId="45318" xr:uid="{3FC9490C-E299-441C-A3DC-9C98CE555878}"/>
    <cellStyle name="Separador de milhares 5 2 3 2 2 2 2 6" xfId="45319" xr:uid="{49899905-0620-4E1F-9B6B-8FC2896D47C9}"/>
    <cellStyle name="Separador de milhares 5 2 3 2 2 2 2 6 2" xfId="45320" xr:uid="{0EC7157C-F8EC-4753-8DA1-D7408DF624D2}"/>
    <cellStyle name="Separador de milhares 5 2 3 2 2 2 2 7" xfId="45321" xr:uid="{C9603805-2828-442F-ABE3-0D567F0114C0}"/>
    <cellStyle name="Separador de milhares 5 2 3 2 2 2 2 8" xfId="45322" xr:uid="{289E0D6D-5038-45F2-ADE8-18F733241B58}"/>
    <cellStyle name="Separador de milhares 5 2 3 2 2 2 2 9" xfId="53599" xr:uid="{E9F81915-BCFF-4B73-960C-294BC1075F33}"/>
    <cellStyle name="Separador de milhares 5 2 3 2 2 2 3" xfId="45323" xr:uid="{7927062A-0B1B-47AE-AB48-7B458C239BE4}"/>
    <cellStyle name="Separador de milhares 5 2 3 2 2 2 3 2" xfId="45324" xr:uid="{220FAE48-D3D6-46A2-ABF1-6F1A7CF90153}"/>
    <cellStyle name="Separador de milhares 5 2 3 2 2 2 3 2 2" xfId="45325" xr:uid="{FB9BA11B-9C61-409D-A33D-BE869757F4C4}"/>
    <cellStyle name="Separador de milhares 5 2 3 2 2 2 3 2 2 2" xfId="45326" xr:uid="{D3A0BAF4-E016-4A3C-8C63-6D3E752E3C5D}"/>
    <cellStyle name="Separador de milhares 5 2 3 2 2 2 3 2 2 2 2" xfId="45327" xr:uid="{E0BCCCF3-F40A-48BD-A012-548E4E87426A}"/>
    <cellStyle name="Separador de milhares 5 2 3 2 2 2 3 2 2 2 2 2" xfId="45328" xr:uid="{D43C5B99-1937-4BE1-AA31-CE05B66E9A75}"/>
    <cellStyle name="Separador de milhares 5 2 3 2 2 2 3 2 2 2 3" xfId="45329" xr:uid="{203E10E5-734E-4FBC-A333-270BB9E4AC96}"/>
    <cellStyle name="Separador de milhares 5 2 3 2 2 2 3 2 2 3" xfId="45330" xr:uid="{8D64C30B-EE7B-48A9-BD9B-9B606A8BB12C}"/>
    <cellStyle name="Separador de milhares 5 2 3 2 2 2 3 2 2 3 2" xfId="45331" xr:uid="{FF4423DA-F636-4B5C-AD64-4C1599B2C8F5}"/>
    <cellStyle name="Separador de milhares 5 2 3 2 2 2 3 2 2 4" xfId="45332" xr:uid="{6B828F5E-D095-4A12-B75E-D80EC75E8866}"/>
    <cellStyle name="Separador de milhares 5 2 3 2 2 2 3 2 2 4 2" xfId="45333" xr:uid="{F4C70BDC-5F99-46C1-BE77-39DF80E334FC}"/>
    <cellStyle name="Separador de milhares 5 2 3 2 2 2 3 2 2 5" xfId="45334" xr:uid="{7FAC9995-DCC7-4721-A415-F28C5E090A5A}"/>
    <cellStyle name="Separador de milhares 5 2 3 2 2 2 3 2 3" xfId="45335" xr:uid="{CC5DB9A8-9798-4F48-8715-8EDE772F6FD3}"/>
    <cellStyle name="Separador de milhares 5 2 3 2 2 2 3 2 3 2" xfId="45336" xr:uid="{A9F24AD1-866E-4797-91F5-4B5FC0470D65}"/>
    <cellStyle name="Separador de milhares 5 2 3 2 2 2 3 2 4" xfId="45337" xr:uid="{5D671828-04A8-4153-81BA-021FB4F5F3B3}"/>
    <cellStyle name="Separador de milhares 5 2 3 2 2 2 3 2 4 2" xfId="45338" xr:uid="{D509CB9A-363D-4921-9CFA-C1C00022855C}"/>
    <cellStyle name="Separador de milhares 5 2 3 2 2 2 3 2 5" xfId="45339" xr:uid="{B124BDCB-1993-430B-9832-575117D015C7}"/>
    <cellStyle name="Separador de milhares 5 2 3 2 2 2 3 3" xfId="45340" xr:uid="{103A7BD9-E94D-4BAD-BA14-D23652607E43}"/>
    <cellStyle name="Separador de milhares 5 2 3 2 2 2 3 3 2" xfId="45341" xr:uid="{4E788C09-2822-49E5-9373-539FF8EBFBC6}"/>
    <cellStyle name="Separador de milhares 5 2 3 2 2 2 3 3 2 2" xfId="45342" xr:uid="{42B63158-5FBB-42F8-B484-8584E1E8DF7D}"/>
    <cellStyle name="Separador de milhares 5 2 3 2 2 2 3 3 3" xfId="45343" xr:uid="{8552709A-9D9C-4110-8D90-0671773AF182}"/>
    <cellStyle name="Separador de milhares 5 2 3 2 2 2 3 3 3 2" xfId="45344" xr:uid="{4E644A2E-FE24-444B-8AA4-601CB57A0961}"/>
    <cellStyle name="Separador de milhares 5 2 3 2 2 2 3 3 4" xfId="45345" xr:uid="{D6DB0739-A587-4B08-890F-0E25A4ECF6DA}"/>
    <cellStyle name="Separador de milhares 5 2 3 2 2 2 3 4" xfId="45346" xr:uid="{3795A06F-4C17-4726-89F0-D08E128C71C5}"/>
    <cellStyle name="Separador de milhares 5 2 3 2 2 2 3 4 2" xfId="45347" xr:uid="{709DF120-9BA6-4289-8F24-9980816E9BD8}"/>
    <cellStyle name="Separador de milhares 5 2 3 2 2 2 3 4 2 2" xfId="45348" xr:uid="{89539928-A03A-448D-B8CE-A6E99FDA183F}"/>
    <cellStyle name="Separador de milhares 5 2 3 2 2 2 3 4 2 2 2" xfId="45349" xr:uid="{E409C49B-D9F2-4F5E-A6CF-01F44183741C}"/>
    <cellStyle name="Separador de milhares 5 2 3 2 2 2 3 4 2 3" xfId="45350" xr:uid="{2BD39C71-3003-4627-88E3-0BC2816026CE}"/>
    <cellStyle name="Separador de milhares 5 2 3 2 2 2 3 4 3" xfId="45351" xr:uid="{7E0E9841-5D9F-4A6C-A9FA-F888B97C3B37}"/>
    <cellStyle name="Separador de milhares 5 2 3 2 2 2 3 4 3 2" xfId="45352" xr:uid="{3BE9D570-418A-4C70-921E-70EDE640B4E2}"/>
    <cellStyle name="Separador de milhares 5 2 3 2 2 2 3 4 4" xfId="45353" xr:uid="{75F0DC0F-1EE1-4D3A-A661-9B204F85E12B}"/>
    <cellStyle name="Separador de milhares 5 2 3 2 2 2 3 4 4 2" xfId="45354" xr:uid="{77F68CBA-BA49-455B-B2F8-7F8A7BD9F1B1}"/>
    <cellStyle name="Separador de milhares 5 2 3 2 2 2 3 4 5" xfId="45355" xr:uid="{58D8FDE0-B879-46E1-9D78-8747EC97FBEE}"/>
    <cellStyle name="Separador de milhares 5 2 3 2 2 2 3 5" xfId="45356" xr:uid="{D6E44A1A-978F-452D-AEA1-616256DE5B63}"/>
    <cellStyle name="Separador de milhares 5 2 3 2 2 2 3 5 2" xfId="45357" xr:uid="{240409CE-FAB8-4037-BB42-6094A19CA6D8}"/>
    <cellStyle name="Separador de milhares 5 2 3 2 2 2 3 5 2 2" xfId="45358" xr:uid="{EF391EA4-5A57-4169-A74A-22BD905DDCA8}"/>
    <cellStyle name="Separador de milhares 5 2 3 2 2 2 3 5 3" xfId="45359" xr:uid="{81F4DE76-D6B0-48D4-B7F7-BA96243A68B1}"/>
    <cellStyle name="Separador de milhares 5 2 3 2 2 2 3 5 3 2" xfId="45360" xr:uid="{8020A88B-4188-4B0B-BAA2-8692132C0292}"/>
    <cellStyle name="Separador de milhares 5 2 3 2 2 2 3 5 4" xfId="45361" xr:uid="{FB4D46EB-1B86-4F0E-9375-CE7195408348}"/>
    <cellStyle name="Separador de milhares 5 2 3 2 2 2 3 6" xfId="45362" xr:uid="{85FA27AB-F22A-431D-907A-2AF54FAAC335}"/>
    <cellStyle name="Separador de milhares 5 2 3 2 2 2 3 6 2" xfId="45363" xr:uid="{FE531C8B-B80A-4AC3-8885-D1AE0F0797A0}"/>
    <cellStyle name="Separador de milhares 5 2 3 2 2 2 3 7" xfId="45364" xr:uid="{1EB02294-2B8B-4D99-A77B-B7CFF437A183}"/>
    <cellStyle name="Separador de milhares 5 2 3 2 2 2 3 8" xfId="45365" xr:uid="{24CE60B0-8C06-42D0-A91A-B8F2FDCB76B9}"/>
    <cellStyle name="Separador de milhares 5 2 3 2 2 2 3 9" xfId="53600" xr:uid="{7169BDF1-884C-4D02-9D30-DFE08C341DCA}"/>
    <cellStyle name="Separador de milhares 5 2 3 2 2 2 4" xfId="45366" xr:uid="{B9E8CE80-F0B1-4EE2-AFE6-63A6CBD61D7E}"/>
    <cellStyle name="Separador de milhares 5 2 3 2 2 2 4 2" xfId="45367" xr:uid="{5B4F2343-3EC2-434D-94DE-70A103DDE527}"/>
    <cellStyle name="Separador de milhares 5 2 3 2 2 2 4 2 2" xfId="45368" xr:uid="{45CC3563-55F2-4894-A472-5FB6125077F3}"/>
    <cellStyle name="Separador de milhares 5 2 3 2 2 2 4 2 2 2" xfId="45369" xr:uid="{FF4A749E-CAD3-42A4-9A48-069D3C764CF9}"/>
    <cellStyle name="Separador de milhares 5 2 3 2 2 2 4 2 2 2 2" xfId="45370" xr:uid="{891099F6-644F-4F49-9DEF-217B35D2470E}"/>
    <cellStyle name="Separador de milhares 5 2 3 2 2 2 4 2 2 3" xfId="45371" xr:uid="{BFEAD6F8-0B78-4B29-B0A1-09B3C12DE404}"/>
    <cellStyle name="Separador de milhares 5 2 3 2 2 2 4 2 3" xfId="45372" xr:uid="{328DB96F-CF4C-4F4D-93CB-26E412DB5C3F}"/>
    <cellStyle name="Separador de milhares 5 2 3 2 2 2 4 2 3 2" xfId="45373" xr:uid="{4722C598-29F8-4CD8-AE11-307CD52022C8}"/>
    <cellStyle name="Separador de milhares 5 2 3 2 2 2 4 2 4" xfId="45374" xr:uid="{C3B7A3CB-F786-49CB-8506-35901CAF9476}"/>
    <cellStyle name="Separador de milhares 5 2 3 2 2 2 4 2 4 2" xfId="45375" xr:uid="{ED4786F9-FFC8-4587-A612-1B044044345E}"/>
    <cellStyle name="Separador de milhares 5 2 3 2 2 2 4 2 5" xfId="45376" xr:uid="{3B305CB2-0B81-4650-B708-0289D659BCB4}"/>
    <cellStyle name="Separador de milhares 5 2 3 2 2 2 4 3" xfId="45377" xr:uid="{B8968673-1984-4090-B07E-FF13227A374D}"/>
    <cellStyle name="Separador de milhares 5 2 3 2 2 2 4 3 2" xfId="45378" xr:uid="{6993EB59-A7EA-41EC-B4DA-13104EA174D7}"/>
    <cellStyle name="Separador de milhares 5 2 3 2 2 2 4 4" xfId="45379" xr:uid="{ADE61B70-C7AB-4762-906C-A43E41A3B0D8}"/>
    <cellStyle name="Separador de milhares 5 2 3 2 2 2 4 4 2" xfId="45380" xr:uid="{B36D2D6B-AC1F-443C-B009-93DFF0E2A09F}"/>
    <cellStyle name="Separador de milhares 5 2 3 2 2 2 4 5" xfId="45381" xr:uid="{3AE547DB-6B82-4271-B162-2BC67A391E85}"/>
    <cellStyle name="Separador de milhares 5 2 3 2 2 2 5" xfId="45382" xr:uid="{CEFA9935-1A24-42F4-8EE3-D048BC7A77E2}"/>
    <cellStyle name="Separador de milhares 5 2 3 2 2 2 5 2" xfId="45383" xr:uid="{4561632E-CC3C-40A1-994F-9B3FF78B7D3F}"/>
    <cellStyle name="Separador de milhares 5 2 3 2 2 2 5 2 2" xfId="45384" xr:uid="{C6854A88-C958-4E80-803D-5B56AF795B56}"/>
    <cellStyle name="Separador de milhares 5 2 3 2 2 2 5 3" xfId="45385" xr:uid="{102614F5-0319-4345-A08C-65071C21C0AC}"/>
    <cellStyle name="Separador de milhares 5 2 3 2 2 2 5 3 2" xfId="45386" xr:uid="{2F78E9E6-86D3-46F0-A330-EB5A6F770D04}"/>
    <cellStyle name="Separador de milhares 5 2 3 2 2 2 5 4" xfId="45387" xr:uid="{4CBC348F-56AF-450F-B10C-F2578EDB898D}"/>
    <cellStyle name="Separador de milhares 5 2 3 2 2 2 6" xfId="45388" xr:uid="{7DA0E5D9-1258-47FC-A647-59CF3606FD0B}"/>
    <cellStyle name="Separador de milhares 5 2 3 2 2 2 6 2" xfId="45389" xr:uid="{0D07650F-33E2-48F8-9524-3878F775A7D0}"/>
    <cellStyle name="Separador de milhares 5 2 3 2 2 2 6 2 2" xfId="45390" xr:uid="{6B828DA4-6BDA-48C6-B260-3BB820F18590}"/>
    <cellStyle name="Separador de milhares 5 2 3 2 2 2 6 2 2 2" xfId="45391" xr:uid="{65721AE2-EAC8-4F19-A7E7-B4895948B1F3}"/>
    <cellStyle name="Separador de milhares 5 2 3 2 2 2 6 2 3" xfId="45392" xr:uid="{23239624-8173-44DD-9D97-0FE870347667}"/>
    <cellStyle name="Separador de milhares 5 2 3 2 2 2 6 3" xfId="45393" xr:uid="{BBCE36C7-7D9C-48E9-9DCC-BBEAD7E29751}"/>
    <cellStyle name="Separador de milhares 5 2 3 2 2 2 6 3 2" xfId="45394" xr:uid="{70FD995D-703C-4BE4-A40C-E876949B9A18}"/>
    <cellStyle name="Separador de milhares 5 2 3 2 2 2 6 4" xfId="45395" xr:uid="{EB93521D-3359-4F09-9BE9-417DEFC638BB}"/>
    <cellStyle name="Separador de milhares 5 2 3 2 2 2 6 4 2" xfId="45396" xr:uid="{1426CECB-53C9-4964-9BE2-D93FF333F4DD}"/>
    <cellStyle name="Separador de milhares 5 2 3 2 2 2 6 5" xfId="45397" xr:uid="{824DE3EA-84AA-4709-B409-FAEC429646CD}"/>
    <cellStyle name="Separador de milhares 5 2 3 2 2 2 7" xfId="45398" xr:uid="{BD558AAB-9576-4072-B913-E930941EB8E0}"/>
    <cellStyle name="Separador de milhares 5 2 3 2 2 2 7 2" xfId="45399" xr:uid="{7A174BB2-21EE-4C13-B0D9-2CF757D8D59D}"/>
    <cellStyle name="Separador de milhares 5 2 3 2 2 2 7 2 2" xfId="45400" xr:uid="{0665CFEF-9E19-4BFE-82D0-0504CFC62A84}"/>
    <cellStyle name="Separador de milhares 5 2 3 2 2 2 7 3" xfId="45401" xr:uid="{5DE78849-06D3-49EA-B626-5FBA86C34EBE}"/>
    <cellStyle name="Separador de milhares 5 2 3 2 2 2 7 3 2" xfId="45402" xr:uid="{7B0C8A24-F9B5-4965-8BFD-E9263A56F096}"/>
    <cellStyle name="Separador de milhares 5 2 3 2 2 2 7 4" xfId="45403" xr:uid="{1BEE014A-6CE0-45E9-AACD-B0C6037FCB78}"/>
    <cellStyle name="Separador de milhares 5 2 3 2 2 2 8" xfId="45404" xr:uid="{A6DBAF25-2BEE-46FF-87B0-60B570DEFF84}"/>
    <cellStyle name="Separador de milhares 5 2 3 2 2 2 8 2" xfId="45405" xr:uid="{F6711A50-FF3F-46FB-881A-1CC06A1FE789}"/>
    <cellStyle name="Separador de milhares 5 2 3 2 2 2 9" xfId="45406" xr:uid="{82CBD0DE-E19F-49C8-8008-A0A76467CC24}"/>
    <cellStyle name="Separador de milhares 5 2 3 2 2 3" xfId="45407" xr:uid="{105FB161-0B27-45F2-A28B-8CD3BDED8458}"/>
    <cellStyle name="Separador de milhares 5 2 3 2 2 3 2" xfId="45408" xr:uid="{A827B4CB-C863-4A01-B3B8-42F4929E7740}"/>
    <cellStyle name="Separador de milhares 5 2 3 2 2 3 2 2" xfId="45409" xr:uid="{65228A27-1CA0-4F10-A2B8-8479F335E7BA}"/>
    <cellStyle name="Separador de milhares 5 2 3 2 2 3 2 2 2" xfId="45410" xr:uid="{25E4E75B-1BAD-4770-9BCB-1499E905848E}"/>
    <cellStyle name="Separador de milhares 5 2 3 2 2 3 2 2 2 2" xfId="45411" xr:uid="{E30BADEB-5087-40CB-8244-294D5EF6F407}"/>
    <cellStyle name="Separador de milhares 5 2 3 2 2 3 2 2 2 2 2" xfId="45412" xr:uid="{4264811B-8B0A-423E-951B-F8F119A1302B}"/>
    <cellStyle name="Separador de milhares 5 2 3 2 2 3 2 2 2 3" xfId="45413" xr:uid="{CE8D90E2-3412-408C-B5CC-2807311DA072}"/>
    <cellStyle name="Separador de milhares 5 2 3 2 2 3 2 2 3" xfId="45414" xr:uid="{B3B81AD6-B6F8-4DD6-9C5B-1205FFD648F6}"/>
    <cellStyle name="Separador de milhares 5 2 3 2 2 3 2 2 3 2" xfId="45415" xr:uid="{2B0317F8-53EB-4E32-9532-091C30830857}"/>
    <cellStyle name="Separador de milhares 5 2 3 2 2 3 2 2 4" xfId="45416" xr:uid="{0C83268B-17F5-4FC1-A683-DE004E6CD1AF}"/>
    <cellStyle name="Separador de milhares 5 2 3 2 2 3 2 2 4 2" xfId="45417" xr:uid="{1AE7F518-B747-4E22-8EFE-4F39193E61A7}"/>
    <cellStyle name="Separador de milhares 5 2 3 2 2 3 2 2 5" xfId="45418" xr:uid="{878762D7-FDA5-4E3E-9C98-0A3B47DD1B6B}"/>
    <cellStyle name="Separador de milhares 5 2 3 2 2 3 2 3" xfId="45419" xr:uid="{7A3AE436-328F-4C0E-BD6E-A0F8E949D223}"/>
    <cellStyle name="Separador de milhares 5 2 3 2 2 3 2 3 2" xfId="45420" xr:uid="{6EEE4BE3-C523-4F19-9B1C-DDC05F108A21}"/>
    <cellStyle name="Separador de milhares 5 2 3 2 2 3 2 4" xfId="45421" xr:uid="{9E1F145B-87F6-4A30-ADD7-0FBDA126AE2B}"/>
    <cellStyle name="Separador de milhares 5 2 3 2 2 3 2 4 2" xfId="45422" xr:uid="{BE8C8E79-553E-41F7-8DB1-D4BF548AA39F}"/>
    <cellStyle name="Separador de milhares 5 2 3 2 2 3 2 5" xfId="45423" xr:uid="{0B2EE5F6-98EA-4AE3-93F1-8BF058B1132B}"/>
    <cellStyle name="Separador de milhares 5 2 3 2 2 3 3" xfId="45424" xr:uid="{616E25DD-0FD6-42DA-8B75-64CF335F41FB}"/>
    <cellStyle name="Separador de milhares 5 2 3 2 2 3 3 2" xfId="45425" xr:uid="{084D5AB9-0BED-4BE4-9604-7F75A87EB640}"/>
    <cellStyle name="Separador de milhares 5 2 3 2 2 3 3 2 2" xfId="45426" xr:uid="{A0E97703-FDAC-44B4-A0E1-A623A6C4C521}"/>
    <cellStyle name="Separador de milhares 5 2 3 2 2 3 3 3" xfId="45427" xr:uid="{99F21B74-E25F-4767-8263-4167EED1C34E}"/>
    <cellStyle name="Separador de milhares 5 2 3 2 2 3 3 3 2" xfId="45428" xr:uid="{FAD405FE-F9ED-477E-A18E-8A10A35055F1}"/>
    <cellStyle name="Separador de milhares 5 2 3 2 2 3 3 4" xfId="45429" xr:uid="{2DA0123C-E5A3-467C-A5D4-F78141192E4E}"/>
    <cellStyle name="Separador de milhares 5 2 3 2 2 3 4" xfId="45430" xr:uid="{0DB538DD-226B-4A4F-9B79-CBDFBC0BB948}"/>
    <cellStyle name="Separador de milhares 5 2 3 2 2 3 4 2" xfId="45431" xr:uid="{E45FB442-0983-4E34-A9A7-D600287F6822}"/>
    <cellStyle name="Separador de milhares 5 2 3 2 2 3 4 2 2" xfId="45432" xr:uid="{145D2BC7-AFBB-4020-8A5F-D297750EB3F3}"/>
    <cellStyle name="Separador de milhares 5 2 3 2 2 3 4 2 2 2" xfId="45433" xr:uid="{2C5FF81F-68E3-4B95-935F-7F6B826696E1}"/>
    <cellStyle name="Separador de milhares 5 2 3 2 2 3 4 2 3" xfId="45434" xr:uid="{FE70FDC0-7D16-4505-B700-55AA2D1EA1D0}"/>
    <cellStyle name="Separador de milhares 5 2 3 2 2 3 4 3" xfId="45435" xr:uid="{1B3BCFAF-30E6-4AF8-BD09-F24FA5D35FF9}"/>
    <cellStyle name="Separador de milhares 5 2 3 2 2 3 4 3 2" xfId="45436" xr:uid="{81BE4194-0647-43AD-8CF8-9DF4C11D2909}"/>
    <cellStyle name="Separador de milhares 5 2 3 2 2 3 4 4" xfId="45437" xr:uid="{257E4D5F-3638-4D8B-8215-0C7E3D261CDD}"/>
    <cellStyle name="Separador de milhares 5 2 3 2 2 3 4 4 2" xfId="45438" xr:uid="{1CA84317-B9E7-417A-9610-E2737AB0D658}"/>
    <cellStyle name="Separador de milhares 5 2 3 2 2 3 4 5" xfId="45439" xr:uid="{795CC623-F43D-4955-8D81-403796819B7A}"/>
    <cellStyle name="Separador de milhares 5 2 3 2 2 3 5" xfId="45440" xr:uid="{875F7BD5-0B68-4DE3-9264-91B0C85839E3}"/>
    <cellStyle name="Separador de milhares 5 2 3 2 2 3 5 2" xfId="45441" xr:uid="{FC974B11-B965-4B79-92D6-5BE8963D68BF}"/>
    <cellStyle name="Separador de milhares 5 2 3 2 2 3 5 2 2" xfId="45442" xr:uid="{70DEA81C-1628-4415-9FF0-661709021DD4}"/>
    <cellStyle name="Separador de milhares 5 2 3 2 2 3 5 3" xfId="45443" xr:uid="{51B7580B-3FBE-4AC6-9EB4-7FCDED5EE2A6}"/>
    <cellStyle name="Separador de milhares 5 2 3 2 2 3 5 3 2" xfId="45444" xr:uid="{E66C9C38-4636-4FFB-9E64-05B041CF4F13}"/>
    <cellStyle name="Separador de milhares 5 2 3 2 2 3 5 4" xfId="45445" xr:uid="{F7879776-A324-4BB2-9B9B-3D018EF8FF44}"/>
    <cellStyle name="Separador de milhares 5 2 3 2 2 3 6" xfId="45446" xr:uid="{9625050A-1F22-45B3-A28D-7E96E1263700}"/>
    <cellStyle name="Separador de milhares 5 2 3 2 2 3 6 2" xfId="45447" xr:uid="{7A5FC8A0-D0E8-4102-B8D6-BE812F31907D}"/>
    <cellStyle name="Separador de milhares 5 2 3 2 2 3 7" xfId="45448" xr:uid="{1422266F-D7E1-41CE-9970-E19EF65F8239}"/>
    <cellStyle name="Separador de milhares 5 2 3 2 2 3 8" xfId="45449" xr:uid="{0ACAF324-BD53-4698-A3D7-BAE74A536131}"/>
    <cellStyle name="Separador de milhares 5 2 3 2 2 3 9" xfId="53601" xr:uid="{61680DD4-C570-416F-A472-84FA35F7D763}"/>
    <cellStyle name="Separador de milhares 5 2 3 2 2 4" xfId="45450" xr:uid="{1CABD9B3-3C51-42F2-A11A-AAE767F385DD}"/>
    <cellStyle name="Separador de milhares 5 2 3 2 2 4 2" xfId="45451" xr:uid="{FFBC8258-0D24-4436-97EC-8E338A05654F}"/>
    <cellStyle name="Separador de milhares 5 2 3 2 2 4 2 2" xfId="45452" xr:uid="{A237BEE8-4B15-4B29-950F-E49BB034D5B2}"/>
    <cellStyle name="Separador de milhares 5 2 3 2 2 4 2 2 2" xfId="45453" xr:uid="{44A33C3C-B70E-4686-BDE2-DC691E4FA72B}"/>
    <cellStyle name="Separador de milhares 5 2 3 2 2 4 2 2 2 2" xfId="45454" xr:uid="{961DCA3E-EE2B-4F8F-8708-4FAEA9776E74}"/>
    <cellStyle name="Separador de milhares 5 2 3 2 2 4 2 2 2 2 2" xfId="45455" xr:uid="{E14B5826-042A-4052-8507-DAD23B528963}"/>
    <cellStyle name="Separador de milhares 5 2 3 2 2 4 2 2 2 3" xfId="45456" xr:uid="{70F8B463-6753-4529-B4DF-F945D0EA298D}"/>
    <cellStyle name="Separador de milhares 5 2 3 2 2 4 2 2 3" xfId="45457" xr:uid="{90E2ADB9-5485-462E-BECA-0ACA4FB5ACAA}"/>
    <cellStyle name="Separador de milhares 5 2 3 2 2 4 2 2 3 2" xfId="45458" xr:uid="{65E4202B-A9F4-47CA-B98B-E32A69C8E42C}"/>
    <cellStyle name="Separador de milhares 5 2 3 2 2 4 2 2 4" xfId="45459" xr:uid="{94EA12E5-456E-4D20-9FAE-2AA5EF72A411}"/>
    <cellStyle name="Separador de milhares 5 2 3 2 2 4 2 2 4 2" xfId="45460" xr:uid="{6B822B11-65BC-4B6F-8077-FF971695137E}"/>
    <cellStyle name="Separador de milhares 5 2 3 2 2 4 2 2 5" xfId="45461" xr:uid="{32AC7666-1A0B-4ED9-863B-F10EE7B7EF98}"/>
    <cellStyle name="Separador de milhares 5 2 3 2 2 4 2 3" xfId="45462" xr:uid="{DEC71D2A-089C-4ED9-BEFA-8E132B5B77B2}"/>
    <cellStyle name="Separador de milhares 5 2 3 2 2 4 2 3 2" xfId="45463" xr:uid="{B6A403A2-92A1-4A34-8900-823FDD632C4F}"/>
    <cellStyle name="Separador de milhares 5 2 3 2 2 4 2 4" xfId="45464" xr:uid="{7095DB5C-1A2B-42FE-B022-26BA3C5B41F6}"/>
    <cellStyle name="Separador de milhares 5 2 3 2 2 4 2 4 2" xfId="45465" xr:uid="{E808730A-E778-462F-875E-C57262D55396}"/>
    <cellStyle name="Separador de milhares 5 2 3 2 2 4 2 5" xfId="45466" xr:uid="{EA432430-FDA6-4FB0-B923-763E939337BC}"/>
    <cellStyle name="Separador de milhares 5 2 3 2 2 4 3" xfId="45467" xr:uid="{AB4A79ED-956D-45A9-B469-83C0C1FEE6E5}"/>
    <cellStyle name="Separador de milhares 5 2 3 2 2 4 3 2" xfId="45468" xr:uid="{14954882-CAEB-4B83-9BBB-A371A5D51C3D}"/>
    <cellStyle name="Separador de milhares 5 2 3 2 2 4 3 2 2" xfId="45469" xr:uid="{FED44A06-D347-4041-95E8-5A37667CE1F2}"/>
    <cellStyle name="Separador de milhares 5 2 3 2 2 4 3 3" xfId="45470" xr:uid="{0ED9B061-C23C-4F08-A4BB-CAD34B361C80}"/>
    <cellStyle name="Separador de milhares 5 2 3 2 2 4 3 3 2" xfId="45471" xr:uid="{71504E87-4A6A-466B-A901-443CB3B90887}"/>
    <cellStyle name="Separador de milhares 5 2 3 2 2 4 3 4" xfId="45472" xr:uid="{A3425E2C-B893-435F-B3B1-50FFA9A30130}"/>
    <cellStyle name="Separador de milhares 5 2 3 2 2 4 4" xfId="45473" xr:uid="{F82EC370-D9DF-4FFE-856F-50CF879BF2FC}"/>
    <cellStyle name="Separador de milhares 5 2 3 2 2 4 4 2" xfId="45474" xr:uid="{1275BE6B-ACF0-4F7D-9B5D-2B0EF41EE035}"/>
    <cellStyle name="Separador de milhares 5 2 3 2 2 4 4 2 2" xfId="45475" xr:uid="{BD2714A2-831A-403A-8100-021033282490}"/>
    <cellStyle name="Separador de milhares 5 2 3 2 2 4 4 2 2 2" xfId="45476" xr:uid="{86AE4A85-3C8A-4FBC-8C84-5B4A22A969D9}"/>
    <cellStyle name="Separador de milhares 5 2 3 2 2 4 4 2 3" xfId="45477" xr:uid="{4E84DC93-7CDE-4BF8-BBC2-58252BB3145F}"/>
    <cellStyle name="Separador de milhares 5 2 3 2 2 4 4 3" xfId="45478" xr:uid="{40429C75-E3BC-44B4-8565-A3A226FB30F9}"/>
    <cellStyle name="Separador de milhares 5 2 3 2 2 4 4 3 2" xfId="45479" xr:uid="{50B2BF2C-7D20-40E9-A89D-4A9729E7663B}"/>
    <cellStyle name="Separador de milhares 5 2 3 2 2 4 4 4" xfId="45480" xr:uid="{95F5E34D-81C6-495C-A20F-EDAE5C0E2BFE}"/>
    <cellStyle name="Separador de milhares 5 2 3 2 2 4 4 4 2" xfId="45481" xr:uid="{216813EA-7FC9-4CD2-859F-C33CE704E9F9}"/>
    <cellStyle name="Separador de milhares 5 2 3 2 2 4 4 5" xfId="45482" xr:uid="{048FDCC0-F5F6-4355-8B4E-91BADDB30126}"/>
    <cellStyle name="Separador de milhares 5 2 3 2 2 4 5" xfId="45483" xr:uid="{191100D2-5567-445F-9580-6E6B0434B00B}"/>
    <cellStyle name="Separador de milhares 5 2 3 2 2 4 5 2" xfId="45484" xr:uid="{F557FB9F-220C-42AC-BFA6-093237D29703}"/>
    <cellStyle name="Separador de milhares 5 2 3 2 2 4 5 2 2" xfId="45485" xr:uid="{3F621E81-2E26-4E26-BF19-7CCAD770E0E0}"/>
    <cellStyle name="Separador de milhares 5 2 3 2 2 4 5 3" xfId="45486" xr:uid="{24D59887-B5A0-4D0E-8785-C3F857C3FDE0}"/>
    <cellStyle name="Separador de milhares 5 2 3 2 2 4 5 3 2" xfId="45487" xr:uid="{CDB539C3-92FF-43E9-B489-CCA36D047310}"/>
    <cellStyle name="Separador de milhares 5 2 3 2 2 4 5 4" xfId="45488" xr:uid="{4CE74017-903C-48E6-8C58-3DFCDCABED52}"/>
    <cellStyle name="Separador de milhares 5 2 3 2 2 4 6" xfId="45489" xr:uid="{EEABE621-AC2C-4E38-9507-0B93BD674B7B}"/>
    <cellStyle name="Separador de milhares 5 2 3 2 2 4 6 2" xfId="45490" xr:uid="{CEC98EB2-95A8-4161-A042-7B2F3E26EE3D}"/>
    <cellStyle name="Separador de milhares 5 2 3 2 2 4 7" xfId="45491" xr:uid="{150BE936-B339-49FC-93C9-EDCDE904E0E2}"/>
    <cellStyle name="Separador de milhares 5 2 3 2 2 4 8" xfId="45492" xr:uid="{04E7642B-F8D2-4F55-A95F-50DDD42098BC}"/>
    <cellStyle name="Separador de milhares 5 2 3 2 2 4 9" xfId="53602" xr:uid="{80D32367-AA8A-4546-9DAA-C7FB20EA2B09}"/>
    <cellStyle name="Separador de milhares 5 2 3 2 2 5" xfId="45493" xr:uid="{76DE6491-47E6-444F-85FA-FD02E384D465}"/>
    <cellStyle name="Separador de milhares 5 2 3 2 2 5 2" xfId="45494" xr:uid="{7D268EBB-6C46-430F-88EF-CB9A34CC177F}"/>
    <cellStyle name="Separador de milhares 5 2 3 2 2 5 2 2" xfId="45495" xr:uid="{405B90F1-988A-4317-AA5D-B2F6549DFA1D}"/>
    <cellStyle name="Separador de milhares 5 2 3 2 2 5 2 2 2" xfId="45496" xr:uid="{19DF6CDA-2A6F-4300-9B47-92AA997E22CE}"/>
    <cellStyle name="Separador de milhares 5 2 3 2 2 5 2 2 2 2" xfId="45497" xr:uid="{A51922CE-88E7-40CC-A036-400BB6FA03E0}"/>
    <cellStyle name="Separador de milhares 5 2 3 2 2 5 2 2 2 2 2" xfId="45498" xr:uid="{E026D128-CC1D-4DE7-9A6C-D0AC96EF6AC5}"/>
    <cellStyle name="Separador de milhares 5 2 3 2 2 5 2 2 2 3" xfId="45499" xr:uid="{F0330C92-5697-4A95-A04F-58FDCE035846}"/>
    <cellStyle name="Separador de milhares 5 2 3 2 2 5 2 2 3" xfId="45500" xr:uid="{47552B06-9BF9-46F3-B2F5-9AA1C363FAC6}"/>
    <cellStyle name="Separador de milhares 5 2 3 2 2 5 2 2 3 2" xfId="45501" xr:uid="{F989A0EE-046D-4411-96B1-52231AC658FE}"/>
    <cellStyle name="Separador de milhares 5 2 3 2 2 5 2 2 4" xfId="45502" xr:uid="{3CEEB338-8965-4CA2-8FC2-7B5E48385658}"/>
    <cellStyle name="Separador de milhares 5 2 3 2 2 5 2 2 4 2" xfId="45503" xr:uid="{6FA0D27B-2B73-4380-8ABE-7036F054C530}"/>
    <cellStyle name="Separador de milhares 5 2 3 2 2 5 2 2 5" xfId="45504" xr:uid="{12B6ADB7-C2C2-4374-B392-E8D4E961C49A}"/>
    <cellStyle name="Separador de milhares 5 2 3 2 2 5 2 3" xfId="45505" xr:uid="{8E47C977-B1A1-4CA2-8E57-BD86122CF00D}"/>
    <cellStyle name="Separador de milhares 5 2 3 2 2 5 2 3 2" xfId="45506" xr:uid="{0ED97FE3-F660-432E-B7D3-191A03A72B09}"/>
    <cellStyle name="Separador de milhares 5 2 3 2 2 5 2 4" xfId="45507" xr:uid="{2C78FFCD-6D3C-4CEE-BFF3-ED003C4E3F38}"/>
    <cellStyle name="Separador de milhares 5 2 3 2 2 5 2 4 2" xfId="45508" xr:uid="{2C9208E0-B5F8-4E2A-A1D8-2993C57E3BA1}"/>
    <cellStyle name="Separador de milhares 5 2 3 2 2 5 2 5" xfId="45509" xr:uid="{4899F4C6-B1F9-4EBE-964F-55254BCC9CB6}"/>
    <cellStyle name="Separador de milhares 5 2 3 2 2 5 3" xfId="45510" xr:uid="{92CD0440-A571-477D-8CD7-E6E37498389D}"/>
    <cellStyle name="Separador de milhares 5 2 3 2 2 5 3 2" xfId="45511" xr:uid="{ED2B2AB6-627D-4544-A462-69DE50E05D52}"/>
    <cellStyle name="Separador de milhares 5 2 3 2 2 5 3 2 2" xfId="45512" xr:uid="{7C050A1B-C5C9-49B1-BA87-54EF373FEFB4}"/>
    <cellStyle name="Separador de milhares 5 2 3 2 2 5 3 3" xfId="45513" xr:uid="{709C9E14-0AA1-40B5-8EAC-A03EE5C52EB1}"/>
    <cellStyle name="Separador de milhares 5 2 3 2 2 5 3 3 2" xfId="45514" xr:uid="{98E1B2EC-8595-45B9-930B-1D4D5703414A}"/>
    <cellStyle name="Separador de milhares 5 2 3 2 2 5 3 4" xfId="45515" xr:uid="{4149D37E-AE02-429C-9F8A-A3A2F623DC97}"/>
    <cellStyle name="Separador de milhares 5 2 3 2 2 5 4" xfId="45516" xr:uid="{66215D74-2355-4054-AC4D-C391C8AFBAB6}"/>
    <cellStyle name="Separador de milhares 5 2 3 2 2 5 4 2" xfId="45517" xr:uid="{64792B88-0291-48EB-BDD9-BB3E230E9584}"/>
    <cellStyle name="Separador de milhares 5 2 3 2 2 5 4 2 2" xfId="45518" xr:uid="{E06B07E5-C992-40F8-B502-0950846A56C9}"/>
    <cellStyle name="Separador de milhares 5 2 3 2 2 5 4 2 2 2" xfId="45519" xr:uid="{021D9304-B9D7-4989-A67D-000B28B0DD93}"/>
    <cellStyle name="Separador de milhares 5 2 3 2 2 5 4 2 3" xfId="45520" xr:uid="{BCE7E8B9-454C-451B-BD71-E0B26F53D798}"/>
    <cellStyle name="Separador de milhares 5 2 3 2 2 5 4 3" xfId="45521" xr:uid="{77BEC90B-DF1B-4AB4-BC49-46159A0AD1B4}"/>
    <cellStyle name="Separador de milhares 5 2 3 2 2 5 4 3 2" xfId="45522" xr:uid="{E6323138-F4FD-454D-A00E-3612632725C6}"/>
    <cellStyle name="Separador de milhares 5 2 3 2 2 5 4 4" xfId="45523" xr:uid="{7A554DF9-92A2-4213-9CFB-408F94F677B2}"/>
    <cellStyle name="Separador de milhares 5 2 3 2 2 5 4 4 2" xfId="45524" xr:uid="{93420266-2489-47A1-8EA0-D45F27DE5794}"/>
    <cellStyle name="Separador de milhares 5 2 3 2 2 5 4 5" xfId="45525" xr:uid="{F77BE5A0-8F90-443A-A9B1-0A4B3D2BB667}"/>
    <cellStyle name="Separador de milhares 5 2 3 2 2 5 5" xfId="45526" xr:uid="{CC3FB4BC-2F88-4099-8028-0F49DB45DDCB}"/>
    <cellStyle name="Separador de milhares 5 2 3 2 2 5 5 2" xfId="45527" xr:uid="{D26B3D3A-2CA5-4DAA-9C2F-B2D27D931AE9}"/>
    <cellStyle name="Separador de milhares 5 2 3 2 2 5 5 2 2" xfId="45528" xr:uid="{64570B59-C04E-4E90-ACF1-9359B0A71AE5}"/>
    <cellStyle name="Separador de milhares 5 2 3 2 2 5 5 3" xfId="45529" xr:uid="{ED6529E2-5D55-4CB8-A5DA-AD774539C420}"/>
    <cellStyle name="Separador de milhares 5 2 3 2 2 5 5 3 2" xfId="45530" xr:uid="{C0F6E48E-D101-4E53-AC43-ECB47BF01B6E}"/>
    <cellStyle name="Separador de milhares 5 2 3 2 2 5 5 4" xfId="45531" xr:uid="{7A7A85BC-114E-4829-A247-0141F19CC8E6}"/>
    <cellStyle name="Separador de milhares 5 2 3 2 2 5 6" xfId="45532" xr:uid="{4E0F0B0B-2A50-4FFD-85CF-CB398BBDF445}"/>
    <cellStyle name="Separador de milhares 5 2 3 2 2 5 6 2" xfId="45533" xr:uid="{7D5D833B-8DC1-4D12-8A38-86CA12C6725B}"/>
    <cellStyle name="Separador de milhares 5 2 3 2 2 5 7" xfId="45534" xr:uid="{34E54B44-0147-45F6-8B83-12C31038182F}"/>
    <cellStyle name="Separador de milhares 5 2 3 2 2 5 8" xfId="45535" xr:uid="{0DABFC26-0E1D-4B30-895C-D8717869BB2F}"/>
    <cellStyle name="Separador de milhares 5 2 3 2 2 5 9" xfId="53603" xr:uid="{55BF0F47-B5F7-4B53-880A-49386F49C890}"/>
    <cellStyle name="Separador de milhares 5 2 3 2 2 6" xfId="45536" xr:uid="{8D17F83F-BBD5-4CE4-AC19-C25021B22C69}"/>
    <cellStyle name="Separador de milhares 5 2 3 2 2 6 2" xfId="45537" xr:uid="{8E39D7EE-ECD9-446B-91EF-3F7B90BCCA43}"/>
    <cellStyle name="Separador de milhares 5 2 3 2 2 6 2 2" xfId="45538" xr:uid="{1E9DCAB8-45F4-42C2-8898-15C77FA0EB17}"/>
    <cellStyle name="Separador de milhares 5 2 3 2 2 6 2 2 2" xfId="45539" xr:uid="{462F2F0E-F410-43D0-BC29-C9593448457A}"/>
    <cellStyle name="Separador de milhares 5 2 3 2 2 6 2 2 2 2" xfId="45540" xr:uid="{58B83B19-3AD3-4E6D-B812-068D701C1DB8}"/>
    <cellStyle name="Separador de milhares 5 2 3 2 2 6 2 2 3" xfId="45541" xr:uid="{382B5288-6A15-4C3B-AF4E-960BC35B6E1C}"/>
    <cellStyle name="Separador de milhares 5 2 3 2 2 6 2 3" xfId="45542" xr:uid="{BF92EFD6-E9DC-424D-B5D6-85B400AAD7A7}"/>
    <cellStyle name="Separador de milhares 5 2 3 2 2 6 2 3 2" xfId="45543" xr:uid="{3D38FAFC-7669-413A-B127-B7BCE484CB07}"/>
    <cellStyle name="Separador de milhares 5 2 3 2 2 6 2 4" xfId="45544" xr:uid="{24D044D9-57AD-4604-A5B7-50E2DAB3717C}"/>
    <cellStyle name="Separador de milhares 5 2 3 2 2 6 2 4 2" xfId="45545" xr:uid="{47F466FC-2FAA-47BF-8D7B-AA45652EDF28}"/>
    <cellStyle name="Separador de milhares 5 2 3 2 2 6 2 5" xfId="45546" xr:uid="{5313AA76-0EA9-4D0D-B618-1D2D247CB469}"/>
    <cellStyle name="Separador de milhares 5 2 3 2 2 6 3" xfId="45547" xr:uid="{C35D880F-FA55-4566-8903-DB79517B5B7C}"/>
    <cellStyle name="Separador de milhares 5 2 3 2 2 6 3 2" xfId="45548" xr:uid="{94EB79EE-44ED-499F-B306-885F759D54F3}"/>
    <cellStyle name="Separador de milhares 5 2 3 2 2 6 4" xfId="45549" xr:uid="{DF9D89D1-43A7-40F9-8667-44EB67FF8833}"/>
    <cellStyle name="Separador de milhares 5 2 3 2 2 6 4 2" xfId="45550" xr:uid="{9DB7328B-1E49-4260-91FB-0F3FB3551A85}"/>
    <cellStyle name="Separador de milhares 5 2 3 2 2 6 5" xfId="45551" xr:uid="{A225C6D0-5A43-4BDE-831C-D79B2137C380}"/>
    <cellStyle name="Separador de milhares 5 2 3 2 2 7" xfId="45552" xr:uid="{300AB799-F648-4294-8E4B-E2643F46984A}"/>
    <cellStyle name="Separador de milhares 5 2 3 2 2 7 2" xfId="45553" xr:uid="{1A27A132-0E15-42FB-B1DA-FFE3D601DE32}"/>
    <cellStyle name="Separador de milhares 5 2 3 2 2 7 2 2" xfId="45554" xr:uid="{DE34F021-35D1-455F-8F51-0A316821CE55}"/>
    <cellStyle name="Separador de milhares 5 2 3 2 2 7 3" xfId="45555" xr:uid="{B5EEE8C8-1DB6-4F3D-A474-9FDF253B02CA}"/>
    <cellStyle name="Separador de milhares 5 2 3 2 2 7 3 2" xfId="45556" xr:uid="{A3D376F6-E4EB-4815-B01F-68EF24283F78}"/>
    <cellStyle name="Separador de milhares 5 2 3 2 2 7 4" xfId="45557" xr:uid="{594520CE-FC97-454E-B1E3-675C62E0FE08}"/>
    <cellStyle name="Separador de milhares 5 2 3 2 2 8" xfId="45558" xr:uid="{EB68F622-D0C1-4754-8FAA-D2075AEB4859}"/>
    <cellStyle name="Separador de milhares 5 2 3 2 2 8 2" xfId="45559" xr:uid="{4823631E-A3FC-4DD6-A9BF-381D2C62CE11}"/>
    <cellStyle name="Separador de milhares 5 2 3 2 2 8 2 2" xfId="45560" xr:uid="{0AC22EA2-4576-4525-826D-94B3D1B632EE}"/>
    <cellStyle name="Separador de milhares 5 2 3 2 2 8 2 2 2" xfId="45561" xr:uid="{6904A2D6-C99B-4BD9-81E6-8F85DAA589F4}"/>
    <cellStyle name="Separador de milhares 5 2 3 2 2 8 2 3" xfId="45562" xr:uid="{E1B875E7-FD72-4F68-A86C-634A78CC89FF}"/>
    <cellStyle name="Separador de milhares 5 2 3 2 2 8 3" xfId="45563" xr:uid="{29824F96-F379-4FB0-9500-9DBF0B9538CC}"/>
    <cellStyle name="Separador de milhares 5 2 3 2 2 8 3 2" xfId="45564" xr:uid="{D5125DF4-A10E-4654-A60C-D3807D6A2AB3}"/>
    <cellStyle name="Separador de milhares 5 2 3 2 2 8 4" xfId="45565" xr:uid="{C057CC57-BFC5-495F-941D-E49010AAF49B}"/>
    <cellStyle name="Separador de milhares 5 2 3 2 2 8 4 2" xfId="45566" xr:uid="{6E2706BC-79FB-4892-B62F-D78BDCA06566}"/>
    <cellStyle name="Separador de milhares 5 2 3 2 2 8 5" xfId="45567" xr:uid="{682CBE67-F72B-46AD-B7B4-86D9B203A0F5}"/>
    <cellStyle name="Separador de milhares 5 2 3 2 2 9" xfId="45568" xr:uid="{22B87BAA-A4E3-4B7B-9950-B6E045313EC0}"/>
    <cellStyle name="Separador de milhares 5 2 3 2 2 9 2" xfId="45569" xr:uid="{82C7D64B-EBDF-4A97-8A51-1EAA16261754}"/>
    <cellStyle name="Separador de milhares 5 2 3 2 2 9 2 2" xfId="45570" xr:uid="{5CBA78DE-9684-4F43-BAEE-7A97FBE7CFD0}"/>
    <cellStyle name="Separador de milhares 5 2 3 2 2 9 3" xfId="45571" xr:uid="{55D249E4-1642-4EB8-962D-05567C27D1AD}"/>
    <cellStyle name="Separador de milhares 5 2 3 2 2 9 3 2" xfId="45572" xr:uid="{AC5686D7-BCA9-4211-9AB1-8170DEC7C54B}"/>
    <cellStyle name="Separador de milhares 5 2 3 2 2 9 4" xfId="45573" xr:uid="{E4CD7DA8-EC28-4AB5-A7C5-7BBA8B7CCBCB}"/>
    <cellStyle name="Separador de milhares 5 2 3 2 3" xfId="45574" xr:uid="{CE20F83F-E71C-40ED-866C-0607A4389E55}"/>
    <cellStyle name="Separador de milhares 5 2 3 2 3 10" xfId="45575" xr:uid="{53D80C05-5A92-4F2C-B5C9-DD8B16D7BA23}"/>
    <cellStyle name="Separador de milhares 5 2 3 2 3 11" xfId="53604" xr:uid="{60D1A55D-806E-4909-9D0D-08866FC54547}"/>
    <cellStyle name="Separador de milhares 5 2 3 2 3 2" xfId="45576" xr:uid="{5E0955F8-3126-492C-A7D6-805B50A720D2}"/>
    <cellStyle name="Separador de milhares 5 2 3 2 3 2 2" xfId="45577" xr:uid="{3A281057-6A65-4131-B77B-6C926CB63F55}"/>
    <cellStyle name="Separador de milhares 5 2 3 2 3 2 2 2" xfId="45578" xr:uid="{DA58E293-967B-4954-B912-B510DB648CBA}"/>
    <cellStyle name="Separador de milhares 5 2 3 2 3 2 2 2 2" xfId="45579" xr:uid="{74F0BA9E-6CA2-43D4-B1D9-D440DDF9AB77}"/>
    <cellStyle name="Separador de milhares 5 2 3 2 3 2 2 2 2 2" xfId="45580" xr:uid="{E89EB620-6B01-41C1-947C-D3AA00D006BF}"/>
    <cellStyle name="Separador de milhares 5 2 3 2 3 2 2 2 2 2 2" xfId="45581" xr:uid="{243C3A6D-AE76-4224-A56D-9EE270D2C0F8}"/>
    <cellStyle name="Separador de milhares 5 2 3 2 3 2 2 2 2 3" xfId="45582" xr:uid="{A6DDEF75-BC3F-4EA5-A1E5-9158F690045B}"/>
    <cellStyle name="Separador de milhares 5 2 3 2 3 2 2 2 3" xfId="45583" xr:uid="{32DA9952-F104-468E-9ED8-F0CD4C1F0689}"/>
    <cellStyle name="Separador de milhares 5 2 3 2 3 2 2 2 3 2" xfId="45584" xr:uid="{014D2B90-9E5E-4280-89F0-E449158A4BDD}"/>
    <cellStyle name="Separador de milhares 5 2 3 2 3 2 2 2 4" xfId="45585" xr:uid="{9D250F84-E3F3-4955-B4CD-BBA4C94B6A18}"/>
    <cellStyle name="Separador de milhares 5 2 3 2 3 2 2 2 4 2" xfId="45586" xr:uid="{1A1DC377-B945-465A-8F3D-C17B8D5A819C}"/>
    <cellStyle name="Separador de milhares 5 2 3 2 3 2 2 2 5" xfId="45587" xr:uid="{803DCD84-6938-4B61-8CE0-C279AC764075}"/>
    <cellStyle name="Separador de milhares 5 2 3 2 3 2 2 3" xfId="45588" xr:uid="{5520D537-EAF4-467F-A434-A7C66B9F5F71}"/>
    <cellStyle name="Separador de milhares 5 2 3 2 3 2 2 3 2" xfId="45589" xr:uid="{87E5770F-561E-4F19-914B-209C1D4E9BDD}"/>
    <cellStyle name="Separador de milhares 5 2 3 2 3 2 2 4" xfId="45590" xr:uid="{C3FFAEC5-DDF6-4FFA-A703-89189DE89A26}"/>
    <cellStyle name="Separador de milhares 5 2 3 2 3 2 2 4 2" xfId="45591" xr:uid="{368CE923-934A-4708-A3FF-17F29B078FF2}"/>
    <cellStyle name="Separador de milhares 5 2 3 2 3 2 2 5" xfId="45592" xr:uid="{EF9D7267-1FBE-4492-B51B-9517AFAECBC3}"/>
    <cellStyle name="Separador de milhares 5 2 3 2 3 2 3" xfId="45593" xr:uid="{516D2928-E40B-43C9-8F18-2353A6C7B575}"/>
    <cellStyle name="Separador de milhares 5 2 3 2 3 2 3 2" xfId="45594" xr:uid="{C8B2FB6F-5268-461A-B4E8-4109BAF9C6ED}"/>
    <cellStyle name="Separador de milhares 5 2 3 2 3 2 3 2 2" xfId="45595" xr:uid="{9FD224A7-4473-4939-8CAA-DD79FEB37CBA}"/>
    <cellStyle name="Separador de milhares 5 2 3 2 3 2 3 3" xfId="45596" xr:uid="{2902E2C6-019E-4803-84DB-01909E7C2D4C}"/>
    <cellStyle name="Separador de milhares 5 2 3 2 3 2 3 3 2" xfId="45597" xr:uid="{BB439DD6-346B-4658-AF32-12765A969C32}"/>
    <cellStyle name="Separador de milhares 5 2 3 2 3 2 3 4" xfId="45598" xr:uid="{5E3205AA-5FE5-45A4-A8EB-6221493D3F3C}"/>
    <cellStyle name="Separador de milhares 5 2 3 2 3 2 4" xfId="45599" xr:uid="{39F09DD2-CA8D-446B-83E3-6BC63CD5D6AD}"/>
    <cellStyle name="Separador de milhares 5 2 3 2 3 2 4 2" xfId="45600" xr:uid="{13D0D794-1AFF-4CE6-8BA7-7EDBB1640279}"/>
    <cellStyle name="Separador de milhares 5 2 3 2 3 2 4 2 2" xfId="45601" xr:uid="{5FC37FFB-12C1-49D1-B4A6-8DEB54BFD079}"/>
    <cellStyle name="Separador de milhares 5 2 3 2 3 2 4 2 2 2" xfId="45602" xr:uid="{F1160BF7-35B6-49FC-81B0-8B4745432FE1}"/>
    <cellStyle name="Separador de milhares 5 2 3 2 3 2 4 2 3" xfId="45603" xr:uid="{9C89DA87-B49E-4930-9DB2-66C6B6D4E371}"/>
    <cellStyle name="Separador de milhares 5 2 3 2 3 2 4 3" xfId="45604" xr:uid="{BF6C4417-EF91-49DE-92EE-35287DB8D098}"/>
    <cellStyle name="Separador de milhares 5 2 3 2 3 2 4 3 2" xfId="45605" xr:uid="{91966F53-A20A-46E7-9B67-6EAEED2211C8}"/>
    <cellStyle name="Separador de milhares 5 2 3 2 3 2 4 4" xfId="45606" xr:uid="{1CA1885F-34A8-4F4C-B4C5-4A21986B231F}"/>
    <cellStyle name="Separador de milhares 5 2 3 2 3 2 4 4 2" xfId="45607" xr:uid="{098FA7EC-7433-4519-8B3E-755AD74534F8}"/>
    <cellStyle name="Separador de milhares 5 2 3 2 3 2 4 5" xfId="45608" xr:uid="{3F1C4E45-E664-4AA2-9501-E5C3294512DF}"/>
    <cellStyle name="Separador de milhares 5 2 3 2 3 2 5" xfId="45609" xr:uid="{876F8A33-4426-4DC4-AD2A-E76E8081E6CE}"/>
    <cellStyle name="Separador de milhares 5 2 3 2 3 2 5 2" xfId="45610" xr:uid="{FFC37ADF-C9E7-422B-8C5A-E1E445B7E827}"/>
    <cellStyle name="Separador de milhares 5 2 3 2 3 2 5 2 2" xfId="45611" xr:uid="{6A4353BE-CD06-414C-8B77-C6D53EFC13EF}"/>
    <cellStyle name="Separador de milhares 5 2 3 2 3 2 5 3" xfId="45612" xr:uid="{9CC08A13-0EAD-4CF8-AAFA-1FFD0A1E13AF}"/>
    <cellStyle name="Separador de milhares 5 2 3 2 3 2 5 3 2" xfId="45613" xr:uid="{FF0BDFF9-EB12-48E4-B515-BEE369A70287}"/>
    <cellStyle name="Separador de milhares 5 2 3 2 3 2 5 4" xfId="45614" xr:uid="{5DBFB52F-B7AF-4D88-98E5-0EF859FDB38B}"/>
    <cellStyle name="Separador de milhares 5 2 3 2 3 2 6" xfId="45615" xr:uid="{1364C83F-74D4-42B4-90FF-4BE91B947F63}"/>
    <cellStyle name="Separador de milhares 5 2 3 2 3 2 6 2" xfId="45616" xr:uid="{2D89B71B-7B8A-41BA-8D5F-B0250C8B2838}"/>
    <cellStyle name="Separador de milhares 5 2 3 2 3 2 7" xfId="45617" xr:uid="{6EC0AA45-2158-4B44-8DD2-D978D49B8BC3}"/>
    <cellStyle name="Separador de milhares 5 2 3 2 3 2 8" xfId="45618" xr:uid="{E0A7F291-5EC8-43AD-8154-B0B784FCD0BD}"/>
    <cellStyle name="Separador de milhares 5 2 3 2 3 2 9" xfId="53605" xr:uid="{AFE7F277-CD29-4789-9A4B-8F4AF26DFA65}"/>
    <cellStyle name="Separador de milhares 5 2 3 2 3 3" xfId="45619" xr:uid="{E4712088-3C12-4952-914C-629E4F91C974}"/>
    <cellStyle name="Separador de milhares 5 2 3 2 3 3 2" xfId="45620" xr:uid="{25D7A249-96F0-4EBC-9B28-08194B538194}"/>
    <cellStyle name="Separador de milhares 5 2 3 2 3 3 2 2" xfId="45621" xr:uid="{6588216C-96F6-4C6C-9304-4CB216188346}"/>
    <cellStyle name="Separador de milhares 5 2 3 2 3 3 2 2 2" xfId="45622" xr:uid="{C33C8AB2-D059-41BA-91CF-E0570BAF1575}"/>
    <cellStyle name="Separador de milhares 5 2 3 2 3 3 2 2 2 2" xfId="45623" xr:uid="{0591FCD7-DBC3-42D8-98F5-7B42DC2A9629}"/>
    <cellStyle name="Separador de milhares 5 2 3 2 3 3 2 2 2 2 2" xfId="45624" xr:uid="{7DEBFB41-69F4-4C2F-B0F1-71A20C4A7068}"/>
    <cellStyle name="Separador de milhares 5 2 3 2 3 3 2 2 2 3" xfId="45625" xr:uid="{6E009C4B-91F7-455A-9564-9C46DB685B07}"/>
    <cellStyle name="Separador de milhares 5 2 3 2 3 3 2 2 3" xfId="45626" xr:uid="{E2FE83AC-F684-49F2-8720-FFD7ADD0DFB1}"/>
    <cellStyle name="Separador de milhares 5 2 3 2 3 3 2 2 3 2" xfId="45627" xr:uid="{6725F8E9-C9C2-42ED-9ECD-95BCDD6CD7F5}"/>
    <cellStyle name="Separador de milhares 5 2 3 2 3 3 2 2 4" xfId="45628" xr:uid="{A9CEFD60-D679-4A0B-A9BD-AB149F6FED98}"/>
    <cellStyle name="Separador de milhares 5 2 3 2 3 3 2 2 4 2" xfId="45629" xr:uid="{53914DE3-EC39-4C80-A21F-21FC264E73C5}"/>
    <cellStyle name="Separador de milhares 5 2 3 2 3 3 2 2 5" xfId="45630" xr:uid="{D05181C3-27D2-4B9E-B06A-9805293D058B}"/>
    <cellStyle name="Separador de milhares 5 2 3 2 3 3 2 3" xfId="45631" xr:uid="{59128168-49F1-45B7-B2DF-BD59ACBD2822}"/>
    <cellStyle name="Separador de milhares 5 2 3 2 3 3 2 3 2" xfId="45632" xr:uid="{93FF7789-1138-46EF-B369-61571DD7F1F7}"/>
    <cellStyle name="Separador de milhares 5 2 3 2 3 3 2 4" xfId="45633" xr:uid="{8DF14654-3BCF-4DF5-848F-3F42A0B32AB4}"/>
    <cellStyle name="Separador de milhares 5 2 3 2 3 3 2 4 2" xfId="45634" xr:uid="{69CED2BC-120F-441C-8D4F-E998BABE2E63}"/>
    <cellStyle name="Separador de milhares 5 2 3 2 3 3 2 5" xfId="45635" xr:uid="{BEC98B12-033A-4F64-9328-1D16B6A0B742}"/>
    <cellStyle name="Separador de milhares 5 2 3 2 3 3 3" xfId="45636" xr:uid="{A9AF116D-E2DD-4975-A623-E0357B33B077}"/>
    <cellStyle name="Separador de milhares 5 2 3 2 3 3 3 2" xfId="45637" xr:uid="{90A75B25-335D-45F7-B2AC-028172796869}"/>
    <cellStyle name="Separador de milhares 5 2 3 2 3 3 3 2 2" xfId="45638" xr:uid="{B08D9A85-9844-452F-A000-6B063DF974FF}"/>
    <cellStyle name="Separador de milhares 5 2 3 2 3 3 3 3" xfId="45639" xr:uid="{AD6C4846-6FF2-46AF-B7A3-4FFF0D52E549}"/>
    <cellStyle name="Separador de milhares 5 2 3 2 3 3 3 3 2" xfId="45640" xr:uid="{868170C8-C5CD-497C-94FD-74E025E60B27}"/>
    <cellStyle name="Separador de milhares 5 2 3 2 3 3 3 4" xfId="45641" xr:uid="{D0DDF6B6-0543-4930-A8CB-A29A70B8D4A8}"/>
    <cellStyle name="Separador de milhares 5 2 3 2 3 3 4" xfId="45642" xr:uid="{29BD9411-4BE1-4C8E-9132-53206A61220B}"/>
    <cellStyle name="Separador de milhares 5 2 3 2 3 3 4 2" xfId="45643" xr:uid="{99D10AB3-D5C2-45AF-96D9-D816EBE08EBA}"/>
    <cellStyle name="Separador de milhares 5 2 3 2 3 3 4 2 2" xfId="45644" xr:uid="{D7866902-690E-4F99-9B1A-5E2E4101CF44}"/>
    <cellStyle name="Separador de milhares 5 2 3 2 3 3 4 2 2 2" xfId="45645" xr:uid="{EBB42C63-8402-4D36-A03F-482F968254F9}"/>
    <cellStyle name="Separador de milhares 5 2 3 2 3 3 4 2 3" xfId="45646" xr:uid="{8230ABBD-9452-421D-95DC-EAB33C20A85A}"/>
    <cellStyle name="Separador de milhares 5 2 3 2 3 3 4 3" xfId="45647" xr:uid="{3C48F479-F070-42F6-A000-42F9BA1B21B8}"/>
    <cellStyle name="Separador de milhares 5 2 3 2 3 3 4 3 2" xfId="45648" xr:uid="{65BB0775-6EFB-4E06-BE82-9FF417A858DA}"/>
    <cellStyle name="Separador de milhares 5 2 3 2 3 3 4 4" xfId="45649" xr:uid="{6CCE302C-612A-4FF0-8CE9-01E723026DED}"/>
    <cellStyle name="Separador de milhares 5 2 3 2 3 3 4 4 2" xfId="45650" xr:uid="{BF43A184-D40B-450E-863F-2E53CDDF3609}"/>
    <cellStyle name="Separador de milhares 5 2 3 2 3 3 4 5" xfId="45651" xr:uid="{DEF6F31A-999A-4968-B34D-6483F3AA06A0}"/>
    <cellStyle name="Separador de milhares 5 2 3 2 3 3 5" xfId="45652" xr:uid="{A4B1C00E-1DED-4464-B3FA-B71D80738840}"/>
    <cellStyle name="Separador de milhares 5 2 3 2 3 3 5 2" xfId="45653" xr:uid="{1C689FF4-2135-4871-A229-FEC42FDC4F8B}"/>
    <cellStyle name="Separador de milhares 5 2 3 2 3 3 5 2 2" xfId="45654" xr:uid="{1832ED43-19F0-41E6-8635-91D8D9F8B90F}"/>
    <cellStyle name="Separador de milhares 5 2 3 2 3 3 5 3" xfId="45655" xr:uid="{74AC7CE0-B67B-4454-ABEC-88E2C796B1B9}"/>
    <cellStyle name="Separador de milhares 5 2 3 2 3 3 5 3 2" xfId="45656" xr:uid="{9E9BF32E-F369-4DF9-BB49-BC42C8A3C388}"/>
    <cellStyle name="Separador de milhares 5 2 3 2 3 3 5 4" xfId="45657" xr:uid="{C662FC24-BC40-4733-AD03-3A56E99C8537}"/>
    <cellStyle name="Separador de milhares 5 2 3 2 3 3 6" xfId="45658" xr:uid="{15C393F7-3796-4E41-A3A0-DED11A6342F6}"/>
    <cellStyle name="Separador de milhares 5 2 3 2 3 3 6 2" xfId="45659" xr:uid="{F1380908-B8E1-4689-B498-67034CB850BC}"/>
    <cellStyle name="Separador de milhares 5 2 3 2 3 3 7" xfId="45660" xr:uid="{E2450CF8-5C98-41D6-B2DC-51B66BDD0ADD}"/>
    <cellStyle name="Separador de milhares 5 2 3 2 3 3 8" xfId="45661" xr:uid="{A79CAD4F-B1E8-423F-8568-308A6560B2FD}"/>
    <cellStyle name="Separador de milhares 5 2 3 2 3 3 9" xfId="53606" xr:uid="{99ACF90B-7A75-45B4-847E-2D28547661A2}"/>
    <cellStyle name="Separador de milhares 5 2 3 2 3 4" xfId="45662" xr:uid="{7C7A2358-C020-4726-BFEC-454244CCA4C4}"/>
    <cellStyle name="Separador de milhares 5 2 3 2 3 4 2" xfId="45663" xr:uid="{CB96DF8F-EFA1-4877-B814-6FD1CAD23CB9}"/>
    <cellStyle name="Separador de milhares 5 2 3 2 3 4 2 2" xfId="45664" xr:uid="{D3AF7E3B-8CED-4497-9DA4-1B61C492562A}"/>
    <cellStyle name="Separador de milhares 5 2 3 2 3 4 2 2 2" xfId="45665" xr:uid="{F3804420-18EA-495B-BBC3-EC24E8375CDA}"/>
    <cellStyle name="Separador de milhares 5 2 3 2 3 4 2 2 2 2" xfId="45666" xr:uid="{0E6F4574-B134-45D7-9C75-AC265DF2B109}"/>
    <cellStyle name="Separador de milhares 5 2 3 2 3 4 2 2 3" xfId="45667" xr:uid="{1F554E3E-5166-4ADD-9741-BF4D43D21F35}"/>
    <cellStyle name="Separador de milhares 5 2 3 2 3 4 2 3" xfId="45668" xr:uid="{89CF73CE-7D42-4265-99F5-7267C83254EE}"/>
    <cellStyle name="Separador de milhares 5 2 3 2 3 4 2 3 2" xfId="45669" xr:uid="{39A16059-4451-4130-8120-BEFD2BB91F7B}"/>
    <cellStyle name="Separador de milhares 5 2 3 2 3 4 2 4" xfId="45670" xr:uid="{07CC7016-5642-4A57-B993-EC64B8523B40}"/>
    <cellStyle name="Separador de milhares 5 2 3 2 3 4 2 4 2" xfId="45671" xr:uid="{37D45462-5BBC-463C-86D5-1FDED718FF5F}"/>
    <cellStyle name="Separador de milhares 5 2 3 2 3 4 2 5" xfId="45672" xr:uid="{EEC4B542-F0AF-4259-9F35-46AC08E8F341}"/>
    <cellStyle name="Separador de milhares 5 2 3 2 3 4 3" xfId="45673" xr:uid="{4AD9C63A-D1C1-47B6-8F7A-E1C85C4E9377}"/>
    <cellStyle name="Separador de milhares 5 2 3 2 3 4 3 2" xfId="45674" xr:uid="{3E995358-D9CD-41E3-A52F-3551C4829626}"/>
    <cellStyle name="Separador de milhares 5 2 3 2 3 4 4" xfId="45675" xr:uid="{0741DB77-2FA3-4C27-9CB7-86C76F17ACD2}"/>
    <cellStyle name="Separador de milhares 5 2 3 2 3 4 4 2" xfId="45676" xr:uid="{D66FEA86-CDD7-4CF2-8FA2-0BF327C604A5}"/>
    <cellStyle name="Separador de milhares 5 2 3 2 3 4 5" xfId="45677" xr:uid="{13E28D00-9A25-4F59-ABC8-AE5B5A485004}"/>
    <cellStyle name="Separador de milhares 5 2 3 2 3 5" xfId="45678" xr:uid="{EF742339-94B2-4BBF-98D6-5110621ECDDC}"/>
    <cellStyle name="Separador de milhares 5 2 3 2 3 5 2" xfId="45679" xr:uid="{6610EBB3-8A86-4DB2-9160-76B0C5646779}"/>
    <cellStyle name="Separador de milhares 5 2 3 2 3 5 2 2" xfId="45680" xr:uid="{4A89FFAF-AB77-4537-B97B-28EE1AE9EC6E}"/>
    <cellStyle name="Separador de milhares 5 2 3 2 3 5 3" xfId="45681" xr:uid="{D95046C9-3FF7-4738-AA40-D9846EBEA4EA}"/>
    <cellStyle name="Separador de milhares 5 2 3 2 3 5 3 2" xfId="45682" xr:uid="{1B3578F8-28C2-4DCD-B78E-BCBF5C078C32}"/>
    <cellStyle name="Separador de milhares 5 2 3 2 3 5 4" xfId="45683" xr:uid="{3EDD0A0E-3E8D-42EA-9CAD-CE501FDA2F0A}"/>
    <cellStyle name="Separador de milhares 5 2 3 2 3 6" xfId="45684" xr:uid="{3A627AA2-2392-49BE-931E-DB4D47F762CB}"/>
    <cellStyle name="Separador de milhares 5 2 3 2 3 6 2" xfId="45685" xr:uid="{C65C0445-59FF-4F39-B89B-D58408547FB4}"/>
    <cellStyle name="Separador de milhares 5 2 3 2 3 6 2 2" xfId="45686" xr:uid="{5F0EF703-CFC1-4CDB-BE48-4047B17FDCD5}"/>
    <cellStyle name="Separador de milhares 5 2 3 2 3 6 2 2 2" xfId="45687" xr:uid="{941D4666-C95E-4313-BFF8-E5C87E8D7034}"/>
    <cellStyle name="Separador de milhares 5 2 3 2 3 6 2 3" xfId="45688" xr:uid="{46F51416-0F23-45D4-A333-27B5EE45B032}"/>
    <cellStyle name="Separador de milhares 5 2 3 2 3 6 3" xfId="45689" xr:uid="{22807406-BE01-4E51-82E3-A05328C4E057}"/>
    <cellStyle name="Separador de milhares 5 2 3 2 3 6 3 2" xfId="45690" xr:uid="{716E8E23-9967-47FF-9885-31F1C94A1745}"/>
    <cellStyle name="Separador de milhares 5 2 3 2 3 6 4" xfId="45691" xr:uid="{03B00E1C-012D-4252-B23D-3DEAEC591CA4}"/>
    <cellStyle name="Separador de milhares 5 2 3 2 3 6 4 2" xfId="45692" xr:uid="{5B91EF4C-0BEF-4014-A629-2805F4740591}"/>
    <cellStyle name="Separador de milhares 5 2 3 2 3 6 5" xfId="45693" xr:uid="{BE29BCB7-B4EE-4BED-BB34-3270F6C2B420}"/>
    <cellStyle name="Separador de milhares 5 2 3 2 3 7" xfId="45694" xr:uid="{21C8EB7D-7A43-4856-81DB-8795E990D2F9}"/>
    <cellStyle name="Separador de milhares 5 2 3 2 3 7 2" xfId="45695" xr:uid="{CF5DCACF-D450-49B8-AC83-79DDD4CEA1C9}"/>
    <cellStyle name="Separador de milhares 5 2 3 2 3 7 2 2" xfId="45696" xr:uid="{5D981292-E442-46A4-A6D5-9AA91580D6A6}"/>
    <cellStyle name="Separador de milhares 5 2 3 2 3 7 3" xfId="45697" xr:uid="{EA03C287-5ADE-4827-AD4C-7116B44E8DA0}"/>
    <cellStyle name="Separador de milhares 5 2 3 2 3 7 3 2" xfId="45698" xr:uid="{9BC0B4D3-1E2A-49A9-8B0D-9F9DC57E1B83}"/>
    <cellStyle name="Separador de milhares 5 2 3 2 3 7 4" xfId="45699" xr:uid="{226F7CB8-92DB-4EB9-8AAC-EAEA7D9AA10D}"/>
    <cellStyle name="Separador de milhares 5 2 3 2 3 8" xfId="45700" xr:uid="{32BA553C-DA72-49DC-8D26-6C3A8EB381EB}"/>
    <cellStyle name="Separador de milhares 5 2 3 2 3 8 2" xfId="45701" xr:uid="{AC9CCC76-41B5-41D5-9C7D-BF5663BA1133}"/>
    <cellStyle name="Separador de milhares 5 2 3 2 3 9" xfId="45702" xr:uid="{CB27859A-ECB0-468E-9CA0-6CF4E6B62316}"/>
    <cellStyle name="Separador de milhares 5 2 3 2 4" xfId="45703" xr:uid="{7C3EA660-8C82-4E62-9BF1-29A7D0447C0A}"/>
    <cellStyle name="Separador de milhares 5 2 3 2 4 10" xfId="45704" xr:uid="{16BE90F9-128A-46DA-BEC3-A438255F1106}"/>
    <cellStyle name="Separador de milhares 5 2 3 2 4 11" xfId="53607" xr:uid="{779FF9AE-8374-44DB-9F61-B57C94D0D65E}"/>
    <cellStyle name="Separador de milhares 5 2 3 2 4 2" xfId="45705" xr:uid="{44C2D903-5437-4084-B065-7EB370B600FC}"/>
    <cellStyle name="Separador de milhares 5 2 3 2 4 2 2" xfId="45706" xr:uid="{13B687B6-FDE8-44F3-A637-CD98DBEB83CF}"/>
    <cellStyle name="Separador de milhares 5 2 3 2 4 2 2 2" xfId="45707" xr:uid="{382BF7FF-E75C-4FD6-895F-66471AECB8DB}"/>
    <cellStyle name="Separador de milhares 5 2 3 2 4 2 2 2 2" xfId="45708" xr:uid="{6FFF5530-BD0A-4394-B7B4-6B8D2A4E2AFE}"/>
    <cellStyle name="Separador de milhares 5 2 3 2 4 2 2 2 2 2" xfId="45709" xr:uid="{97E811DB-61E0-4C1D-A820-BAF777C99DBD}"/>
    <cellStyle name="Separador de milhares 5 2 3 2 4 2 2 2 2 2 2" xfId="45710" xr:uid="{DB52595F-D133-48B5-B4DA-4F45A7DDF3EE}"/>
    <cellStyle name="Separador de milhares 5 2 3 2 4 2 2 2 2 3" xfId="45711" xr:uid="{DF66C3CB-49E2-491F-8853-4AC2415EEDD5}"/>
    <cellStyle name="Separador de milhares 5 2 3 2 4 2 2 2 3" xfId="45712" xr:uid="{2C5F82D0-4B6A-4198-B8A0-0AE80F261DBE}"/>
    <cellStyle name="Separador de milhares 5 2 3 2 4 2 2 2 3 2" xfId="45713" xr:uid="{ACE15279-7BAE-4107-9D9F-9E1D76A0C4B0}"/>
    <cellStyle name="Separador de milhares 5 2 3 2 4 2 2 2 4" xfId="45714" xr:uid="{2B3F988C-9F10-4E03-9329-4F5E83E9B452}"/>
    <cellStyle name="Separador de milhares 5 2 3 2 4 2 2 2 4 2" xfId="45715" xr:uid="{006D1A4F-C85D-433F-9093-7D6C9C388911}"/>
    <cellStyle name="Separador de milhares 5 2 3 2 4 2 2 2 5" xfId="45716" xr:uid="{6D0CB080-9BBF-4014-BEDA-C01308B60974}"/>
    <cellStyle name="Separador de milhares 5 2 3 2 4 2 2 3" xfId="45717" xr:uid="{1466EC88-98DE-4BC8-93E7-A363D7083CA0}"/>
    <cellStyle name="Separador de milhares 5 2 3 2 4 2 2 3 2" xfId="45718" xr:uid="{113CEFFC-B08E-46DC-B3CC-E0B79881CF6C}"/>
    <cellStyle name="Separador de milhares 5 2 3 2 4 2 2 4" xfId="45719" xr:uid="{90E34F11-8274-49C6-A75E-FB03338FB767}"/>
    <cellStyle name="Separador de milhares 5 2 3 2 4 2 2 4 2" xfId="45720" xr:uid="{EE9E00A9-1969-41AA-858A-2A2D75A11783}"/>
    <cellStyle name="Separador de milhares 5 2 3 2 4 2 2 5" xfId="45721" xr:uid="{B0458017-9DAD-459E-B298-CE827A29B235}"/>
    <cellStyle name="Separador de milhares 5 2 3 2 4 2 3" xfId="45722" xr:uid="{6F4FC638-CB3A-4EA8-AC9C-55E07B31DCC4}"/>
    <cellStyle name="Separador de milhares 5 2 3 2 4 2 3 2" xfId="45723" xr:uid="{FAE59198-F58D-4F81-B58D-A2FDCE0FDA8C}"/>
    <cellStyle name="Separador de milhares 5 2 3 2 4 2 3 2 2" xfId="45724" xr:uid="{080452A1-43C4-4949-85B4-BBC5C45AF6A9}"/>
    <cellStyle name="Separador de milhares 5 2 3 2 4 2 3 3" xfId="45725" xr:uid="{F98568E1-624B-45F7-ACC0-CED8A9FE3C51}"/>
    <cellStyle name="Separador de milhares 5 2 3 2 4 2 3 3 2" xfId="45726" xr:uid="{8D717193-56B4-4942-9168-0130CBB3138C}"/>
    <cellStyle name="Separador de milhares 5 2 3 2 4 2 3 4" xfId="45727" xr:uid="{C3CCF1E0-BD69-47A6-B548-9F5634939184}"/>
    <cellStyle name="Separador de milhares 5 2 3 2 4 2 4" xfId="45728" xr:uid="{7A4464B3-DA81-4730-97B0-005490A2439B}"/>
    <cellStyle name="Separador de milhares 5 2 3 2 4 2 4 2" xfId="45729" xr:uid="{FF467E15-19A9-47C1-8BBC-9557F3C3DBC2}"/>
    <cellStyle name="Separador de milhares 5 2 3 2 4 2 4 2 2" xfId="45730" xr:uid="{96115215-F456-4DC5-ACAF-9E4F6DBC81FD}"/>
    <cellStyle name="Separador de milhares 5 2 3 2 4 2 4 2 2 2" xfId="45731" xr:uid="{FF9F8D60-7F2C-42AC-BBE1-030E2463440A}"/>
    <cellStyle name="Separador de milhares 5 2 3 2 4 2 4 2 3" xfId="45732" xr:uid="{74271C54-2B17-4D90-89F2-3AEA059E7223}"/>
    <cellStyle name="Separador de milhares 5 2 3 2 4 2 4 3" xfId="45733" xr:uid="{23C5B4AE-D17A-4840-A99E-AA59E895BD04}"/>
    <cellStyle name="Separador de milhares 5 2 3 2 4 2 4 3 2" xfId="45734" xr:uid="{6812D19A-DC64-4E90-A9E1-2455F88593D7}"/>
    <cellStyle name="Separador de milhares 5 2 3 2 4 2 4 4" xfId="45735" xr:uid="{A71E2EF4-9C53-46D5-95F8-9B45ED124B71}"/>
    <cellStyle name="Separador de milhares 5 2 3 2 4 2 4 4 2" xfId="45736" xr:uid="{DCC10500-A048-48B6-AD5C-12BB57899A9B}"/>
    <cellStyle name="Separador de milhares 5 2 3 2 4 2 4 5" xfId="45737" xr:uid="{D465D42F-7CA7-41B2-963B-650FEC9022AC}"/>
    <cellStyle name="Separador de milhares 5 2 3 2 4 2 5" xfId="45738" xr:uid="{14364746-A8FD-41D4-B5F5-8C9F215E7D8C}"/>
    <cellStyle name="Separador de milhares 5 2 3 2 4 2 5 2" xfId="45739" xr:uid="{76C9CCA4-5950-4451-A545-E400AB11E33F}"/>
    <cellStyle name="Separador de milhares 5 2 3 2 4 2 5 2 2" xfId="45740" xr:uid="{7F2FA5AD-6BE7-4A01-85F1-8117176CD9C0}"/>
    <cellStyle name="Separador de milhares 5 2 3 2 4 2 5 3" xfId="45741" xr:uid="{B05B3223-B406-46F9-A198-EF22BC41D417}"/>
    <cellStyle name="Separador de milhares 5 2 3 2 4 2 5 3 2" xfId="45742" xr:uid="{E600CAF3-099A-47C8-8644-43BA3D60589A}"/>
    <cellStyle name="Separador de milhares 5 2 3 2 4 2 5 4" xfId="45743" xr:uid="{74473061-6AB9-4365-A597-890EED2AE312}"/>
    <cellStyle name="Separador de milhares 5 2 3 2 4 2 6" xfId="45744" xr:uid="{1100D03A-9011-4E67-9986-05FE4239080D}"/>
    <cellStyle name="Separador de milhares 5 2 3 2 4 2 6 2" xfId="45745" xr:uid="{6959B893-DCED-4D49-B74A-DC1D7F90B8C1}"/>
    <cellStyle name="Separador de milhares 5 2 3 2 4 2 7" xfId="45746" xr:uid="{25D260EB-2E1B-44AA-BCEA-DC6C1856C497}"/>
    <cellStyle name="Separador de milhares 5 2 3 2 4 2 8" xfId="45747" xr:uid="{6C37D7F4-D899-4C5F-85B3-3E9527685792}"/>
    <cellStyle name="Separador de milhares 5 2 3 2 4 2 9" xfId="53608" xr:uid="{46CD2417-E189-4A53-82F4-CA286620D073}"/>
    <cellStyle name="Separador de milhares 5 2 3 2 4 3" xfId="45748" xr:uid="{2F229D38-F3CB-469F-B746-A6460BC8B317}"/>
    <cellStyle name="Separador de milhares 5 2 3 2 4 3 2" xfId="45749" xr:uid="{5AE787B1-EB28-4128-908F-17A4B5233EEC}"/>
    <cellStyle name="Separador de milhares 5 2 3 2 4 3 2 2" xfId="45750" xr:uid="{4A5A107D-EA69-4C4D-A016-9A642E63C595}"/>
    <cellStyle name="Separador de milhares 5 2 3 2 4 3 2 2 2" xfId="45751" xr:uid="{C40C70D5-1938-4F6C-8F43-2123B2E798CE}"/>
    <cellStyle name="Separador de milhares 5 2 3 2 4 3 2 2 2 2" xfId="45752" xr:uid="{E68441B4-8642-45DE-9E4E-8F0A0A9365C8}"/>
    <cellStyle name="Separador de milhares 5 2 3 2 4 3 2 2 2 2 2" xfId="45753" xr:uid="{2EB5AEC6-1040-4430-82CE-B1FF55325D94}"/>
    <cellStyle name="Separador de milhares 5 2 3 2 4 3 2 2 2 3" xfId="45754" xr:uid="{3756E3BE-DEA4-4733-BAF4-5C84EE102BE5}"/>
    <cellStyle name="Separador de milhares 5 2 3 2 4 3 2 2 3" xfId="45755" xr:uid="{C95ECAC0-AF3A-448D-9A72-517D85D5E93E}"/>
    <cellStyle name="Separador de milhares 5 2 3 2 4 3 2 2 3 2" xfId="45756" xr:uid="{65BEA529-FD7A-43BF-A133-CA44503221CA}"/>
    <cellStyle name="Separador de milhares 5 2 3 2 4 3 2 2 4" xfId="45757" xr:uid="{F022BC3A-10B8-454A-882F-CB2A0EC74EA2}"/>
    <cellStyle name="Separador de milhares 5 2 3 2 4 3 2 2 4 2" xfId="45758" xr:uid="{385ECE65-F461-4CA9-87F4-B41025D4D1D6}"/>
    <cellStyle name="Separador de milhares 5 2 3 2 4 3 2 2 5" xfId="45759" xr:uid="{23DB2069-88A3-44F1-BDC5-747FA4675E6D}"/>
    <cellStyle name="Separador de milhares 5 2 3 2 4 3 2 3" xfId="45760" xr:uid="{266BBE7A-399C-45E9-A00E-07E9116B2406}"/>
    <cellStyle name="Separador de milhares 5 2 3 2 4 3 2 3 2" xfId="45761" xr:uid="{36EF9C63-CEBC-4C90-ABBF-22E50A359FD4}"/>
    <cellStyle name="Separador de milhares 5 2 3 2 4 3 2 4" xfId="45762" xr:uid="{045A1771-C8AB-499E-BB31-A8D8F8E3A362}"/>
    <cellStyle name="Separador de milhares 5 2 3 2 4 3 2 4 2" xfId="45763" xr:uid="{0118DCA1-54FA-4492-968C-E5CFBF8C5945}"/>
    <cellStyle name="Separador de milhares 5 2 3 2 4 3 2 5" xfId="45764" xr:uid="{B5C23EE3-9AE0-4CF4-BD6C-B1C4195EBB79}"/>
    <cellStyle name="Separador de milhares 5 2 3 2 4 3 3" xfId="45765" xr:uid="{D1FEA8C7-64B4-4DBE-A4DF-C810D45AADE2}"/>
    <cellStyle name="Separador de milhares 5 2 3 2 4 3 3 2" xfId="45766" xr:uid="{EC6DD6D6-76B9-4728-90AD-720E907629C8}"/>
    <cellStyle name="Separador de milhares 5 2 3 2 4 3 3 2 2" xfId="45767" xr:uid="{B2C4B069-7F35-4BC9-B9D5-2DDA73721669}"/>
    <cellStyle name="Separador de milhares 5 2 3 2 4 3 3 3" xfId="45768" xr:uid="{338E0AC3-3DA4-46A8-A6DA-AB351D98FCE8}"/>
    <cellStyle name="Separador de milhares 5 2 3 2 4 3 3 3 2" xfId="45769" xr:uid="{CE6EC2B7-433F-40EE-AE77-EFFBC01BF98C}"/>
    <cellStyle name="Separador de milhares 5 2 3 2 4 3 3 4" xfId="45770" xr:uid="{EED79160-FAAF-49CD-97B5-BC348FAF87CD}"/>
    <cellStyle name="Separador de milhares 5 2 3 2 4 3 4" xfId="45771" xr:uid="{E99A5A8C-4ADB-4C31-BA21-0204E6B0FB7B}"/>
    <cellStyle name="Separador de milhares 5 2 3 2 4 3 4 2" xfId="45772" xr:uid="{BFD1136A-1437-4A29-809E-BF50050B1EC0}"/>
    <cellStyle name="Separador de milhares 5 2 3 2 4 3 4 2 2" xfId="45773" xr:uid="{5295F4D9-C6BF-4916-ABA6-89A2A49981FA}"/>
    <cellStyle name="Separador de milhares 5 2 3 2 4 3 4 2 2 2" xfId="45774" xr:uid="{A6C80460-3CCF-40AB-B706-43E73FDF8774}"/>
    <cellStyle name="Separador de milhares 5 2 3 2 4 3 4 2 3" xfId="45775" xr:uid="{0734797F-A74A-4E91-8AF5-4784CB4C0E2C}"/>
    <cellStyle name="Separador de milhares 5 2 3 2 4 3 4 3" xfId="45776" xr:uid="{0B677F67-BFF0-4B9B-9609-8F283A2C6B92}"/>
    <cellStyle name="Separador de milhares 5 2 3 2 4 3 4 3 2" xfId="45777" xr:uid="{7A498127-001B-46CD-87EA-E2501132A569}"/>
    <cellStyle name="Separador de milhares 5 2 3 2 4 3 4 4" xfId="45778" xr:uid="{6B0CB4E4-EDEF-4FA0-97F8-9AB383AA23B9}"/>
    <cellStyle name="Separador de milhares 5 2 3 2 4 3 4 4 2" xfId="45779" xr:uid="{F00163E7-5418-4A15-B3A5-12CD420D92E4}"/>
    <cellStyle name="Separador de milhares 5 2 3 2 4 3 4 5" xfId="45780" xr:uid="{2CF66845-BD84-4EC4-A387-13D307DE412B}"/>
    <cellStyle name="Separador de milhares 5 2 3 2 4 3 5" xfId="45781" xr:uid="{7EC95EC9-4590-4C21-B810-63D1778CBD97}"/>
    <cellStyle name="Separador de milhares 5 2 3 2 4 3 5 2" xfId="45782" xr:uid="{3AF68EC3-16B4-4287-8982-72E1360E75C0}"/>
    <cellStyle name="Separador de milhares 5 2 3 2 4 3 5 2 2" xfId="45783" xr:uid="{DB394562-E47F-45C7-9247-118213365762}"/>
    <cellStyle name="Separador de milhares 5 2 3 2 4 3 5 3" xfId="45784" xr:uid="{B31CCC57-5C75-47CC-B2C7-679D22785D7C}"/>
    <cellStyle name="Separador de milhares 5 2 3 2 4 3 5 3 2" xfId="45785" xr:uid="{87BEA2CE-93F4-495C-BF71-68A2A6A40D72}"/>
    <cellStyle name="Separador de milhares 5 2 3 2 4 3 5 4" xfId="45786" xr:uid="{DA02D8CD-4B14-4904-ADF6-0BFE17D3DF94}"/>
    <cellStyle name="Separador de milhares 5 2 3 2 4 3 6" xfId="45787" xr:uid="{C1D4523A-A0C9-49E9-8B54-FCDA7430D279}"/>
    <cellStyle name="Separador de milhares 5 2 3 2 4 3 6 2" xfId="45788" xr:uid="{A3DC2D7F-4F5E-403D-BF64-2D0275F19CBF}"/>
    <cellStyle name="Separador de milhares 5 2 3 2 4 3 7" xfId="45789" xr:uid="{69D3BFC5-BC8F-4DA2-8644-6A1CC77EF30B}"/>
    <cellStyle name="Separador de milhares 5 2 3 2 4 3 8" xfId="45790" xr:uid="{209D3A7C-6D9C-4736-8DCC-3552549CDA58}"/>
    <cellStyle name="Separador de milhares 5 2 3 2 4 3 9" xfId="53609" xr:uid="{37FE4002-6C14-4DA3-9FC5-086AD0D642EB}"/>
    <cellStyle name="Separador de milhares 5 2 3 2 4 4" xfId="45791" xr:uid="{D27B6E60-937D-441C-B9D0-B0F96DE8D150}"/>
    <cellStyle name="Separador de milhares 5 2 3 2 4 4 2" xfId="45792" xr:uid="{672ECD33-CB20-4A72-883D-47C26C0C3A7A}"/>
    <cellStyle name="Separador de milhares 5 2 3 2 4 4 2 2" xfId="45793" xr:uid="{3D2D6D8F-3A5B-42FD-9B24-B03CA463B4B7}"/>
    <cellStyle name="Separador de milhares 5 2 3 2 4 4 2 2 2" xfId="45794" xr:uid="{9462D595-816E-4B48-888C-02F8A2217565}"/>
    <cellStyle name="Separador de milhares 5 2 3 2 4 4 2 2 2 2" xfId="45795" xr:uid="{C70A85EC-0689-4C0D-AEFD-DC547FEE64FB}"/>
    <cellStyle name="Separador de milhares 5 2 3 2 4 4 2 2 3" xfId="45796" xr:uid="{71CCD3A7-627A-4D42-897B-ED028BBFF52A}"/>
    <cellStyle name="Separador de milhares 5 2 3 2 4 4 2 3" xfId="45797" xr:uid="{3CC079E4-C7E5-417C-A04B-7001206198DF}"/>
    <cellStyle name="Separador de milhares 5 2 3 2 4 4 2 3 2" xfId="45798" xr:uid="{79B03362-9B6B-4105-9B77-1ED20D157747}"/>
    <cellStyle name="Separador de milhares 5 2 3 2 4 4 2 4" xfId="45799" xr:uid="{EA8BD30D-1586-4FBB-AA13-A5FCE16A37FF}"/>
    <cellStyle name="Separador de milhares 5 2 3 2 4 4 2 4 2" xfId="45800" xr:uid="{132A3F1D-69E0-46C6-BB1A-7AF22C28B572}"/>
    <cellStyle name="Separador de milhares 5 2 3 2 4 4 2 5" xfId="45801" xr:uid="{F48D3B29-CEA5-49FF-B9B8-0008E256971F}"/>
    <cellStyle name="Separador de milhares 5 2 3 2 4 4 3" xfId="45802" xr:uid="{6DA7E613-6B27-4E7E-8F3F-6919C64B6F77}"/>
    <cellStyle name="Separador de milhares 5 2 3 2 4 4 3 2" xfId="45803" xr:uid="{F8B508F9-00B1-48B4-AA59-2CCDEA5FF9F6}"/>
    <cellStyle name="Separador de milhares 5 2 3 2 4 4 4" xfId="45804" xr:uid="{0D97963B-0204-446B-A4A1-CF7533317852}"/>
    <cellStyle name="Separador de milhares 5 2 3 2 4 4 4 2" xfId="45805" xr:uid="{861BDD2B-9A64-453C-A518-C235E0FFC37A}"/>
    <cellStyle name="Separador de milhares 5 2 3 2 4 4 5" xfId="45806" xr:uid="{622B16EF-5E8F-4D45-A51A-F7279B5A2428}"/>
    <cellStyle name="Separador de milhares 5 2 3 2 4 5" xfId="45807" xr:uid="{2399A90E-6967-4A73-B60A-5C9B72D2DEB8}"/>
    <cellStyle name="Separador de milhares 5 2 3 2 4 5 2" xfId="45808" xr:uid="{50CF78A1-7BE4-474C-A962-3D763A9CB8A4}"/>
    <cellStyle name="Separador de milhares 5 2 3 2 4 5 2 2" xfId="45809" xr:uid="{5DDDA71E-40F3-4835-8DBC-6586E195721B}"/>
    <cellStyle name="Separador de milhares 5 2 3 2 4 5 3" xfId="45810" xr:uid="{B9C5C39B-AAA1-4A49-BAC3-8C2FA63F5662}"/>
    <cellStyle name="Separador de milhares 5 2 3 2 4 5 3 2" xfId="45811" xr:uid="{ED5250E6-9843-4303-947A-8B17E74553CD}"/>
    <cellStyle name="Separador de milhares 5 2 3 2 4 5 4" xfId="45812" xr:uid="{C0E689B2-AF47-443D-B1C0-D22DEBD5D263}"/>
    <cellStyle name="Separador de milhares 5 2 3 2 4 6" xfId="45813" xr:uid="{53410F08-90D3-4D8C-8BDE-D6DB21A42CDD}"/>
    <cellStyle name="Separador de milhares 5 2 3 2 4 6 2" xfId="45814" xr:uid="{8B0DA47F-4BA9-4EFC-8E02-301F7F905E04}"/>
    <cellStyle name="Separador de milhares 5 2 3 2 4 6 2 2" xfId="45815" xr:uid="{E10345B7-9EC0-483B-86B7-CA1A2C5415D7}"/>
    <cellStyle name="Separador de milhares 5 2 3 2 4 6 2 2 2" xfId="45816" xr:uid="{68A4A170-F5F1-4B42-AF9E-C8DC35CB3F48}"/>
    <cellStyle name="Separador de milhares 5 2 3 2 4 6 2 3" xfId="45817" xr:uid="{5F3FC213-49BC-47D0-A012-070AD98471AE}"/>
    <cellStyle name="Separador de milhares 5 2 3 2 4 6 3" xfId="45818" xr:uid="{BD0CB908-E727-4E57-855D-49B49BEADD51}"/>
    <cellStyle name="Separador de milhares 5 2 3 2 4 6 3 2" xfId="45819" xr:uid="{09CFF607-F86F-48C3-B052-62E6F0EA2795}"/>
    <cellStyle name="Separador de milhares 5 2 3 2 4 6 4" xfId="45820" xr:uid="{F0964F9B-EFCD-4884-9D29-20FF1CA2436B}"/>
    <cellStyle name="Separador de milhares 5 2 3 2 4 6 4 2" xfId="45821" xr:uid="{EA4A4E11-A461-446B-86A4-494DA9C48094}"/>
    <cellStyle name="Separador de milhares 5 2 3 2 4 6 5" xfId="45822" xr:uid="{FB3E09EF-1B3F-4DAC-9324-E52D8C5DBCC1}"/>
    <cellStyle name="Separador de milhares 5 2 3 2 4 7" xfId="45823" xr:uid="{CF9F34E5-8E32-4CB6-9B6C-E2501DD70DE6}"/>
    <cellStyle name="Separador de milhares 5 2 3 2 4 7 2" xfId="45824" xr:uid="{2563C00F-C0DD-48C5-8BF2-93B1D9555E93}"/>
    <cellStyle name="Separador de milhares 5 2 3 2 4 7 2 2" xfId="45825" xr:uid="{F870B9DE-331B-47C1-A4F8-E3240E379930}"/>
    <cellStyle name="Separador de milhares 5 2 3 2 4 7 3" xfId="45826" xr:uid="{FD672F69-1F84-4340-A5C0-4FBB43CAB96A}"/>
    <cellStyle name="Separador de milhares 5 2 3 2 4 7 3 2" xfId="45827" xr:uid="{65BEBA20-3035-4342-A553-83920F9390D6}"/>
    <cellStyle name="Separador de milhares 5 2 3 2 4 7 4" xfId="45828" xr:uid="{4126E8D6-7E74-49F7-A712-CC01679CF356}"/>
    <cellStyle name="Separador de milhares 5 2 3 2 4 8" xfId="45829" xr:uid="{E2B23FE4-69AB-44FB-B812-2E3AD4797B2B}"/>
    <cellStyle name="Separador de milhares 5 2 3 2 4 8 2" xfId="45830" xr:uid="{89A6255E-2FFF-402D-9966-C00DBAF89E11}"/>
    <cellStyle name="Separador de milhares 5 2 3 2 4 9" xfId="45831" xr:uid="{F1075EBE-F329-4BDA-8C75-FDFF870F9BC5}"/>
    <cellStyle name="Separador de milhares 5 2 3 2 5" xfId="45832" xr:uid="{B6604A34-F5EA-4319-BA75-2B5B5A2434BA}"/>
    <cellStyle name="Separador de milhares 5 2 3 2 5 2" xfId="45833" xr:uid="{D3849E37-826E-4E09-8AE5-DB96B49C2E03}"/>
    <cellStyle name="Separador de milhares 5 2 3 2 5 2 2" xfId="45834" xr:uid="{A4EC1D46-D308-41D6-B61E-AEC300D66724}"/>
    <cellStyle name="Separador de milhares 5 2 3 2 5 2 2 2" xfId="45835" xr:uid="{8D02AA3F-4183-495D-A24E-A5897D312D70}"/>
    <cellStyle name="Separador de milhares 5 2 3 2 5 2 2 2 2" xfId="45836" xr:uid="{DCCC9E6B-C11B-448C-89D1-28BF67B66F6A}"/>
    <cellStyle name="Separador de milhares 5 2 3 2 5 2 2 2 2 2" xfId="45837" xr:uid="{7F0A607C-A339-4E89-BC5F-949675D0FCFD}"/>
    <cellStyle name="Separador de milhares 5 2 3 2 5 2 2 2 3" xfId="45838" xr:uid="{C7F08291-3B3F-45EB-9D5B-41475079C04D}"/>
    <cellStyle name="Separador de milhares 5 2 3 2 5 2 2 3" xfId="45839" xr:uid="{321D2B5D-FAD7-4D58-AEDC-9CBBB0B62644}"/>
    <cellStyle name="Separador de milhares 5 2 3 2 5 2 2 3 2" xfId="45840" xr:uid="{F5FC34FE-952B-4770-ACB5-37E13F4D1CB7}"/>
    <cellStyle name="Separador de milhares 5 2 3 2 5 2 2 4" xfId="45841" xr:uid="{126E2FE1-C23C-46CF-8226-1A82FA384359}"/>
    <cellStyle name="Separador de milhares 5 2 3 2 5 2 2 4 2" xfId="45842" xr:uid="{3C87BCD3-DAA6-4043-8B76-2DA40B4FB079}"/>
    <cellStyle name="Separador de milhares 5 2 3 2 5 2 2 5" xfId="45843" xr:uid="{6CA34093-2944-42F0-A02F-44524AA521B5}"/>
    <cellStyle name="Separador de milhares 5 2 3 2 5 2 3" xfId="45844" xr:uid="{651E9F48-FA7E-459B-BBCA-CBF9A2A18283}"/>
    <cellStyle name="Separador de milhares 5 2 3 2 5 2 3 2" xfId="45845" xr:uid="{87D40FA8-B378-48BE-B3F9-697D4BD41C60}"/>
    <cellStyle name="Separador de milhares 5 2 3 2 5 2 4" xfId="45846" xr:uid="{99511B90-09DC-49F5-97D4-C24A7D963B83}"/>
    <cellStyle name="Separador de milhares 5 2 3 2 5 2 4 2" xfId="45847" xr:uid="{04527E94-2AB5-4397-8062-D6CE6237BBAE}"/>
    <cellStyle name="Separador de milhares 5 2 3 2 5 2 5" xfId="45848" xr:uid="{3817D46F-BE33-4CA6-8EE1-8606A8160851}"/>
    <cellStyle name="Separador de milhares 5 2 3 2 5 3" xfId="45849" xr:uid="{14249052-6296-46DD-B9EA-EDA637A3B923}"/>
    <cellStyle name="Separador de milhares 5 2 3 2 5 3 2" xfId="45850" xr:uid="{46DD6315-6D24-42E5-8AE1-FD6EECFCBC40}"/>
    <cellStyle name="Separador de milhares 5 2 3 2 5 3 2 2" xfId="45851" xr:uid="{3D3481FF-856A-429C-BA14-E8A8C5C073E7}"/>
    <cellStyle name="Separador de milhares 5 2 3 2 5 3 3" xfId="45852" xr:uid="{588BC8C4-690D-482E-962F-1FCA354DE4A2}"/>
    <cellStyle name="Separador de milhares 5 2 3 2 5 3 3 2" xfId="45853" xr:uid="{22A748CF-F913-4683-B775-AE1A0D5D0F26}"/>
    <cellStyle name="Separador de milhares 5 2 3 2 5 3 4" xfId="45854" xr:uid="{64383038-29BE-445E-850A-C782E1DDF5E7}"/>
    <cellStyle name="Separador de milhares 5 2 3 2 5 4" xfId="45855" xr:uid="{66CBB1E0-56E0-4190-AB99-7DE6437AEEDB}"/>
    <cellStyle name="Separador de milhares 5 2 3 2 5 4 2" xfId="45856" xr:uid="{BF60AF26-883A-4F4D-9C92-C866EDDD2B8D}"/>
    <cellStyle name="Separador de milhares 5 2 3 2 5 4 2 2" xfId="45857" xr:uid="{BE178D5A-601A-47A2-9CCB-E7637451938F}"/>
    <cellStyle name="Separador de milhares 5 2 3 2 5 4 2 2 2" xfId="45858" xr:uid="{FF6D0194-450B-4589-B6F6-DEDECC863E7B}"/>
    <cellStyle name="Separador de milhares 5 2 3 2 5 4 2 3" xfId="45859" xr:uid="{512E9D31-2146-4D76-AF37-461FB0846D0B}"/>
    <cellStyle name="Separador de milhares 5 2 3 2 5 4 3" xfId="45860" xr:uid="{7006F242-DCC1-4003-8DBA-EA4923CA51AD}"/>
    <cellStyle name="Separador de milhares 5 2 3 2 5 4 3 2" xfId="45861" xr:uid="{B10DCBFC-7D57-43E3-950D-BFCEA7216427}"/>
    <cellStyle name="Separador de milhares 5 2 3 2 5 4 4" xfId="45862" xr:uid="{9EC2340A-FC75-486E-97A6-5E6F246864E8}"/>
    <cellStyle name="Separador de milhares 5 2 3 2 5 4 4 2" xfId="45863" xr:uid="{94F89912-F95C-4D11-9D0F-DBA04301CD4D}"/>
    <cellStyle name="Separador de milhares 5 2 3 2 5 4 5" xfId="45864" xr:uid="{23BEF58A-A836-4BC5-ADDF-8110F373B589}"/>
    <cellStyle name="Separador de milhares 5 2 3 2 5 5" xfId="45865" xr:uid="{D221CD97-9CA3-448B-BE4A-132E869BA82B}"/>
    <cellStyle name="Separador de milhares 5 2 3 2 5 5 2" xfId="45866" xr:uid="{D55DC4CD-A469-4747-BBD7-E4E206745C9D}"/>
    <cellStyle name="Separador de milhares 5 2 3 2 5 5 2 2" xfId="45867" xr:uid="{BAC44929-5F8A-4504-AA71-7D4AF3E52B6F}"/>
    <cellStyle name="Separador de milhares 5 2 3 2 5 5 3" xfId="45868" xr:uid="{6881B5D5-7FEB-43D7-8BCD-62E8A88B49C0}"/>
    <cellStyle name="Separador de milhares 5 2 3 2 5 5 3 2" xfId="45869" xr:uid="{4D904357-E598-4CA9-B10A-CC74BAE6EAF6}"/>
    <cellStyle name="Separador de milhares 5 2 3 2 5 5 4" xfId="45870" xr:uid="{2A8313BD-0064-4B3B-98CA-DE3ACC3640AC}"/>
    <cellStyle name="Separador de milhares 5 2 3 2 5 6" xfId="45871" xr:uid="{E80944DD-E094-42D1-ACC9-D8F72DF817AA}"/>
    <cellStyle name="Separador de milhares 5 2 3 2 5 6 2" xfId="45872" xr:uid="{0651917C-8D01-409D-A5AA-EC5DEE1B15D5}"/>
    <cellStyle name="Separador de milhares 5 2 3 2 5 7" xfId="45873" xr:uid="{62A81C7F-EDBF-455E-960D-EE6270454F5B}"/>
    <cellStyle name="Separador de milhares 5 2 3 2 5 8" xfId="45874" xr:uid="{3EDF9889-2291-4A84-8E2C-A7753A3E8749}"/>
    <cellStyle name="Separador de milhares 5 2 3 2 5 9" xfId="53610" xr:uid="{C4A107C2-C40D-4153-A9E5-EBBB76971B9C}"/>
    <cellStyle name="Separador de milhares 5 2 3 2 6" xfId="45875" xr:uid="{F58C57B1-D2E3-49D6-8B78-B179CDB10781}"/>
    <cellStyle name="Separador de milhares 5 2 3 2 6 2" xfId="45876" xr:uid="{83D0EC49-E32D-41F3-9DAA-261847CC01B5}"/>
    <cellStyle name="Separador de milhares 5 2 3 2 6 2 2" xfId="45877" xr:uid="{E7FF0BA0-B886-4DBE-B4C5-A53BC901625B}"/>
    <cellStyle name="Separador de milhares 5 2 3 2 6 2 2 2" xfId="45878" xr:uid="{5B4681BF-0092-4DEA-9F6C-32C914839ECD}"/>
    <cellStyle name="Separador de milhares 5 2 3 2 6 2 2 2 2" xfId="45879" xr:uid="{6015E957-FA91-449C-96B0-7CF1EB55E4BB}"/>
    <cellStyle name="Separador de milhares 5 2 3 2 6 2 2 2 2 2" xfId="45880" xr:uid="{1B5357BE-D8FC-49C8-A870-F1F7F9008986}"/>
    <cellStyle name="Separador de milhares 5 2 3 2 6 2 2 2 3" xfId="45881" xr:uid="{F5E03AFC-45EE-49A4-A615-55EDB8AB9DE8}"/>
    <cellStyle name="Separador de milhares 5 2 3 2 6 2 2 3" xfId="45882" xr:uid="{8DE4D141-1DEF-495F-AFC1-3A5CD54C95FE}"/>
    <cellStyle name="Separador de milhares 5 2 3 2 6 2 2 3 2" xfId="45883" xr:uid="{6BBE2433-77FF-4C15-A90B-1A8455CED41C}"/>
    <cellStyle name="Separador de milhares 5 2 3 2 6 2 2 4" xfId="45884" xr:uid="{D08790A3-3DB2-4F53-BF5E-060052498AB7}"/>
    <cellStyle name="Separador de milhares 5 2 3 2 6 2 2 4 2" xfId="45885" xr:uid="{829E4293-6004-4135-B801-4A0AE4F48941}"/>
    <cellStyle name="Separador de milhares 5 2 3 2 6 2 2 5" xfId="45886" xr:uid="{9F41A756-B976-4739-B1A2-5E2235F7F1E1}"/>
    <cellStyle name="Separador de milhares 5 2 3 2 6 2 3" xfId="45887" xr:uid="{97D6FBFA-B782-401F-BF86-CF4F3AFA8CD4}"/>
    <cellStyle name="Separador de milhares 5 2 3 2 6 2 3 2" xfId="45888" xr:uid="{A9BD1195-FA6C-4144-A89E-94C23068D8AC}"/>
    <cellStyle name="Separador de milhares 5 2 3 2 6 2 4" xfId="45889" xr:uid="{9046567F-5565-4079-82B0-5E2F674ABAEF}"/>
    <cellStyle name="Separador de milhares 5 2 3 2 6 2 4 2" xfId="45890" xr:uid="{535C0BB2-57A2-463E-B97B-25AC853D9B0C}"/>
    <cellStyle name="Separador de milhares 5 2 3 2 6 2 5" xfId="45891" xr:uid="{3D2FA14F-FC40-42E3-9BBF-C07B73677AB6}"/>
    <cellStyle name="Separador de milhares 5 2 3 2 6 3" xfId="45892" xr:uid="{7E0A943E-0F74-446D-952B-6DB62B2DB6F3}"/>
    <cellStyle name="Separador de milhares 5 2 3 2 6 3 2" xfId="45893" xr:uid="{F831564C-F873-4892-97D3-F78A5C454948}"/>
    <cellStyle name="Separador de milhares 5 2 3 2 6 3 2 2" xfId="45894" xr:uid="{735D643A-9785-49B1-8B55-DD625CD4364A}"/>
    <cellStyle name="Separador de milhares 5 2 3 2 6 3 3" xfId="45895" xr:uid="{F1A84E69-6977-4478-8255-F6C0A5E7CA11}"/>
    <cellStyle name="Separador de milhares 5 2 3 2 6 3 3 2" xfId="45896" xr:uid="{658DF1AB-49E5-469C-BD57-5C813EB772DA}"/>
    <cellStyle name="Separador de milhares 5 2 3 2 6 3 4" xfId="45897" xr:uid="{FC821E71-EF98-4408-9000-790796F349AC}"/>
    <cellStyle name="Separador de milhares 5 2 3 2 6 4" xfId="45898" xr:uid="{F2E38D2D-7AEE-4D2A-8772-6CE860D11BDF}"/>
    <cellStyle name="Separador de milhares 5 2 3 2 6 4 2" xfId="45899" xr:uid="{F08879A8-80A0-4F7A-9B0D-8FFEFEA167FD}"/>
    <cellStyle name="Separador de milhares 5 2 3 2 6 4 2 2" xfId="45900" xr:uid="{CAA23DA4-7781-44C9-911E-C804CC792A02}"/>
    <cellStyle name="Separador de milhares 5 2 3 2 6 4 2 2 2" xfId="45901" xr:uid="{1EC7B9CC-B851-4577-A1DD-75FC812A6E7A}"/>
    <cellStyle name="Separador de milhares 5 2 3 2 6 4 2 3" xfId="45902" xr:uid="{832E8716-2086-47A5-A7B9-42165D4622D1}"/>
    <cellStyle name="Separador de milhares 5 2 3 2 6 4 3" xfId="45903" xr:uid="{0EE2CCCF-7E0D-4FE0-861A-FDFE6C8D3839}"/>
    <cellStyle name="Separador de milhares 5 2 3 2 6 4 3 2" xfId="45904" xr:uid="{DBA5CCA2-A573-4B48-B70D-6EF9E88BF4D3}"/>
    <cellStyle name="Separador de milhares 5 2 3 2 6 4 4" xfId="45905" xr:uid="{0575034E-89D0-46FB-822E-79B559B24F00}"/>
    <cellStyle name="Separador de milhares 5 2 3 2 6 4 4 2" xfId="45906" xr:uid="{E66CFFA7-F398-46DB-B381-698107CA6FE8}"/>
    <cellStyle name="Separador de milhares 5 2 3 2 6 4 5" xfId="45907" xr:uid="{0E904F17-0E6A-4435-BD15-0870FEE4E966}"/>
    <cellStyle name="Separador de milhares 5 2 3 2 6 5" xfId="45908" xr:uid="{5E143B2D-CFC2-49D3-8F68-99AD88FB918C}"/>
    <cellStyle name="Separador de milhares 5 2 3 2 6 5 2" xfId="45909" xr:uid="{3459CBFD-1397-4BD7-8A36-E32674CE1438}"/>
    <cellStyle name="Separador de milhares 5 2 3 2 6 5 2 2" xfId="45910" xr:uid="{E30F0323-11B9-412B-83C4-3FD1805E46EC}"/>
    <cellStyle name="Separador de milhares 5 2 3 2 6 5 3" xfId="45911" xr:uid="{05C1F36B-676A-48C7-B093-E06CDCD456D1}"/>
    <cellStyle name="Separador de milhares 5 2 3 2 6 5 3 2" xfId="45912" xr:uid="{B1FABE19-2316-48A2-9DCD-09CE383A3FAF}"/>
    <cellStyle name="Separador de milhares 5 2 3 2 6 5 4" xfId="45913" xr:uid="{17C052E7-440F-4BA2-86C3-28A0E01AF1AA}"/>
    <cellStyle name="Separador de milhares 5 2 3 2 6 6" xfId="45914" xr:uid="{59C38009-D770-4860-AEEE-20E64508B5A2}"/>
    <cellStyle name="Separador de milhares 5 2 3 2 6 6 2" xfId="45915" xr:uid="{0E7C0D43-FA6A-479E-A2ED-1853CED57756}"/>
    <cellStyle name="Separador de milhares 5 2 3 2 6 7" xfId="45916" xr:uid="{6DE6D193-380A-47C1-AF17-38E1E0721F6A}"/>
    <cellStyle name="Separador de milhares 5 2 3 2 6 8" xfId="45917" xr:uid="{17E7E2C7-CD96-4D44-BAF5-E1C98CA4100D}"/>
    <cellStyle name="Separador de milhares 5 2 3 2 6 9" xfId="53611" xr:uid="{61C4DF6E-8346-48F1-813F-6E0DA4071925}"/>
    <cellStyle name="Separador de milhares 5 2 3 2 7" xfId="45918" xr:uid="{6777B2F9-3A14-454A-8CA9-DEF2F444685E}"/>
    <cellStyle name="Separador de milhares 5 2 3 2 7 2" xfId="45919" xr:uid="{B61AA1B6-D400-49B5-8164-5180FEA55F6B}"/>
    <cellStyle name="Separador de milhares 5 2 3 2 7 2 2" xfId="45920" xr:uid="{43026535-49BD-456A-9EAE-2393F1E89714}"/>
    <cellStyle name="Separador de milhares 5 2 3 2 7 2 2 2" xfId="45921" xr:uid="{FBEB112A-BE05-4461-ABBE-6F3A550931EA}"/>
    <cellStyle name="Separador de milhares 5 2 3 2 7 2 2 2 2" xfId="45922" xr:uid="{C3489BC4-DBD7-4583-90E8-86E358E7ABD8}"/>
    <cellStyle name="Separador de milhares 5 2 3 2 7 2 2 2 2 2" xfId="45923" xr:uid="{9A077238-7363-4B7D-85BB-19B339C37812}"/>
    <cellStyle name="Separador de milhares 5 2 3 2 7 2 2 2 3" xfId="45924" xr:uid="{38C76C3F-165A-4C72-9BC8-CD5C664027EF}"/>
    <cellStyle name="Separador de milhares 5 2 3 2 7 2 2 3" xfId="45925" xr:uid="{DF3B2701-EFE2-4F31-A719-01A88D5A7E84}"/>
    <cellStyle name="Separador de milhares 5 2 3 2 7 2 2 3 2" xfId="45926" xr:uid="{3B4F5935-88A1-43A1-A71D-8DD9FA624BD1}"/>
    <cellStyle name="Separador de milhares 5 2 3 2 7 2 2 4" xfId="45927" xr:uid="{B8ADCF32-12C0-49E3-BF21-7D5BA10449CE}"/>
    <cellStyle name="Separador de milhares 5 2 3 2 7 2 2 4 2" xfId="45928" xr:uid="{27F144D3-3341-42C3-BDF9-6733D2ED2FE0}"/>
    <cellStyle name="Separador de milhares 5 2 3 2 7 2 2 5" xfId="45929" xr:uid="{0AA34A0A-CABE-41BA-9319-0FAA30F1D488}"/>
    <cellStyle name="Separador de milhares 5 2 3 2 7 2 3" xfId="45930" xr:uid="{13E30A68-5D5D-417B-9BB4-E4841639B05E}"/>
    <cellStyle name="Separador de milhares 5 2 3 2 7 2 3 2" xfId="45931" xr:uid="{DEC264FA-025A-4851-87B1-DB9D0E782D24}"/>
    <cellStyle name="Separador de milhares 5 2 3 2 7 2 4" xfId="45932" xr:uid="{6EF14A54-600B-44A3-8F9F-E87B65C64224}"/>
    <cellStyle name="Separador de milhares 5 2 3 2 7 2 4 2" xfId="45933" xr:uid="{BE518148-1D80-40A6-818E-E3010FC42F05}"/>
    <cellStyle name="Separador de milhares 5 2 3 2 7 2 5" xfId="45934" xr:uid="{F4E455E9-DAA4-4B07-AE48-8F81C7C7BC4B}"/>
    <cellStyle name="Separador de milhares 5 2 3 2 7 3" xfId="45935" xr:uid="{A85309B2-EE3F-4B35-9DAF-354376939693}"/>
    <cellStyle name="Separador de milhares 5 2 3 2 7 3 2" xfId="45936" xr:uid="{363C966D-CAF9-4B99-8AEF-64BD500A19AE}"/>
    <cellStyle name="Separador de milhares 5 2 3 2 7 3 2 2" xfId="45937" xr:uid="{AFB0EBE9-7968-4011-9906-C3EA0541B607}"/>
    <cellStyle name="Separador de milhares 5 2 3 2 7 3 3" xfId="45938" xr:uid="{36A31932-8C02-4262-B93E-318DAF4EF950}"/>
    <cellStyle name="Separador de milhares 5 2 3 2 7 3 3 2" xfId="45939" xr:uid="{C03CB452-25D9-46F4-8BFA-E5AD2325FEED}"/>
    <cellStyle name="Separador de milhares 5 2 3 2 7 3 4" xfId="45940" xr:uid="{870D7DE0-1BC2-46A7-A0DB-B70636ABF71B}"/>
    <cellStyle name="Separador de milhares 5 2 3 2 7 4" xfId="45941" xr:uid="{EB1ED90B-CC54-4DAD-ACEF-6C610E950189}"/>
    <cellStyle name="Separador de milhares 5 2 3 2 7 4 2" xfId="45942" xr:uid="{2E866C35-FF9B-476B-8E61-81146B423D1E}"/>
    <cellStyle name="Separador de milhares 5 2 3 2 7 4 2 2" xfId="45943" xr:uid="{A88E96F4-1F8B-48C9-986D-C0880DCBF872}"/>
    <cellStyle name="Separador de milhares 5 2 3 2 7 4 2 2 2" xfId="45944" xr:uid="{F95DCAC9-5EB5-4C89-9615-7932952F023B}"/>
    <cellStyle name="Separador de milhares 5 2 3 2 7 4 2 3" xfId="45945" xr:uid="{DE8179CA-14A5-4D69-945A-2BEA3594AF2B}"/>
    <cellStyle name="Separador de milhares 5 2 3 2 7 4 3" xfId="45946" xr:uid="{F1C39711-5DB1-4C0F-963A-86F87B2EE760}"/>
    <cellStyle name="Separador de milhares 5 2 3 2 7 4 3 2" xfId="45947" xr:uid="{095D163F-283F-47A3-8BAA-1BF86DEFC662}"/>
    <cellStyle name="Separador de milhares 5 2 3 2 7 4 4" xfId="45948" xr:uid="{36E77D3E-57A6-4808-929C-DF51CBEF7483}"/>
    <cellStyle name="Separador de milhares 5 2 3 2 7 4 4 2" xfId="45949" xr:uid="{FC2F4735-4590-4B3A-8EFC-E7E8CB565FE5}"/>
    <cellStyle name="Separador de milhares 5 2 3 2 7 4 5" xfId="45950" xr:uid="{4D37C59B-F7C1-4864-B5ED-4CE6B2A89E85}"/>
    <cellStyle name="Separador de milhares 5 2 3 2 7 5" xfId="45951" xr:uid="{97F5ADBE-B549-4723-BF10-AB8F9AB2910D}"/>
    <cellStyle name="Separador de milhares 5 2 3 2 7 5 2" xfId="45952" xr:uid="{F5C89D4D-3FFB-4BCB-8F49-F72EC8BC9011}"/>
    <cellStyle name="Separador de milhares 5 2 3 2 7 5 2 2" xfId="45953" xr:uid="{87110D4F-8616-444D-ABDF-3A550C7366FD}"/>
    <cellStyle name="Separador de milhares 5 2 3 2 7 5 3" xfId="45954" xr:uid="{1FEA86B5-49A8-44D4-A0D7-6F12EBD040E9}"/>
    <cellStyle name="Separador de milhares 5 2 3 2 7 5 3 2" xfId="45955" xr:uid="{DAB8CEA6-D2C1-4A4E-B91F-11314B52CFE6}"/>
    <cellStyle name="Separador de milhares 5 2 3 2 7 5 4" xfId="45956" xr:uid="{E6BCF63E-99B8-4E2F-A14D-A076C4CAA4E4}"/>
    <cellStyle name="Separador de milhares 5 2 3 2 7 6" xfId="45957" xr:uid="{E161F349-DFAE-4D41-914B-4F1AECF74F77}"/>
    <cellStyle name="Separador de milhares 5 2 3 2 7 6 2" xfId="45958" xr:uid="{F6DEB1EC-3596-4CA8-BA29-BF7AF2E0E43C}"/>
    <cellStyle name="Separador de milhares 5 2 3 2 7 7" xfId="45959" xr:uid="{A237A1D1-3CF0-4BC8-A43B-ACB401F83875}"/>
    <cellStyle name="Separador de milhares 5 2 3 2 7 8" xfId="45960" xr:uid="{61211718-DE4D-4FCE-A165-5FEE9D3586FD}"/>
    <cellStyle name="Separador de milhares 5 2 3 2 7 9" xfId="53612" xr:uid="{2D432D84-F5A3-41D5-9806-AB21803062C6}"/>
    <cellStyle name="Separador de milhares 5 2 3 2 8" xfId="45961" xr:uid="{32EE0D25-0A26-43C4-822A-BE3437E41FD7}"/>
    <cellStyle name="Separador de milhares 5 2 3 2 8 2" xfId="45962" xr:uid="{532AB377-D684-42EB-9DE4-FE125FB7E77B}"/>
    <cellStyle name="Separador de milhares 5 2 3 2 8 2 2" xfId="45963" xr:uid="{223CE343-CB0D-4190-81FA-5173CC755A47}"/>
    <cellStyle name="Separador de milhares 5 2 3 2 8 2 2 2" xfId="45964" xr:uid="{4488972F-76E0-4369-A342-EA4A057B6845}"/>
    <cellStyle name="Separador de milhares 5 2 3 2 8 2 3" xfId="45965" xr:uid="{E512D97A-DF27-4E2B-9644-E1427710C46C}"/>
    <cellStyle name="Separador de milhares 5 2 3 2 8 2 3 2" xfId="45966" xr:uid="{124ED75D-9B4E-4667-BC87-01F65681B8BD}"/>
    <cellStyle name="Separador de milhares 5 2 3 2 8 2 4" xfId="45967" xr:uid="{C15907DF-398F-493E-ABA2-FD7E43DE41E1}"/>
    <cellStyle name="Separador de milhares 5 2 3 2 8 3" xfId="45968" xr:uid="{8BD28EAD-ABC3-45F7-B3F4-160979680B91}"/>
    <cellStyle name="Separador de milhares 5 2 3 2 8 3 2" xfId="45969" xr:uid="{4FB6C5F0-C8E9-4C59-AF60-D97560FCB5A7}"/>
    <cellStyle name="Separador de milhares 5 2 3 2 8 3 2 2" xfId="45970" xr:uid="{01B2D244-FF2D-44D3-921D-ABCB0D7B7A6C}"/>
    <cellStyle name="Separador de milhares 5 2 3 2 8 3 2 2 2" xfId="45971" xr:uid="{D292616B-DC1F-41DD-B2A1-5372DA2EC3D4}"/>
    <cellStyle name="Separador de milhares 5 2 3 2 8 3 2 3" xfId="45972" xr:uid="{08421BE3-D7F7-4D2B-A185-8887A2D73440}"/>
    <cellStyle name="Separador de milhares 5 2 3 2 8 3 3" xfId="45973" xr:uid="{209C634E-44AD-43FE-A345-D50D64FD6483}"/>
    <cellStyle name="Separador de milhares 5 2 3 2 8 3 3 2" xfId="45974" xr:uid="{FD5E6D3A-0EC3-421E-AD3E-566A036D3F24}"/>
    <cellStyle name="Separador de milhares 5 2 3 2 8 3 4" xfId="45975" xr:uid="{C66676B8-7E75-48DD-AD65-E85738CD43CC}"/>
    <cellStyle name="Separador de milhares 5 2 3 2 8 3 4 2" xfId="45976" xr:uid="{6DF85CDF-E6B4-49DB-8192-93500A8294D6}"/>
    <cellStyle name="Separador de milhares 5 2 3 2 8 3 5" xfId="45977" xr:uid="{4BF1F433-E57F-4E46-9E54-6543E056ADA7}"/>
    <cellStyle name="Separador de milhares 5 2 3 2 8 4" xfId="45978" xr:uid="{223700BE-6599-40D4-9535-D5894A9FF398}"/>
    <cellStyle name="Separador de milhares 5 2 3 2 8 4 2" xfId="45979" xr:uid="{A83FA5E9-BE02-4897-B5C1-8596A950F1D1}"/>
    <cellStyle name="Separador de milhares 5 2 3 2 8 4 2 2" xfId="45980" xr:uid="{C2744DFC-5F56-4BAC-9BD1-092F4EA81DAC}"/>
    <cellStyle name="Separador de milhares 5 2 3 2 8 4 3" xfId="45981" xr:uid="{C6081190-C27C-45BF-BC3E-CDA419688E60}"/>
    <cellStyle name="Separador de milhares 5 2 3 2 8 4 3 2" xfId="45982" xr:uid="{04DC4EF7-ADE0-44FE-BFF8-BB21C59BD4EE}"/>
    <cellStyle name="Separador de milhares 5 2 3 2 8 4 4" xfId="45983" xr:uid="{C7761CA1-D557-4217-A233-1CC01F8896F9}"/>
    <cellStyle name="Separador de milhares 5 2 3 2 8 5" xfId="45984" xr:uid="{3FA09CDF-17A6-49AA-B327-E290036FA0F8}"/>
    <cellStyle name="Separador de milhares 5 2 3 2 8 5 2" xfId="45985" xr:uid="{A338097F-D5BD-4C78-A18D-0EE7BA32735F}"/>
    <cellStyle name="Separador de milhares 5 2 3 2 8 6" xfId="45986" xr:uid="{5FA3E5BC-1AD5-42A6-B217-195D9EC1A081}"/>
    <cellStyle name="Separador de milhares 5 2 3 2 8 7" xfId="45987" xr:uid="{3E865F36-1B85-40C2-AC4D-2AB6A2593AD6}"/>
    <cellStyle name="Separador de milhares 5 2 3 2 8 8" xfId="53613" xr:uid="{7006269D-CC3F-4C84-9B85-30BCEEA13B28}"/>
    <cellStyle name="Separador de milhares 5 2 3 2 9" xfId="45988" xr:uid="{87412B73-8B23-4120-8EFD-BDD838D2AACD}"/>
    <cellStyle name="Separador de milhares 5 2 3 2 9 2" xfId="45989" xr:uid="{041815B0-981E-4BAD-AC58-146E1FF5CA48}"/>
    <cellStyle name="Separador de milhares 5 2 3 2 9 2 2" xfId="45990" xr:uid="{D35DB6B7-C57B-4CF2-B421-0C29CAC7412B}"/>
    <cellStyle name="Separador de milhares 5 2 3 2 9 3" xfId="45991" xr:uid="{E8F97426-A9C4-43E7-B69D-CA7F58AC47F1}"/>
    <cellStyle name="Separador de milhares 5 2 3 2 9 3 2" xfId="45992" xr:uid="{864BAB4A-CC18-4CA3-AB96-5B7E4CCA729F}"/>
    <cellStyle name="Separador de milhares 5 2 3 2 9 4" xfId="45993" xr:uid="{28CA7591-C0C1-47AE-B7FD-BC508241C981}"/>
    <cellStyle name="Separador de milhares 5 2 3 3" xfId="45994" xr:uid="{E7B3F406-5234-40D0-97AE-D3D125EA8116}"/>
    <cellStyle name="Separador de milhares 5 2 3 3 10" xfId="45995" xr:uid="{77545C39-A715-4726-926F-6972B9DAA236}"/>
    <cellStyle name="Separador de milhares 5 2 3 3 10 2" xfId="45996" xr:uid="{193D14CA-469B-44E2-918C-3CAE0478328E}"/>
    <cellStyle name="Separador de milhares 5 2 3 3 11" xfId="45997" xr:uid="{47F4FA49-A6FE-4DD1-8B00-1EC758F888F2}"/>
    <cellStyle name="Separador de milhares 5 2 3 3 12" xfId="45998" xr:uid="{B297845E-F00C-48E4-BAAB-7ACB42053044}"/>
    <cellStyle name="Separador de milhares 5 2 3 3 13" xfId="53614" xr:uid="{05FDC640-9D6E-4BAA-8E0C-2FAD907C92D1}"/>
    <cellStyle name="Separador de milhares 5 2 3 3 2" xfId="45999" xr:uid="{0AF587BB-D122-4A85-A477-9B9BB84D0C89}"/>
    <cellStyle name="Separador de milhares 5 2 3 3 2 10" xfId="46000" xr:uid="{7B37BDA5-C889-4D9B-B297-38553667C751}"/>
    <cellStyle name="Separador de milhares 5 2 3 3 2 11" xfId="53615" xr:uid="{81196A19-CA3E-4A34-8EE6-FDDFD64567A9}"/>
    <cellStyle name="Separador de milhares 5 2 3 3 2 2" xfId="46001" xr:uid="{926F3A71-CE52-4253-BDB6-00B661F856D9}"/>
    <cellStyle name="Separador de milhares 5 2 3 3 2 2 2" xfId="46002" xr:uid="{4011B23A-BA13-4496-8D0E-A77F7553A99F}"/>
    <cellStyle name="Separador de milhares 5 2 3 3 2 2 2 2" xfId="46003" xr:uid="{B91E7374-136B-45B1-AE75-E8AF06472948}"/>
    <cellStyle name="Separador de milhares 5 2 3 3 2 2 2 2 2" xfId="46004" xr:uid="{262822C6-9A23-4450-8DD3-8CA6D0C18E50}"/>
    <cellStyle name="Separador de milhares 5 2 3 3 2 2 2 2 2 2" xfId="46005" xr:uid="{218BABF0-F8A8-43AB-81AC-F67E22BED2AC}"/>
    <cellStyle name="Separador de milhares 5 2 3 3 2 2 2 2 2 2 2" xfId="46006" xr:uid="{231C3648-81C3-45B6-A36C-07AFE4775939}"/>
    <cellStyle name="Separador de milhares 5 2 3 3 2 2 2 2 2 3" xfId="46007" xr:uid="{AAAA9AC5-F066-4886-A865-1ECDADD02FBA}"/>
    <cellStyle name="Separador de milhares 5 2 3 3 2 2 2 2 3" xfId="46008" xr:uid="{CEAAA3FE-DA5A-4395-AC7B-B607100C65AA}"/>
    <cellStyle name="Separador de milhares 5 2 3 3 2 2 2 2 3 2" xfId="46009" xr:uid="{DB56447F-FE01-42A5-BAE7-E23EB71DE971}"/>
    <cellStyle name="Separador de milhares 5 2 3 3 2 2 2 2 4" xfId="46010" xr:uid="{1CA191DB-0057-490A-B0A2-90079F402055}"/>
    <cellStyle name="Separador de milhares 5 2 3 3 2 2 2 2 4 2" xfId="46011" xr:uid="{F941E347-0B8C-4CC6-818A-72A7131AA026}"/>
    <cellStyle name="Separador de milhares 5 2 3 3 2 2 2 2 5" xfId="46012" xr:uid="{B3AC6A8B-5986-4A21-8398-A8C4FFDA7EC1}"/>
    <cellStyle name="Separador de milhares 5 2 3 3 2 2 2 3" xfId="46013" xr:uid="{1C89F707-88D4-4D54-87E3-F32943002D07}"/>
    <cellStyle name="Separador de milhares 5 2 3 3 2 2 2 3 2" xfId="46014" xr:uid="{B523E8C0-755E-4DC0-9BB3-CF00791A9105}"/>
    <cellStyle name="Separador de milhares 5 2 3 3 2 2 2 4" xfId="46015" xr:uid="{0C515E68-4609-495C-BFBD-710BF6C6B2A4}"/>
    <cellStyle name="Separador de milhares 5 2 3 3 2 2 2 4 2" xfId="46016" xr:uid="{A0245475-77DB-45F1-9495-17E67FF4B2A9}"/>
    <cellStyle name="Separador de milhares 5 2 3 3 2 2 2 5" xfId="46017" xr:uid="{F179653C-78F3-4BE1-849A-85C2123777A4}"/>
    <cellStyle name="Separador de milhares 5 2 3 3 2 2 3" xfId="46018" xr:uid="{DBE3AA2B-EA94-4967-BACB-C42E7B295F62}"/>
    <cellStyle name="Separador de milhares 5 2 3 3 2 2 3 2" xfId="46019" xr:uid="{14F47B5E-7936-4F24-A48D-CCAE1A4C0091}"/>
    <cellStyle name="Separador de milhares 5 2 3 3 2 2 3 2 2" xfId="46020" xr:uid="{E68499CB-38C1-4117-86BC-A68C1C8867E0}"/>
    <cellStyle name="Separador de milhares 5 2 3 3 2 2 3 3" xfId="46021" xr:uid="{72A21B04-5D97-4A28-BE16-F1AB016C97FF}"/>
    <cellStyle name="Separador de milhares 5 2 3 3 2 2 3 3 2" xfId="46022" xr:uid="{51C19826-8BEA-4449-BF88-645BFBC28E63}"/>
    <cellStyle name="Separador de milhares 5 2 3 3 2 2 3 4" xfId="46023" xr:uid="{146DCDF5-9538-49B8-BF7A-40D343683647}"/>
    <cellStyle name="Separador de milhares 5 2 3 3 2 2 4" xfId="46024" xr:uid="{176F0206-E648-46BC-8A0B-1714A0D8E5F1}"/>
    <cellStyle name="Separador de milhares 5 2 3 3 2 2 4 2" xfId="46025" xr:uid="{E116ED16-5CB6-40D0-80B0-7FDA930C5951}"/>
    <cellStyle name="Separador de milhares 5 2 3 3 2 2 4 2 2" xfId="46026" xr:uid="{5FAF6D38-1784-4D13-B10A-E283164F0870}"/>
    <cellStyle name="Separador de milhares 5 2 3 3 2 2 4 2 2 2" xfId="46027" xr:uid="{72947D5B-F3ED-47C7-A8CE-5C0136875DFE}"/>
    <cellStyle name="Separador de milhares 5 2 3 3 2 2 4 2 3" xfId="46028" xr:uid="{A9B2828C-993A-4EB2-B9B7-851C1DD5EA1D}"/>
    <cellStyle name="Separador de milhares 5 2 3 3 2 2 4 3" xfId="46029" xr:uid="{39484611-0661-4856-A65A-87B872A6B5A8}"/>
    <cellStyle name="Separador de milhares 5 2 3 3 2 2 4 3 2" xfId="46030" xr:uid="{30B6A230-8147-4580-B4DE-05C33A0204B0}"/>
    <cellStyle name="Separador de milhares 5 2 3 3 2 2 4 4" xfId="46031" xr:uid="{866E1028-5E94-4399-9B37-171F82EA2FB3}"/>
    <cellStyle name="Separador de milhares 5 2 3 3 2 2 4 4 2" xfId="46032" xr:uid="{415C591D-C17F-4266-A5F4-F511A87535DD}"/>
    <cellStyle name="Separador de milhares 5 2 3 3 2 2 4 5" xfId="46033" xr:uid="{00218C3E-D0DC-4439-8031-7896B6231A59}"/>
    <cellStyle name="Separador de milhares 5 2 3 3 2 2 5" xfId="46034" xr:uid="{11B91486-4021-405D-A737-8DEAE238F274}"/>
    <cellStyle name="Separador de milhares 5 2 3 3 2 2 5 2" xfId="46035" xr:uid="{D583CDE5-C4B7-4A27-BA55-482CBA92DE1A}"/>
    <cellStyle name="Separador de milhares 5 2 3 3 2 2 5 2 2" xfId="46036" xr:uid="{74135EC7-52B6-4CE2-BC93-D68D14C99848}"/>
    <cellStyle name="Separador de milhares 5 2 3 3 2 2 5 3" xfId="46037" xr:uid="{F248BB42-54AB-4B68-B6A5-C05006777D65}"/>
    <cellStyle name="Separador de milhares 5 2 3 3 2 2 5 3 2" xfId="46038" xr:uid="{411AEEF5-9A81-4DD8-A908-3B650FC28F53}"/>
    <cellStyle name="Separador de milhares 5 2 3 3 2 2 5 4" xfId="46039" xr:uid="{D950BB8E-2A5A-4404-9DD7-14D968BFE805}"/>
    <cellStyle name="Separador de milhares 5 2 3 3 2 2 6" xfId="46040" xr:uid="{5BEDD9FB-FD24-49D8-94A6-47FD85FDEB96}"/>
    <cellStyle name="Separador de milhares 5 2 3 3 2 2 6 2" xfId="46041" xr:uid="{373CC597-D627-43B3-BD27-9D5A63F4DBDD}"/>
    <cellStyle name="Separador de milhares 5 2 3 3 2 2 7" xfId="46042" xr:uid="{F4E92E85-433A-4E72-AFE1-283EE2BE1F77}"/>
    <cellStyle name="Separador de milhares 5 2 3 3 2 2 8" xfId="46043" xr:uid="{7932F94A-6ADD-409D-9E8B-4277C76BBEDB}"/>
    <cellStyle name="Separador de milhares 5 2 3 3 2 2 9" xfId="53616" xr:uid="{38865DF5-8849-4772-97B7-F349AA6CEB4A}"/>
    <cellStyle name="Separador de milhares 5 2 3 3 2 3" xfId="46044" xr:uid="{958C58A7-49B3-48D8-AC69-93019D0FB52C}"/>
    <cellStyle name="Separador de milhares 5 2 3 3 2 3 2" xfId="46045" xr:uid="{39F5C8BE-CE17-46DD-ACFC-E3B6097031DD}"/>
    <cellStyle name="Separador de milhares 5 2 3 3 2 3 2 2" xfId="46046" xr:uid="{C88BC4CD-F716-441E-9EE6-1B2C47FF057F}"/>
    <cellStyle name="Separador de milhares 5 2 3 3 2 3 2 2 2" xfId="46047" xr:uid="{F6AC5BC6-10A9-41A2-85C2-04E6C6FF71E6}"/>
    <cellStyle name="Separador de milhares 5 2 3 3 2 3 2 2 2 2" xfId="46048" xr:uid="{F1228A0B-6A7C-40D4-AA1C-14537172F6FF}"/>
    <cellStyle name="Separador de milhares 5 2 3 3 2 3 2 2 2 2 2" xfId="46049" xr:uid="{5E2D0056-EDAD-4682-80EA-7E31CD8F74D3}"/>
    <cellStyle name="Separador de milhares 5 2 3 3 2 3 2 2 2 3" xfId="46050" xr:uid="{D43118F5-4E7F-43CB-8922-7DB710CD9E41}"/>
    <cellStyle name="Separador de milhares 5 2 3 3 2 3 2 2 3" xfId="46051" xr:uid="{81A83897-CBC5-4294-8F24-02736335DC25}"/>
    <cellStyle name="Separador de milhares 5 2 3 3 2 3 2 2 3 2" xfId="46052" xr:uid="{82735298-6C3F-423C-8EE3-CB0952769075}"/>
    <cellStyle name="Separador de milhares 5 2 3 3 2 3 2 2 4" xfId="46053" xr:uid="{1FD9FCCF-71EF-4C74-9B7F-A0A21C27C213}"/>
    <cellStyle name="Separador de milhares 5 2 3 3 2 3 2 2 4 2" xfId="46054" xr:uid="{848B9E75-E965-4702-B2EF-B2BF029C401E}"/>
    <cellStyle name="Separador de milhares 5 2 3 3 2 3 2 2 5" xfId="46055" xr:uid="{4FD814E9-095C-499E-B7F2-298A9D3AEB61}"/>
    <cellStyle name="Separador de milhares 5 2 3 3 2 3 2 3" xfId="46056" xr:uid="{2EDBB4F5-0AC8-497D-B7CD-C6CD68BFF59F}"/>
    <cellStyle name="Separador de milhares 5 2 3 3 2 3 2 3 2" xfId="46057" xr:uid="{4229B105-4A7F-4482-BEE5-77B5370B7803}"/>
    <cellStyle name="Separador de milhares 5 2 3 3 2 3 2 4" xfId="46058" xr:uid="{30DAA2BF-F73C-49F5-895A-AA30E629DE56}"/>
    <cellStyle name="Separador de milhares 5 2 3 3 2 3 2 4 2" xfId="46059" xr:uid="{064B3A14-30D7-4894-A0B3-226A175C2644}"/>
    <cellStyle name="Separador de milhares 5 2 3 3 2 3 2 5" xfId="46060" xr:uid="{848EE859-B1BB-42D4-9EFF-D0D89066228E}"/>
    <cellStyle name="Separador de milhares 5 2 3 3 2 3 3" xfId="46061" xr:uid="{3BD9F1FC-B875-4025-8B6C-6102FDA046F6}"/>
    <cellStyle name="Separador de milhares 5 2 3 3 2 3 3 2" xfId="46062" xr:uid="{01EC6204-CC52-4D1B-8203-B16DCD742B92}"/>
    <cellStyle name="Separador de milhares 5 2 3 3 2 3 3 2 2" xfId="46063" xr:uid="{5EDFD6E1-243B-4ABF-B001-B6F7BBA97549}"/>
    <cellStyle name="Separador de milhares 5 2 3 3 2 3 3 3" xfId="46064" xr:uid="{F395DFA9-E42E-4C81-999A-2434C7C7F523}"/>
    <cellStyle name="Separador de milhares 5 2 3 3 2 3 3 3 2" xfId="46065" xr:uid="{AD8B1F5E-EFE5-4396-8A55-9C93E6F919D3}"/>
    <cellStyle name="Separador de milhares 5 2 3 3 2 3 3 4" xfId="46066" xr:uid="{0A99DCCA-229F-4174-9350-17A1344EE5A7}"/>
    <cellStyle name="Separador de milhares 5 2 3 3 2 3 4" xfId="46067" xr:uid="{72F5C7B5-2852-4ED5-8CA4-D75681C1C58B}"/>
    <cellStyle name="Separador de milhares 5 2 3 3 2 3 4 2" xfId="46068" xr:uid="{E6DF9009-2494-4500-AFE0-2DE1D9FDA18A}"/>
    <cellStyle name="Separador de milhares 5 2 3 3 2 3 4 2 2" xfId="46069" xr:uid="{C7450909-2A4D-482C-9CDF-4B42B35648E3}"/>
    <cellStyle name="Separador de milhares 5 2 3 3 2 3 4 2 2 2" xfId="46070" xr:uid="{02208009-4D3B-4FAB-AFDF-BD2C308D67AE}"/>
    <cellStyle name="Separador de milhares 5 2 3 3 2 3 4 2 3" xfId="46071" xr:uid="{189B2EB7-67C6-4442-8DE4-2A7C256D6014}"/>
    <cellStyle name="Separador de milhares 5 2 3 3 2 3 4 3" xfId="46072" xr:uid="{C1723261-6758-4DFA-B62E-5E3B2D5DDF8F}"/>
    <cellStyle name="Separador de milhares 5 2 3 3 2 3 4 3 2" xfId="46073" xr:uid="{10D98AEC-A0EC-464D-8D17-71E8EB121FE1}"/>
    <cellStyle name="Separador de milhares 5 2 3 3 2 3 4 4" xfId="46074" xr:uid="{FA0D53DF-1900-431C-843F-A5F2B401F6DB}"/>
    <cellStyle name="Separador de milhares 5 2 3 3 2 3 4 4 2" xfId="46075" xr:uid="{10862655-DA82-4A1D-BAB7-3EF6AB44C47A}"/>
    <cellStyle name="Separador de milhares 5 2 3 3 2 3 4 5" xfId="46076" xr:uid="{C1F7B914-70D7-40C8-8AFA-35C728355946}"/>
    <cellStyle name="Separador de milhares 5 2 3 3 2 3 5" xfId="46077" xr:uid="{14C85E62-CBD2-40ED-8274-A6ED63A164B5}"/>
    <cellStyle name="Separador de milhares 5 2 3 3 2 3 5 2" xfId="46078" xr:uid="{F4C249C1-72F8-4C20-B31B-72D091325FA8}"/>
    <cellStyle name="Separador de milhares 5 2 3 3 2 3 5 2 2" xfId="46079" xr:uid="{1D17AB55-6B4B-4497-B8B1-5C5977661F32}"/>
    <cellStyle name="Separador de milhares 5 2 3 3 2 3 5 3" xfId="46080" xr:uid="{1D19205C-DE23-43D4-92EC-9D3D2CC3E340}"/>
    <cellStyle name="Separador de milhares 5 2 3 3 2 3 5 3 2" xfId="46081" xr:uid="{4B0151C1-B996-45EE-9FF0-AA201F9A71B8}"/>
    <cellStyle name="Separador de milhares 5 2 3 3 2 3 5 4" xfId="46082" xr:uid="{F8627287-22CC-4FA0-A5F8-9B92C4975A0C}"/>
    <cellStyle name="Separador de milhares 5 2 3 3 2 3 6" xfId="46083" xr:uid="{2420DB05-2507-466A-BDBB-A9095EBB9A45}"/>
    <cellStyle name="Separador de milhares 5 2 3 3 2 3 6 2" xfId="46084" xr:uid="{5F72D0EE-A8A0-4493-93C1-A9A67C6BD286}"/>
    <cellStyle name="Separador de milhares 5 2 3 3 2 3 7" xfId="46085" xr:uid="{C6B4437E-D8A1-4A2C-B15A-41B68254DEDD}"/>
    <cellStyle name="Separador de milhares 5 2 3 3 2 3 8" xfId="46086" xr:uid="{7C0EC324-1BE1-492A-93B1-775C4192DC24}"/>
    <cellStyle name="Separador de milhares 5 2 3 3 2 3 9" xfId="53617" xr:uid="{30F2B840-991B-4AFD-917A-DFDF7011A9E8}"/>
    <cellStyle name="Separador de milhares 5 2 3 3 2 4" xfId="46087" xr:uid="{8943A108-14BD-4123-A950-4C55CAEB4042}"/>
    <cellStyle name="Separador de milhares 5 2 3 3 2 4 2" xfId="46088" xr:uid="{02CC075D-AD15-4B29-9565-2C18FE7A45AC}"/>
    <cellStyle name="Separador de milhares 5 2 3 3 2 4 2 2" xfId="46089" xr:uid="{72342A42-2B79-43EA-BD2C-F3AAC28BF79E}"/>
    <cellStyle name="Separador de milhares 5 2 3 3 2 4 2 2 2" xfId="46090" xr:uid="{BABD8535-D29E-418E-8453-D23BEAB99C86}"/>
    <cellStyle name="Separador de milhares 5 2 3 3 2 4 2 2 2 2" xfId="46091" xr:uid="{70364085-C5B4-4065-83B5-534D21C1EF1A}"/>
    <cellStyle name="Separador de milhares 5 2 3 3 2 4 2 2 3" xfId="46092" xr:uid="{FFFD1081-CBCC-45BD-BB9D-9FDC1DEC28CB}"/>
    <cellStyle name="Separador de milhares 5 2 3 3 2 4 2 3" xfId="46093" xr:uid="{16C5771B-4929-4029-A283-55E2D411FFDA}"/>
    <cellStyle name="Separador de milhares 5 2 3 3 2 4 2 3 2" xfId="46094" xr:uid="{E8310DE7-CC7C-477F-B348-9E314573CAD4}"/>
    <cellStyle name="Separador de milhares 5 2 3 3 2 4 2 4" xfId="46095" xr:uid="{B5B5FED3-737F-4DA7-9BE9-FFF2FBF844B6}"/>
    <cellStyle name="Separador de milhares 5 2 3 3 2 4 2 4 2" xfId="46096" xr:uid="{9917449C-707E-4553-8744-1C8BB78507BC}"/>
    <cellStyle name="Separador de milhares 5 2 3 3 2 4 2 5" xfId="46097" xr:uid="{0D2959DD-877D-4EDC-A997-54C3F045CE24}"/>
    <cellStyle name="Separador de milhares 5 2 3 3 2 4 3" xfId="46098" xr:uid="{943E2DAC-2A38-4D16-8008-72DD08894912}"/>
    <cellStyle name="Separador de milhares 5 2 3 3 2 4 3 2" xfId="46099" xr:uid="{F228DA2F-E979-45BF-8D64-89DBB6DEF7C2}"/>
    <cellStyle name="Separador de milhares 5 2 3 3 2 4 4" xfId="46100" xr:uid="{343FEA42-F8F0-4E98-A9AC-6A8C1FA41ECB}"/>
    <cellStyle name="Separador de milhares 5 2 3 3 2 4 4 2" xfId="46101" xr:uid="{9DE5BEC4-C43B-435C-8E0D-324C88865E22}"/>
    <cellStyle name="Separador de milhares 5 2 3 3 2 4 5" xfId="46102" xr:uid="{7FE69096-148B-40A0-8ADB-EA1A20294143}"/>
    <cellStyle name="Separador de milhares 5 2 3 3 2 5" xfId="46103" xr:uid="{F0BA2350-75D3-4928-9476-DFEADBB03A35}"/>
    <cellStyle name="Separador de milhares 5 2 3 3 2 5 2" xfId="46104" xr:uid="{7D2F9A1B-44A7-4A2A-83F1-A45D37539EFC}"/>
    <cellStyle name="Separador de milhares 5 2 3 3 2 5 2 2" xfId="46105" xr:uid="{427B5800-3B9E-4A8C-9397-1A684601BF5A}"/>
    <cellStyle name="Separador de milhares 5 2 3 3 2 5 3" xfId="46106" xr:uid="{5B59CD31-E6EF-44D0-AEAC-C5A209DD45DB}"/>
    <cellStyle name="Separador de milhares 5 2 3 3 2 5 3 2" xfId="46107" xr:uid="{F0EED93C-A44B-488E-9EB2-A70913C87124}"/>
    <cellStyle name="Separador de milhares 5 2 3 3 2 5 4" xfId="46108" xr:uid="{27F7FDB9-D289-46C4-952B-CD1005842ABA}"/>
    <cellStyle name="Separador de milhares 5 2 3 3 2 6" xfId="46109" xr:uid="{1AB5E114-12EA-4ABC-82AF-64EE4E8B46CC}"/>
    <cellStyle name="Separador de milhares 5 2 3 3 2 6 2" xfId="46110" xr:uid="{CA0A4789-35F8-4D5C-BED4-8A98C5FC3123}"/>
    <cellStyle name="Separador de milhares 5 2 3 3 2 6 2 2" xfId="46111" xr:uid="{87807239-9971-41CF-94A9-8558790CFF23}"/>
    <cellStyle name="Separador de milhares 5 2 3 3 2 6 2 2 2" xfId="46112" xr:uid="{497E2F96-3370-4331-8819-E30C1247E7AB}"/>
    <cellStyle name="Separador de milhares 5 2 3 3 2 6 2 3" xfId="46113" xr:uid="{D662644B-E052-4958-9F90-D7AD4B57BC0D}"/>
    <cellStyle name="Separador de milhares 5 2 3 3 2 6 3" xfId="46114" xr:uid="{37E2CB06-D789-40B6-99E1-EF899FBED1C8}"/>
    <cellStyle name="Separador de milhares 5 2 3 3 2 6 3 2" xfId="46115" xr:uid="{E54F4D1C-8148-4640-A004-972C14CAEBEF}"/>
    <cellStyle name="Separador de milhares 5 2 3 3 2 6 4" xfId="46116" xr:uid="{4CE6163F-6FB8-48E6-900F-AF9182A1E980}"/>
    <cellStyle name="Separador de milhares 5 2 3 3 2 6 4 2" xfId="46117" xr:uid="{922C8A40-1488-412E-9E41-DEA9C3D1978E}"/>
    <cellStyle name="Separador de milhares 5 2 3 3 2 6 5" xfId="46118" xr:uid="{AEF706F2-B19A-4849-B074-3E8E8667E001}"/>
    <cellStyle name="Separador de milhares 5 2 3 3 2 7" xfId="46119" xr:uid="{CFD93168-FF10-445C-A3CA-D281664A0E58}"/>
    <cellStyle name="Separador de milhares 5 2 3 3 2 7 2" xfId="46120" xr:uid="{94AA34AE-F165-4A5C-920E-A838B21D4DB4}"/>
    <cellStyle name="Separador de milhares 5 2 3 3 2 7 2 2" xfId="46121" xr:uid="{8A690129-7A76-44D3-9CB1-461000EDF07F}"/>
    <cellStyle name="Separador de milhares 5 2 3 3 2 7 3" xfId="46122" xr:uid="{8009A493-5DFC-489D-BCDF-8F077508E114}"/>
    <cellStyle name="Separador de milhares 5 2 3 3 2 7 3 2" xfId="46123" xr:uid="{DB0446CE-A24B-4F3D-BB9B-80334A8CDA06}"/>
    <cellStyle name="Separador de milhares 5 2 3 3 2 7 4" xfId="46124" xr:uid="{05833FB9-4326-4007-9313-C8A94D210F02}"/>
    <cellStyle name="Separador de milhares 5 2 3 3 2 8" xfId="46125" xr:uid="{8C5CE6CB-F875-4639-A90A-B4094126DE86}"/>
    <cellStyle name="Separador de milhares 5 2 3 3 2 8 2" xfId="46126" xr:uid="{880EA05C-C51F-4799-A6A4-695FAAF7ACC9}"/>
    <cellStyle name="Separador de milhares 5 2 3 3 2 9" xfId="46127" xr:uid="{32A30D6D-AE37-4896-B040-C7ED468CB49B}"/>
    <cellStyle name="Separador de milhares 5 2 3 3 3" xfId="46128" xr:uid="{C210858C-CE2C-45BC-96C3-C9D2AB9DFF16}"/>
    <cellStyle name="Separador de milhares 5 2 3 3 3 2" xfId="46129" xr:uid="{1A1E2F52-898B-44F2-93EE-D1AAA14758A5}"/>
    <cellStyle name="Separador de milhares 5 2 3 3 3 2 2" xfId="46130" xr:uid="{01EAE8F5-3882-4D00-ACB6-D5E634B26A1C}"/>
    <cellStyle name="Separador de milhares 5 2 3 3 3 2 2 2" xfId="46131" xr:uid="{F9EF06C9-3A75-4702-AC97-559435F9E4BC}"/>
    <cellStyle name="Separador de milhares 5 2 3 3 3 2 2 2 2" xfId="46132" xr:uid="{9608F3B0-B374-4711-80CB-DCB142F50EAE}"/>
    <cellStyle name="Separador de milhares 5 2 3 3 3 2 2 2 2 2" xfId="46133" xr:uid="{F09D2A1E-E233-4C11-8A62-D01100D6AC3E}"/>
    <cellStyle name="Separador de milhares 5 2 3 3 3 2 2 2 3" xfId="46134" xr:uid="{A35230DE-F450-4CF2-A5B4-08B4162F2EB2}"/>
    <cellStyle name="Separador de milhares 5 2 3 3 3 2 2 3" xfId="46135" xr:uid="{A4921062-B759-402D-AC59-77022DB151C1}"/>
    <cellStyle name="Separador de milhares 5 2 3 3 3 2 2 3 2" xfId="46136" xr:uid="{2D55708A-AE4B-4FC2-8316-138C039DA7B5}"/>
    <cellStyle name="Separador de milhares 5 2 3 3 3 2 2 4" xfId="46137" xr:uid="{B72C5999-700B-4BD1-ABB6-8EA70BA774F9}"/>
    <cellStyle name="Separador de milhares 5 2 3 3 3 2 2 4 2" xfId="46138" xr:uid="{42998A7B-DC65-4703-BDD4-BEC7367082D5}"/>
    <cellStyle name="Separador de milhares 5 2 3 3 3 2 2 5" xfId="46139" xr:uid="{18C9C0AF-6078-455B-8B5F-9F109E2FF243}"/>
    <cellStyle name="Separador de milhares 5 2 3 3 3 2 3" xfId="46140" xr:uid="{663FA2BD-6F7A-4ECA-B54A-33D087CFDD59}"/>
    <cellStyle name="Separador de milhares 5 2 3 3 3 2 3 2" xfId="46141" xr:uid="{14D01857-FEFD-40A3-A5D8-2C67B15F4B86}"/>
    <cellStyle name="Separador de milhares 5 2 3 3 3 2 4" xfId="46142" xr:uid="{93DA2945-8C49-4146-BE5D-2FE076655688}"/>
    <cellStyle name="Separador de milhares 5 2 3 3 3 2 4 2" xfId="46143" xr:uid="{BAB08B5A-E272-445B-AF7A-EA36861B1DD2}"/>
    <cellStyle name="Separador de milhares 5 2 3 3 3 2 5" xfId="46144" xr:uid="{F5CD23AA-26B1-4757-8CD2-820474BB2069}"/>
    <cellStyle name="Separador de milhares 5 2 3 3 3 3" xfId="46145" xr:uid="{3418D2C2-D93A-49AA-8EBA-C9AC91D1A63B}"/>
    <cellStyle name="Separador de milhares 5 2 3 3 3 3 2" xfId="46146" xr:uid="{9440BFD9-D48A-4687-ABE8-14CE531117B7}"/>
    <cellStyle name="Separador de milhares 5 2 3 3 3 3 2 2" xfId="46147" xr:uid="{8E50E649-7778-4B4D-8EED-2446C1A836AF}"/>
    <cellStyle name="Separador de milhares 5 2 3 3 3 3 3" xfId="46148" xr:uid="{864789E7-971D-4590-BACD-A4A43C4A7FFE}"/>
    <cellStyle name="Separador de milhares 5 2 3 3 3 3 3 2" xfId="46149" xr:uid="{5FF0CA39-84DC-40C5-90EF-A31CE0FFC8C3}"/>
    <cellStyle name="Separador de milhares 5 2 3 3 3 3 4" xfId="46150" xr:uid="{16C4BA7D-9F61-46BC-8C29-1A4377EC2A81}"/>
    <cellStyle name="Separador de milhares 5 2 3 3 3 4" xfId="46151" xr:uid="{6630D326-E959-4FE5-97FA-E5846021CDA8}"/>
    <cellStyle name="Separador de milhares 5 2 3 3 3 4 2" xfId="46152" xr:uid="{F04C07B3-D12A-4F3C-83A2-B0972A763831}"/>
    <cellStyle name="Separador de milhares 5 2 3 3 3 4 2 2" xfId="46153" xr:uid="{FE1CD4C7-41D2-42BC-9AC8-31E4D55F81B1}"/>
    <cellStyle name="Separador de milhares 5 2 3 3 3 4 2 2 2" xfId="46154" xr:uid="{1F233464-EDE6-437B-A4B5-7014C30891E4}"/>
    <cellStyle name="Separador de milhares 5 2 3 3 3 4 2 3" xfId="46155" xr:uid="{59207303-1BE8-4D9E-973E-9EF1CB71CFAB}"/>
    <cellStyle name="Separador de milhares 5 2 3 3 3 4 3" xfId="46156" xr:uid="{CDB58E76-6441-425E-9B52-2CAD52AA1F18}"/>
    <cellStyle name="Separador de milhares 5 2 3 3 3 4 3 2" xfId="46157" xr:uid="{885FCF89-9CF7-45D8-873A-205771ECA9A9}"/>
    <cellStyle name="Separador de milhares 5 2 3 3 3 4 4" xfId="46158" xr:uid="{4F8C6617-E9D0-4E54-B461-C5879C8D3E2C}"/>
    <cellStyle name="Separador de milhares 5 2 3 3 3 4 4 2" xfId="46159" xr:uid="{4B77275C-5B67-4C7C-AF34-3AEF44DAAFB2}"/>
    <cellStyle name="Separador de milhares 5 2 3 3 3 4 5" xfId="46160" xr:uid="{9313C50D-8275-4768-B9BD-B820B0EF5DF4}"/>
    <cellStyle name="Separador de milhares 5 2 3 3 3 5" xfId="46161" xr:uid="{C1EA6AA5-F986-40BC-88C4-4611750ACF44}"/>
    <cellStyle name="Separador de milhares 5 2 3 3 3 5 2" xfId="46162" xr:uid="{88DFE634-205C-439F-8DDD-1FFD686CC557}"/>
    <cellStyle name="Separador de milhares 5 2 3 3 3 5 2 2" xfId="46163" xr:uid="{AEC80362-544D-478B-A6A8-AF38835210DD}"/>
    <cellStyle name="Separador de milhares 5 2 3 3 3 5 3" xfId="46164" xr:uid="{5A79F194-60A3-4AE5-B600-2D15B58A3D3F}"/>
    <cellStyle name="Separador de milhares 5 2 3 3 3 5 3 2" xfId="46165" xr:uid="{AE38B692-B969-4BC8-A22E-A805CD3779F6}"/>
    <cellStyle name="Separador de milhares 5 2 3 3 3 5 4" xfId="46166" xr:uid="{1334EA3A-5B57-44BC-A789-95EAE8F605E8}"/>
    <cellStyle name="Separador de milhares 5 2 3 3 3 6" xfId="46167" xr:uid="{DD71DCBB-3899-4879-95F9-4FE1D37E3E1B}"/>
    <cellStyle name="Separador de milhares 5 2 3 3 3 6 2" xfId="46168" xr:uid="{4DEE3E4E-D46F-4E3A-84D1-77C92ADCB3FE}"/>
    <cellStyle name="Separador de milhares 5 2 3 3 3 7" xfId="46169" xr:uid="{4BC63BD6-B652-468D-B843-AC6F8BA03366}"/>
    <cellStyle name="Separador de milhares 5 2 3 3 3 8" xfId="46170" xr:uid="{2028AA6D-1FE5-4ECD-8F00-0B21DEC339D9}"/>
    <cellStyle name="Separador de milhares 5 2 3 3 3 9" xfId="53618" xr:uid="{664D1728-DE69-45FC-97B6-C4AF1AF86152}"/>
    <cellStyle name="Separador de milhares 5 2 3 3 4" xfId="46171" xr:uid="{CF0A41F0-E671-43FB-B76A-03356328B094}"/>
    <cellStyle name="Separador de milhares 5 2 3 3 4 2" xfId="46172" xr:uid="{1BA289AD-BAC4-4DB1-9FEC-5AB85D3D4510}"/>
    <cellStyle name="Separador de milhares 5 2 3 3 4 2 2" xfId="46173" xr:uid="{4C3C0A37-6535-441A-91CA-3887A8AE6DC0}"/>
    <cellStyle name="Separador de milhares 5 2 3 3 4 2 2 2" xfId="46174" xr:uid="{118B2E12-D62A-4F55-B781-C481A72D5FE9}"/>
    <cellStyle name="Separador de milhares 5 2 3 3 4 2 2 2 2" xfId="46175" xr:uid="{5E32B924-0702-4E19-BA8D-5018F48E4E36}"/>
    <cellStyle name="Separador de milhares 5 2 3 3 4 2 2 2 2 2" xfId="46176" xr:uid="{F1B71E5B-0938-4FB9-BD3C-52986E01C140}"/>
    <cellStyle name="Separador de milhares 5 2 3 3 4 2 2 2 3" xfId="46177" xr:uid="{DA0774C7-9D60-4304-A662-4B5803EB01F8}"/>
    <cellStyle name="Separador de milhares 5 2 3 3 4 2 2 3" xfId="46178" xr:uid="{A476FC99-93A4-4F45-852F-9284B0849E45}"/>
    <cellStyle name="Separador de milhares 5 2 3 3 4 2 2 3 2" xfId="46179" xr:uid="{2246791B-D8CF-4F1E-A74E-9881D78592D3}"/>
    <cellStyle name="Separador de milhares 5 2 3 3 4 2 2 4" xfId="46180" xr:uid="{13B397F1-0C76-4540-82B2-C4D5A82A2AED}"/>
    <cellStyle name="Separador de milhares 5 2 3 3 4 2 2 4 2" xfId="46181" xr:uid="{226101CD-0358-4609-83A7-CAFE4F8ED880}"/>
    <cellStyle name="Separador de milhares 5 2 3 3 4 2 2 5" xfId="46182" xr:uid="{21BD3E59-3EE1-40D2-97AA-DC371D7210B6}"/>
    <cellStyle name="Separador de milhares 5 2 3 3 4 2 3" xfId="46183" xr:uid="{23549900-DAC5-4C66-A8F0-27E42CB490D7}"/>
    <cellStyle name="Separador de milhares 5 2 3 3 4 2 3 2" xfId="46184" xr:uid="{15D75425-4600-43C9-B704-41D495C76A54}"/>
    <cellStyle name="Separador de milhares 5 2 3 3 4 2 4" xfId="46185" xr:uid="{0EAFAC9C-1B9F-4D48-8564-0831982CA54A}"/>
    <cellStyle name="Separador de milhares 5 2 3 3 4 2 4 2" xfId="46186" xr:uid="{FABFCF52-FD2D-4B9E-A2AE-42AC52219759}"/>
    <cellStyle name="Separador de milhares 5 2 3 3 4 2 5" xfId="46187" xr:uid="{8D8C8183-3E9B-4593-A77A-DE98A381E008}"/>
    <cellStyle name="Separador de milhares 5 2 3 3 4 3" xfId="46188" xr:uid="{C239C8C7-526F-47AF-8B33-CAA5E3649BB6}"/>
    <cellStyle name="Separador de milhares 5 2 3 3 4 3 2" xfId="46189" xr:uid="{7368E56C-FCC7-4FC6-8110-4D1C25A1AC88}"/>
    <cellStyle name="Separador de milhares 5 2 3 3 4 3 2 2" xfId="46190" xr:uid="{63B9CF33-8332-4B26-9CAE-6797D43DDC35}"/>
    <cellStyle name="Separador de milhares 5 2 3 3 4 3 3" xfId="46191" xr:uid="{9049E363-F652-425A-B057-687E71A51A49}"/>
    <cellStyle name="Separador de milhares 5 2 3 3 4 3 3 2" xfId="46192" xr:uid="{BAFB7D12-B10F-4AF9-A8D5-BD7A125310A6}"/>
    <cellStyle name="Separador de milhares 5 2 3 3 4 3 4" xfId="46193" xr:uid="{DF4AABB4-D3F0-4086-A579-AA6A777C8B00}"/>
    <cellStyle name="Separador de milhares 5 2 3 3 4 4" xfId="46194" xr:uid="{737253E0-6799-45ED-B250-124953265180}"/>
    <cellStyle name="Separador de milhares 5 2 3 3 4 4 2" xfId="46195" xr:uid="{61D53EC9-192C-4F85-9A9B-F036D41F1871}"/>
    <cellStyle name="Separador de milhares 5 2 3 3 4 4 2 2" xfId="46196" xr:uid="{115BD888-7B17-4939-A3E0-D08C8369A9EF}"/>
    <cellStyle name="Separador de milhares 5 2 3 3 4 4 2 2 2" xfId="46197" xr:uid="{855B4428-B9F5-45B4-BA04-CA54B505F134}"/>
    <cellStyle name="Separador de milhares 5 2 3 3 4 4 2 3" xfId="46198" xr:uid="{69DD3EF7-0E86-4512-810C-18408DACC775}"/>
    <cellStyle name="Separador de milhares 5 2 3 3 4 4 3" xfId="46199" xr:uid="{2E404778-7CA1-455A-9EE9-9E8DED48A4ED}"/>
    <cellStyle name="Separador de milhares 5 2 3 3 4 4 3 2" xfId="46200" xr:uid="{B3B2958E-E715-47BE-A8CC-F21B8748793E}"/>
    <cellStyle name="Separador de milhares 5 2 3 3 4 4 4" xfId="46201" xr:uid="{0CE22C60-9015-448E-8B3F-6766A1C1C8FC}"/>
    <cellStyle name="Separador de milhares 5 2 3 3 4 4 4 2" xfId="46202" xr:uid="{B05DA619-DA69-44B9-8D4C-78776B8E04DE}"/>
    <cellStyle name="Separador de milhares 5 2 3 3 4 4 5" xfId="46203" xr:uid="{4E5CAF9E-8C3B-480C-8135-7C670C2F8967}"/>
    <cellStyle name="Separador de milhares 5 2 3 3 4 5" xfId="46204" xr:uid="{0BEBDF70-3F1B-45F7-A0BC-554234EACA6F}"/>
    <cellStyle name="Separador de milhares 5 2 3 3 4 5 2" xfId="46205" xr:uid="{E1DB5C9F-61A1-4F1F-9BBB-AF648547055F}"/>
    <cellStyle name="Separador de milhares 5 2 3 3 4 5 2 2" xfId="46206" xr:uid="{6BAC9354-0983-4F50-BD7F-7CBAB4E6AD69}"/>
    <cellStyle name="Separador de milhares 5 2 3 3 4 5 3" xfId="46207" xr:uid="{8D3254B6-A3C6-4656-85A9-3E1972B27491}"/>
    <cellStyle name="Separador de milhares 5 2 3 3 4 5 3 2" xfId="46208" xr:uid="{8F46096B-2517-4FB4-8BD4-5C1EDEB98946}"/>
    <cellStyle name="Separador de milhares 5 2 3 3 4 5 4" xfId="46209" xr:uid="{72B0F94E-CFC1-41BE-9267-8B816E178BED}"/>
    <cellStyle name="Separador de milhares 5 2 3 3 4 6" xfId="46210" xr:uid="{69428ACC-F1AF-4BC0-AC61-87FBF34936FF}"/>
    <cellStyle name="Separador de milhares 5 2 3 3 4 6 2" xfId="46211" xr:uid="{35DD7B11-E503-45D9-88CC-AAABEC226352}"/>
    <cellStyle name="Separador de milhares 5 2 3 3 4 7" xfId="46212" xr:uid="{3BD15530-C449-4A7F-A6E7-A9F1FC39ADB7}"/>
    <cellStyle name="Separador de milhares 5 2 3 3 4 8" xfId="46213" xr:uid="{DAE041D8-9E2C-4256-83AC-15FB9BC0C279}"/>
    <cellStyle name="Separador de milhares 5 2 3 3 4 9" xfId="53619" xr:uid="{B5B9F3A4-D206-493F-B042-423257472587}"/>
    <cellStyle name="Separador de milhares 5 2 3 3 5" xfId="46214" xr:uid="{06BBA9DA-0ACD-41EA-B5CF-F764A39FD198}"/>
    <cellStyle name="Separador de milhares 5 2 3 3 5 2" xfId="46215" xr:uid="{85D965AC-9908-448C-B97C-066AFB7C278B}"/>
    <cellStyle name="Separador de milhares 5 2 3 3 5 2 2" xfId="46216" xr:uid="{86A1149A-2A55-405D-96EB-91354208DEE8}"/>
    <cellStyle name="Separador de milhares 5 2 3 3 5 2 2 2" xfId="46217" xr:uid="{8F6E462A-20D2-413E-B261-DC32088B3966}"/>
    <cellStyle name="Separador de milhares 5 2 3 3 5 2 2 2 2" xfId="46218" xr:uid="{6FC1A502-1DE4-4BE5-8752-28BFAFECC0C5}"/>
    <cellStyle name="Separador de milhares 5 2 3 3 5 2 2 2 2 2" xfId="46219" xr:uid="{7A834278-AB1C-49FD-BBF4-5B2CB2904C53}"/>
    <cellStyle name="Separador de milhares 5 2 3 3 5 2 2 2 3" xfId="46220" xr:uid="{3D2B8CDA-C5F5-480A-A05F-AEE52C556119}"/>
    <cellStyle name="Separador de milhares 5 2 3 3 5 2 2 3" xfId="46221" xr:uid="{2544DD58-546F-44D3-BC77-8028BBED8026}"/>
    <cellStyle name="Separador de milhares 5 2 3 3 5 2 2 3 2" xfId="46222" xr:uid="{5254AD45-43B6-4602-BC83-7D12324CC843}"/>
    <cellStyle name="Separador de milhares 5 2 3 3 5 2 2 4" xfId="46223" xr:uid="{5E9E76CC-DEB2-49F3-BDE0-296F39BFEFB6}"/>
    <cellStyle name="Separador de milhares 5 2 3 3 5 2 2 4 2" xfId="46224" xr:uid="{0B09B403-392F-4B0C-9E39-C416B721D2A1}"/>
    <cellStyle name="Separador de milhares 5 2 3 3 5 2 2 5" xfId="46225" xr:uid="{18F1C221-F248-4D7E-A2E2-73390BBA4B8A}"/>
    <cellStyle name="Separador de milhares 5 2 3 3 5 2 3" xfId="46226" xr:uid="{BAEF0DDA-18A3-46CC-878B-1105C25D4550}"/>
    <cellStyle name="Separador de milhares 5 2 3 3 5 2 3 2" xfId="46227" xr:uid="{C07A6458-89C9-4041-B3DC-42A0413C5735}"/>
    <cellStyle name="Separador de milhares 5 2 3 3 5 2 4" xfId="46228" xr:uid="{9F1DEDD1-3969-4B1F-A2D1-79CE81CE4F2E}"/>
    <cellStyle name="Separador de milhares 5 2 3 3 5 2 4 2" xfId="46229" xr:uid="{D40F21F2-4DEA-4A92-B542-3A7311719F26}"/>
    <cellStyle name="Separador de milhares 5 2 3 3 5 2 5" xfId="46230" xr:uid="{40CAC6E9-2501-43DB-BE62-0832629C087B}"/>
    <cellStyle name="Separador de milhares 5 2 3 3 5 3" xfId="46231" xr:uid="{47320DE9-2AD8-4900-8E40-A447B5141964}"/>
    <cellStyle name="Separador de milhares 5 2 3 3 5 3 2" xfId="46232" xr:uid="{87C253BD-6A05-485B-B37D-DC035EEB4C45}"/>
    <cellStyle name="Separador de milhares 5 2 3 3 5 3 2 2" xfId="46233" xr:uid="{0E6C5A6B-BBC8-4D29-B8E5-48E477FE1680}"/>
    <cellStyle name="Separador de milhares 5 2 3 3 5 3 3" xfId="46234" xr:uid="{DE4993BB-4549-4C29-8ACD-04BF09917647}"/>
    <cellStyle name="Separador de milhares 5 2 3 3 5 3 3 2" xfId="46235" xr:uid="{5729DDE3-DEE4-4184-8382-641696DDCFEB}"/>
    <cellStyle name="Separador de milhares 5 2 3 3 5 3 4" xfId="46236" xr:uid="{3F730A31-5BD2-4E9D-9483-B30590054EA6}"/>
    <cellStyle name="Separador de milhares 5 2 3 3 5 4" xfId="46237" xr:uid="{FEBDB9A0-D534-43B4-B74A-C185E9301FF8}"/>
    <cellStyle name="Separador de milhares 5 2 3 3 5 4 2" xfId="46238" xr:uid="{BD6825A3-B506-4031-B677-CA1757B71DD2}"/>
    <cellStyle name="Separador de milhares 5 2 3 3 5 4 2 2" xfId="46239" xr:uid="{2185F8F8-9E24-42B4-9FD9-C4ABC9DC8FB2}"/>
    <cellStyle name="Separador de milhares 5 2 3 3 5 4 2 2 2" xfId="46240" xr:uid="{50E2683B-3514-4708-AE61-0D67FC9DDD43}"/>
    <cellStyle name="Separador de milhares 5 2 3 3 5 4 2 3" xfId="46241" xr:uid="{74C06BA7-99C4-4DD0-A7B6-3D0CF91C0FBF}"/>
    <cellStyle name="Separador de milhares 5 2 3 3 5 4 3" xfId="46242" xr:uid="{B07E2461-1AB7-4BF5-9FEC-EC51F27072DD}"/>
    <cellStyle name="Separador de milhares 5 2 3 3 5 4 3 2" xfId="46243" xr:uid="{ECF12C17-1B39-48D5-8D04-C4885EDFF0E7}"/>
    <cellStyle name="Separador de milhares 5 2 3 3 5 4 4" xfId="46244" xr:uid="{EF592701-599D-4BC8-8EBB-93A68805FC4C}"/>
    <cellStyle name="Separador de milhares 5 2 3 3 5 4 4 2" xfId="46245" xr:uid="{26537F77-A73E-410B-9261-649003F961C2}"/>
    <cellStyle name="Separador de milhares 5 2 3 3 5 4 5" xfId="46246" xr:uid="{1102E5F7-2BFE-44D8-B09E-8A8AE5E79938}"/>
    <cellStyle name="Separador de milhares 5 2 3 3 5 5" xfId="46247" xr:uid="{80CDA043-EE12-443B-B3BF-02148657CCF2}"/>
    <cellStyle name="Separador de milhares 5 2 3 3 5 5 2" xfId="46248" xr:uid="{669C797A-4593-4C12-8397-CFABA83E3667}"/>
    <cellStyle name="Separador de milhares 5 2 3 3 5 5 2 2" xfId="46249" xr:uid="{8759496D-6A9F-475D-950B-36ACEE5F9AEF}"/>
    <cellStyle name="Separador de milhares 5 2 3 3 5 5 3" xfId="46250" xr:uid="{64A83ECD-4827-4CEF-871B-AB2D22D7733F}"/>
    <cellStyle name="Separador de milhares 5 2 3 3 5 5 3 2" xfId="46251" xr:uid="{D0B94194-511E-4ADF-B15B-9A08866E9E2E}"/>
    <cellStyle name="Separador de milhares 5 2 3 3 5 5 4" xfId="46252" xr:uid="{5A42BD9F-8ACB-41C6-B757-AF13949CF1F1}"/>
    <cellStyle name="Separador de milhares 5 2 3 3 5 6" xfId="46253" xr:uid="{9EAFDC89-0665-4CC6-A7F1-3FF3C6FFA2FD}"/>
    <cellStyle name="Separador de milhares 5 2 3 3 5 6 2" xfId="46254" xr:uid="{C242F418-69D8-4283-AC3A-7D23E2B33342}"/>
    <cellStyle name="Separador de milhares 5 2 3 3 5 7" xfId="46255" xr:uid="{FBC852BA-0E0F-4AE2-84C5-E7CB7BF514B7}"/>
    <cellStyle name="Separador de milhares 5 2 3 3 5 8" xfId="46256" xr:uid="{48CFFA28-DAF4-4F42-8797-2215C9DDF5AD}"/>
    <cellStyle name="Separador de milhares 5 2 3 3 5 9" xfId="53620" xr:uid="{7FF2265E-AF9D-4876-90CE-FBF3E5AB0CB7}"/>
    <cellStyle name="Separador de milhares 5 2 3 3 6" xfId="46257" xr:uid="{387E43F8-4CD4-4F62-A0B5-496721EC09DA}"/>
    <cellStyle name="Separador de milhares 5 2 3 3 6 2" xfId="46258" xr:uid="{4ED50CF8-F35D-4907-A1E3-B4E098FD8E7B}"/>
    <cellStyle name="Separador de milhares 5 2 3 3 6 2 2" xfId="46259" xr:uid="{60E2860B-0BA1-4046-A1AA-3FC2893BAE43}"/>
    <cellStyle name="Separador de milhares 5 2 3 3 6 2 2 2" xfId="46260" xr:uid="{36D59610-A9A6-4209-AC73-B1E16F2213CC}"/>
    <cellStyle name="Separador de milhares 5 2 3 3 6 2 2 2 2" xfId="46261" xr:uid="{702DB6A4-BEBF-4F04-B5FC-B5F2AD59D87C}"/>
    <cellStyle name="Separador de milhares 5 2 3 3 6 2 2 3" xfId="46262" xr:uid="{EC383DFC-15A0-4D06-ADD2-DCE3665FC5DA}"/>
    <cellStyle name="Separador de milhares 5 2 3 3 6 2 3" xfId="46263" xr:uid="{3A8AB269-3F0E-4A62-BEBE-C3BACC7F43EA}"/>
    <cellStyle name="Separador de milhares 5 2 3 3 6 2 3 2" xfId="46264" xr:uid="{B9672D84-CE88-4E43-A232-FE10CDCB965A}"/>
    <cellStyle name="Separador de milhares 5 2 3 3 6 2 4" xfId="46265" xr:uid="{38C669F0-FCAD-42BD-93D7-35BA3E154150}"/>
    <cellStyle name="Separador de milhares 5 2 3 3 6 2 4 2" xfId="46266" xr:uid="{4A4E865A-7B59-4AB4-8C23-35F4F214EF73}"/>
    <cellStyle name="Separador de milhares 5 2 3 3 6 2 5" xfId="46267" xr:uid="{45B4CFF8-75A2-4D7B-AD95-73C24A195376}"/>
    <cellStyle name="Separador de milhares 5 2 3 3 6 3" xfId="46268" xr:uid="{F79CE1C4-693F-446D-B510-53500788792B}"/>
    <cellStyle name="Separador de milhares 5 2 3 3 6 3 2" xfId="46269" xr:uid="{4F804DD8-5C84-4F3B-BE99-8CE2F94AAD53}"/>
    <cellStyle name="Separador de milhares 5 2 3 3 6 4" xfId="46270" xr:uid="{66EA9FF2-23F2-4C15-9C3F-7F6BBAEA2A8F}"/>
    <cellStyle name="Separador de milhares 5 2 3 3 6 4 2" xfId="46271" xr:uid="{A9EF0026-FC1A-44BC-8913-D051E99B5854}"/>
    <cellStyle name="Separador de milhares 5 2 3 3 6 5" xfId="46272" xr:uid="{36356E1B-5982-4926-8A7A-3FF8FD9F7CE9}"/>
    <cellStyle name="Separador de milhares 5 2 3 3 7" xfId="46273" xr:uid="{3BE9EDB4-6735-442F-A660-95F4E010861B}"/>
    <cellStyle name="Separador de milhares 5 2 3 3 7 2" xfId="46274" xr:uid="{3A530F2C-33F5-4B05-B305-6992C4425F9C}"/>
    <cellStyle name="Separador de milhares 5 2 3 3 7 2 2" xfId="46275" xr:uid="{81A048B8-F5F3-44F5-9B6D-51C0971BACA5}"/>
    <cellStyle name="Separador de milhares 5 2 3 3 7 3" xfId="46276" xr:uid="{C21EF66B-EECE-4A61-AC22-9642F7DFDC57}"/>
    <cellStyle name="Separador de milhares 5 2 3 3 7 3 2" xfId="46277" xr:uid="{48AEF0DD-567F-4510-B434-1F378C54E351}"/>
    <cellStyle name="Separador de milhares 5 2 3 3 7 4" xfId="46278" xr:uid="{8AE5784E-444F-4EC7-AA11-84BD2D5A505F}"/>
    <cellStyle name="Separador de milhares 5 2 3 3 8" xfId="46279" xr:uid="{2B2CB811-1A06-4DA2-A8AC-ACCABF8EF811}"/>
    <cellStyle name="Separador de milhares 5 2 3 3 8 2" xfId="46280" xr:uid="{3B437D3B-1B85-4DD1-A59C-632D47465B5A}"/>
    <cellStyle name="Separador de milhares 5 2 3 3 8 2 2" xfId="46281" xr:uid="{E328D5ED-8912-4F11-8CDC-B19D6355D833}"/>
    <cellStyle name="Separador de milhares 5 2 3 3 8 2 2 2" xfId="46282" xr:uid="{57BB9F75-B402-4D8E-B81A-156992C3D0DE}"/>
    <cellStyle name="Separador de milhares 5 2 3 3 8 2 3" xfId="46283" xr:uid="{BAB549D3-BAC7-4004-8D1E-8B9667792B43}"/>
    <cellStyle name="Separador de milhares 5 2 3 3 8 3" xfId="46284" xr:uid="{250360A8-6287-4458-B5B9-E39811B4ADF6}"/>
    <cellStyle name="Separador de milhares 5 2 3 3 8 3 2" xfId="46285" xr:uid="{59C0C527-BFD0-491C-955C-B74704F3D852}"/>
    <cellStyle name="Separador de milhares 5 2 3 3 8 4" xfId="46286" xr:uid="{B0BDD810-AC6A-4E60-B0CF-E723D2B93781}"/>
    <cellStyle name="Separador de milhares 5 2 3 3 8 4 2" xfId="46287" xr:uid="{52CD4A1C-6F6D-4E3A-9FC3-7E219DE35491}"/>
    <cellStyle name="Separador de milhares 5 2 3 3 8 5" xfId="46288" xr:uid="{1DC61586-EEEA-4620-AB1A-78D743668829}"/>
    <cellStyle name="Separador de milhares 5 2 3 3 9" xfId="46289" xr:uid="{1CFB8B79-6E11-4913-B52C-8F3FD81AB96D}"/>
    <cellStyle name="Separador de milhares 5 2 3 3 9 2" xfId="46290" xr:uid="{F6377AFF-E8C5-4BB8-AF1C-63A90BD1296E}"/>
    <cellStyle name="Separador de milhares 5 2 3 3 9 2 2" xfId="46291" xr:uid="{09C8A31F-D3B5-4A23-9C57-38A9A83D5CD6}"/>
    <cellStyle name="Separador de milhares 5 2 3 3 9 3" xfId="46292" xr:uid="{430CC3B7-965B-4747-8C5F-5EF8D8617246}"/>
    <cellStyle name="Separador de milhares 5 2 3 3 9 3 2" xfId="46293" xr:uid="{CE20D604-9775-4FAE-9794-C5AC0F50C891}"/>
    <cellStyle name="Separador de milhares 5 2 3 3 9 4" xfId="46294" xr:uid="{08538EE9-212A-43FE-AD98-D7CB4CB13CDF}"/>
    <cellStyle name="Separador de milhares 5 2 3 4" xfId="46295" xr:uid="{0D6747B2-8762-480A-BA4D-066B4205CD9D}"/>
    <cellStyle name="Separador de milhares 5 2 3 4 10" xfId="46296" xr:uid="{CCFB387D-C989-44FD-BD07-8A4FC88D9C99}"/>
    <cellStyle name="Separador de milhares 5 2 3 4 11" xfId="46297" xr:uid="{F3255A1E-5523-4C54-9F30-DA76AB084649}"/>
    <cellStyle name="Separador de milhares 5 2 3 4 12" xfId="53621" xr:uid="{7D4A20D9-8A16-4BAD-B2BD-B1AE2BF1E1E4}"/>
    <cellStyle name="Separador de milhares 5 2 3 4 2" xfId="46298" xr:uid="{0912DE7D-FC22-4B38-98B8-85D75195277A}"/>
    <cellStyle name="Separador de milhares 5 2 3 4 2 10" xfId="46299" xr:uid="{EA41E2BE-856B-4A1E-A404-436F76A6FD39}"/>
    <cellStyle name="Separador de milhares 5 2 3 4 2 11" xfId="53622" xr:uid="{436AA979-1D8F-407E-BDCE-CA062658F842}"/>
    <cellStyle name="Separador de milhares 5 2 3 4 2 2" xfId="46300" xr:uid="{CFC691C6-8944-4C90-A6D4-32A39352B691}"/>
    <cellStyle name="Separador de milhares 5 2 3 4 2 2 2" xfId="46301" xr:uid="{D7CF32D3-87AB-4995-A040-120C4530B69D}"/>
    <cellStyle name="Separador de milhares 5 2 3 4 2 2 2 2" xfId="46302" xr:uid="{1CF3E152-C4A2-434E-91A3-986F79B016CC}"/>
    <cellStyle name="Separador de milhares 5 2 3 4 2 2 2 2 2" xfId="46303" xr:uid="{8AEE70F2-3EB6-47E2-A449-8492969D73BE}"/>
    <cellStyle name="Separador de milhares 5 2 3 4 2 2 2 2 2 2" xfId="46304" xr:uid="{6A7FC61F-9843-4D97-A60F-E415EAF3520F}"/>
    <cellStyle name="Separador de milhares 5 2 3 4 2 2 2 2 2 2 2" xfId="46305" xr:uid="{E97387F6-1E1E-4A1A-9762-4D565F5E675E}"/>
    <cellStyle name="Separador de milhares 5 2 3 4 2 2 2 2 2 3" xfId="46306" xr:uid="{F509A718-C84B-48DE-9D3A-BCA8F58DB486}"/>
    <cellStyle name="Separador de milhares 5 2 3 4 2 2 2 2 3" xfId="46307" xr:uid="{B02502E2-6335-4F43-841A-11A905A95887}"/>
    <cellStyle name="Separador de milhares 5 2 3 4 2 2 2 2 3 2" xfId="46308" xr:uid="{4DEA638F-775A-4411-9FA0-14B8870A3D3B}"/>
    <cellStyle name="Separador de milhares 5 2 3 4 2 2 2 2 4" xfId="46309" xr:uid="{0004D2EC-E706-4573-80C5-A736658A674D}"/>
    <cellStyle name="Separador de milhares 5 2 3 4 2 2 2 2 4 2" xfId="46310" xr:uid="{C502A488-3DD2-4B62-A815-0DC9778A90B6}"/>
    <cellStyle name="Separador de milhares 5 2 3 4 2 2 2 2 5" xfId="46311" xr:uid="{6B16CFB5-AEAD-4798-9F7B-0857A36251BF}"/>
    <cellStyle name="Separador de milhares 5 2 3 4 2 2 2 3" xfId="46312" xr:uid="{33AD4205-90DA-4063-86F2-193BD6040D37}"/>
    <cellStyle name="Separador de milhares 5 2 3 4 2 2 2 3 2" xfId="46313" xr:uid="{5F7E40E8-EF51-4BC5-8448-8816A8B1670B}"/>
    <cellStyle name="Separador de milhares 5 2 3 4 2 2 2 4" xfId="46314" xr:uid="{2E96A81D-6FAC-4098-A5D3-6F291E92B0FC}"/>
    <cellStyle name="Separador de milhares 5 2 3 4 2 2 2 4 2" xfId="46315" xr:uid="{2573A5D0-E70A-49BA-BD5D-5EEB104AC13C}"/>
    <cellStyle name="Separador de milhares 5 2 3 4 2 2 2 5" xfId="46316" xr:uid="{16D579F4-EF85-4DC9-A435-B222E0906A73}"/>
    <cellStyle name="Separador de milhares 5 2 3 4 2 2 3" xfId="46317" xr:uid="{17F363EB-0141-4D9D-9300-BAB468B01515}"/>
    <cellStyle name="Separador de milhares 5 2 3 4 2 2 3 2" xfId="46318" xr:uid="{D8B294CA-ED0A-485C-8792-C004B137D15C}"/>
    <cellStyle name="Separador de milhares 5 2 3 4 2 2 3 2 2" xfId="46319" xr:uid="{7DA1F527-BC7F-4293-964C-E3DA5CD8541C}"/>
    <cellStyle name="Separador de milhares 5 2 3 4 2 2 3 3" xfId="46320" xr:uid="{0FD8800E-52A1-466F-BB3B-9BE1B4207D3C}"/>
    <cellStyle name="Separador de milhares 5 2 3 4 2 2 3 3 2" xfId="46321" xr:uid="{22760D7C-4CB1-468C-833B-0BAD51990B43}"/>
    <cellStyle name="Separador de milhares 5 2 3 4 2 2 3 4" xfId="46322" xr:uid="{DDC091F6-5CBE-4B6F-B7AF-EBB80A963336}"/>
    <cellStyle name="Separador de milhares 5 2 3 4 2 2 4" xfId="46323" xr:uid="{0B6909E4-9FED-4D03-9E96-53EAA320B012}"/>
    <cellStyle name="Separador de milhares 5 2 3 4 2 2 4 2" xfId="46324" xr:uid="{298CE90F-628A-4420-87B9-D8F0B8112DA3}"/>
    <cellStyle name="Separador de milhares 5 2 3 4 2 2 4 2 2" xfId="46325" xr:uid="{3658258F-DACB-4BB4-B1C2-C92FE39CE518}"/>
    <cellStyle name="Separador de milhares 5 2 3 4 2 2 4 2 2 2" xfId="46326" xr:uid="{AE99606D-EA77-43DB-B737-E33632EF6D6A}"/>
    <cellStyle name="Separador de milhares 5 2 3 4 2 2 4 2 3" xfId="46327" xr:uid="{59CFE6F4-62C2-4278-8F55-91ED8E831449}"/>
    <cellStyle name="Separador de milhares 5 2 3 4 2 2 4 3" xfId="46328" xr:uid="{680D5324-784F-49AB-8E61-12C72C4C2E71}"/>
    <cellStyle name="Separador de milhares 5 2 3 4 2 2 4 3 2" xfId="46329" xr:uid="{F165007D-68D9-439A-8986-B9E758A5C8EC}"/>
    <cellStyle name="Separador de milhares 5 2 3 4 2 2 4 4" xfId="46330" xr:uid="{6D39A195-87CF-4869-B046-5AAD5D1A0BBE}"/>
    <cellStyle name="Separador de milhares 5 2 3 4 2 2 4 4 2" xfId="46331" xr:uid="{EA7F58C5-E3C7-478E-BF94-3FE4E53B881B}"/>
    <cellStyle name="Separador de milhares 5 2 3 4 2 2 4 5" xfId="46332" xr:uid="{F12BF03E-08C4-4AB7-9880-8B3D35E21499}"/>
    <cellStyle name="Separador de milhares 5 2 3 4 2 2 5" xfId="46333" xr:uid="{0C34260A-D290-4939-BAF5-538D1AD3DA05}"/>
    <cellStyle name="Separador de milhares 5 2 3 4 2 2 5 2" xfId="46334" xr:uid="{38812CEA-CBEE-46B3-846D-B622AA18F482}"/>
    <cellStyle name="Separador de milhares 5 2 3 4 2 2 5 2 2" xfId="46335" xr:uid="{83B21CE7-EB30-4BE2-A776-FADDB2481509}"/>
    <cellStyle name="Separador de milhares 5 2 3 4 2 2 5 3" xfId="46336" xr:uid="{F8C31F36-D1BE-47BC-9E32-AA0E8263C8A0}"/>
    <cellStyle name="Separador de milhares 5 2 3 4 2 2 5 3 2" xfId="46337" xr:uid="{0E9B822B-9D95-4196-BE45-173B53BD9EC4}"/>
    <cellStyle name="Separador de milhares 5 2 3 4 2 2 5 4" xfId="46338" xr:uid="{356FC990-B661-493A-80AE-36AAAB7C5CC0}"/>
    <cellStyle name="Separador de milhares 5 2 3 4 2 2 6" xfId="46339" xr:uid="{EB76FE19-FAEC-43BD-AD3B-E274CCFE0864}"/>
    <cellStyle name="Separador de milhares 5 2 3 4 2 2 6 2" xfId="46340" xr:uid="{FFE3D98F-2448-4D00-A568-5614CF865E10}"/>
    <cellStyle name="Separador de milhares 5 2 3 4 2 2 7" xfId="46341" xr:uid="{E7092A7A-E34F-4B65-BA70-E4E8A5A50E4F}"/>
    <cellStyle name="Separador de milhares 5 2 3 4 2 2 8" xfId="46342" xr:uid="{F401F486-73C3-449E-8249-7CFE2A4FCC0C}"/>
    <cellStyle name="Separador de milhares 5 2 3 4 2 2 9" xfId="53623" xr:uid="{51669854-D29A-4953-B49D-1EC820E3B791}"/>
    <cellStyle name="Separador de milhares 5 2 3 4 2 3" xfId="46343" xr:uid="{B7A6E5EC-5F91-4AFE-AC3B-AB693B8761AD}"/>
    <cellStyle name="Separador de milhares 5 2 3 4 2 3 2" xfId="46344" xr:uid="{09959CEB-E486-4A70-AD04-814099555A27}"/>
    <cellStyle name="Separador de milhares 5 2 3 4 2 3 2 2" xfId="46345" xr:uid="{F1BCD4C9-92CE-4FB0-B4AC-00AA7B16D2AE}"/>
    <cellStyle name="Separador de milhares 5 2 3 4 2 3 2 2 2" xfId="46346" xr:uid="{7D3CA459-3271-45CF-ACC3-74661F1522F8}"/>
    <cellStyle name="Separador de milhares 5 2 3 4 2 3 2 2 2 2" xfId="46347" xr:uid="{857B0157-2B4A-4A02-A17E-3AAA7CA7013B}"/>
    <cellStyle name="Separador de milhares 5 2 3 4 2 3 2 2 2 2 2" xfId="46348" xr:uid="{79B799B0-2762-437A-8D12-9342EBA65027}"/>
    <cellStyle name="Separador de milhares 5 2 3 4 2 3 2 2 2 3" xfId="46349" xr:uid="{D410712D-0E49-43A3-91CE-8B984F3F413B}"/>
    <cellStyle name="Separador de milhares 5 2 3 4 2 3 2 2 3" xfId="46350" xr:uid="{08D8693D-D109-446D-8284-4825F6517A15}"/>
    <cellStyle name="Separador de milhares 5 2 3 4 2 3 2 2 3 2" xfId="46351" xr:uid="{562A3236-5CF3-41E5-84C7-63CED6E74814}"/>
    <cellStyle name="Separador de milhares 5 2 3 4 2 3 2 2 4" xfId="46352" xr:uid="{9E5E37AC-2A34-4749-AF6F-21E47F7B20F9}"/>
    <cellStyle name="Separador de milhares 5 2 3 4 2 3 2 2 4 2" xfId="46353" xr:uid="{8F94B129-56FA-418E-A7CC-9CD4B6152E22}"/>
    <cellStyle name="Separador de milhares 5 2 3 4 2 3 2 2 5" xfId="46354" xr:uid="{8D92F7FE-14D4-4BD2-A089-2659AEFB1A6F}"/>
    <cellStyle name="Separador de milhares 5 2 3 4 2 3 2 3" xfId="46355" xr:uid="{E3A8EAFD-F478-40F0-903F-13B4C42350CD}"/>
    <cellStyle name="Separador de milhares 5 2 3 4 2 3 2 3 2" xfId="46356" xr:uid="{B2A0F0FE-B872-4E53-8401-FBF4C0C4EB9F}"/>
    <cellStyle name="Separador de milhares 5 2 3 4 2 3 2 4" xfId="46357" xr:uid="{4D2C028D-7C21-4EBF-93CD-475C7D3FF4BE}"/>
    <cellStyle name="Separador de milhares 5 2 3 4 2 3 2 4 2" xfId="46358" xr:uid="{E9E76920-3E33-45CB-A198-78582777A15C}"/>
    <cellStyle name="Separador de milhares 5 2 3 4 2 3 2 5" xfId="46359" xr:uid="{6341DF47-56BB-4B63-9AD1-E6ACD4DC6209}"/>
    <cellStyle name="Separador de milhares 5 2 3 4 2 3 3" xfId="46360" xr:uid="{DF0DBF4B-90BB-4F9B-A347-56FBDFA71D8D}"/>
    <cellStyle name="Separador de milhares 5 2 3 4 2 3 3 2" xfId="46361" xr:uid="{DDDCA6DB-8F56-436E-872D-1A6996B58EE8}"/>
    <cellStyle name="Separador de milhares 5 2 3 4 2 3 3 2 2" xfId="46362" xr:uid="{875BD3FF-D606-4F1B-AE64-F2B7B8BC667E}"/>
    <cellStyle name="Separador de milhares 5 2 3 4 2 3 3 3" xfId="46363" xr:uid="{4DABA658-AEAD-45B9-9D24-AB9E251666A2}"/>
    <cellStyle name="Separador de milhares 5 2 3 4 2 3 3 3 2" xfId="46364" xr:uid="{074774DC-83D6-4FEA-85A9-660BCECC15A6}"/>
    <cellStyle name="Separador de milhares 5 2 3 4 2 3 3 4" xfId="46365" xr:uid="{47ED7D5A-BE60-4C61-9B3C-B7B16508DF03}"/>
    <cellStyle name="Separador de milhares 5 2 3 4 2 3 4" xfId="46366" xr:uid="{8FF4F704-DCA7-497B-B853-D535B70BD0DB}"/>
    <cellStyle name="Separador de milhares 5 2 3 4 2 3 4 2" xfId="46367" xr:uid="{696517F5-DF3D-4999-83B4-64B90FEE5363}"/>
    <cellStyle name="Separador de milhares 5 2 3 4 2 3 4 2 2" xfId="46368" xr:uid="{1809DED0-5254-4837-8E53-BDD6D01E744B}"/>
    <cellStyle name="Separador de milhares 5 2 3 4 2 3 4 2 2 2" xfId="46369" xr:uid="{52B28D76-2DDC-4A0F-B9BC-7C1194F91FB5}"/>
    <cellStyle name="Separador de milhares 5 2 3 4 2 3 4 2 3" xfId="46370" xr:uid="{8CF1E308-CDEA-43BC-A393-E36B32A2D1E1}"/>
    <cellStyle name="Separador de milhares 5 2 3 4 2 3 4 3" xfId="46371" xr:uid="{E835CCF8-56A8-41B9-B0A8-E7FF7439E957}"/>
    <cellStyle name="Separador de milhares 5 2 3 4 2 3 4 3 2" xfId="46372" xr:uid="{0E0A472C-F18B-4705-B197-B06F70DF42ED}"/>
    <cellStyle name="Separador de milhares 5 2 3 4 2 3 4 4" xfId="46373" xr:uid="{767B5280-F3F8-4337-9245-E83C369386B4}"/>
    <cellStyle name="Separador de milhares 5 2 3 4 2 3 4 4 2" xfId="46374" xr:uid="{FBD71035-79B9-481C-826A-5BEE6C913AA6}"/>
    <cellStyle name="Separador de milhares 5 2 3 4 2 3 4 5" xfId="46375" xr:uid="{D7253A82-1A35-489B-A26F-C96B13283918}"/>
    <cellStyle name="Separador de milhares 5 2 3 4 2 3 5" xfId="46376" xr:uid="{5BB5E25F-92E0-4857-89BB-00E4633258F1}"/>
    <cellStyle name="Separador de milhares 5 2 3 4 2 3 5 2" xfId="46377" xr:uid="{302858DA-4B1E-45D3-BBED-3807669F93B0}"/>
    <cellStyle name="Separador de milhares 5 2 3 4 2 3 5 2 2" xfId="46378" xr:uid="{A4AFF7B2-89A3-4D9D-829A-633153884E9A}"/>
    <cellStyle name="Separador de milhares 5 2 3 4 2 3 5 3" xfId="46379" xr:uid="{C3C5D52E-0D1C-4DFA-B040-2538A02A2B4B}"/>
    <cellStyle name="Separador de milhares 5 2 3 4 2 3 5 3 2" xfId="46380" xr:uid="{86685795-1039-4626-B6E6-AD3DC2664AE7}"/>
    <cellStyle name="Separador de milhares 5 2 3 4 2 3 5 4" xfId="46381" xr:uid="{F97C81BC-1D42-464D-9DEA-A73C044C7D2B}"/>
    <cellStyle name="Separador de milhares 5 2 3 4 2 3 6" xfId="46382" xr:uid="{DDC12128-91B2-45B0-ACAB-02CAF52788DA}"/>
    <cellStyle name="Separador de milhares 5 2 3 4 2 3 6 2" xfId="46383" xr:uid="{C18F26E8-CA81-4D81-9C9D-6A14CA723C74}"/>
    <cellStyle name="Separador de milhares 5 2 3 4 2 3 7" xfId="46384" xr:uid="{101068A4-FBD9-4DF4-BCB9-B7581E6F202E}"/>
    <cellStyle name="Separador de milhares 5 2 3 4 2 3 8" xfId="46385" xr:uid="{63177739-4C69-4472-A387-0219F2F1A072}"/>
    <cellStyle name="Separador de milhares 5 2 3 4 2 3 9" xfId="53624" xr:uid="{FDE1FAA1-898B-424C-8DC6-BF1A81E4129A}"/>
    <cellStyle name="Separador de milhares 5 2 3 4 2 4" xfId="46386" xr:uid="{4BA7B7E8-A8C6-415C-BE06-F96DBD703397}"/>
    <cellStyle name="Separador de milhares 5 2 3 4 2 4 2" xfId="46387" xr:uid="{8FD907E6-E838-449F-8C04-8D7A929291F5}"/>
    <cellStyle name="Separador de milhares 5 2 3 4 2 4 2 2" xfId="46388" xr:uid="{9D34A444-605A-4AA5-B658-C8366E1600BD}"/>
    <cellStyle name="Separador de milhares 5 2 3 4 2 4 2 2 2" xfId="46389" xr:uid="{B9BBF31A-059A-4AF7-B9D8-AF589DFDC026}"/>
    <cellStyle name="Separador de milhares 5 2 3 4 2 4 2 2 2 2" xfId="46390" xr:uid="{BF855D7F-B030-401B-A636-577FA9729B00}"/>
    <cellStyle name="Separador de milhares 5 2 3 4 2 4 2 2 3" xfId="46391" xr:uid="{585F55B8-7591-4EED-8CC8-89C5570D1DF2}"/>
    <cellStyle name="Separador de milhares 5 2 3 4 2 4 2 3" xfId="46392" xr:uid="{F4B5BC0A-164F-4A12-8B3B-B79813DE4CB5}"/>
    <cellStyle name="Separador de milhares 5 2 3 4 2 4 2 3 2" xfId="46393" xr:uid="{6BB2E488-8FDD-41CF-842A-E9F3C2C2FD46}"/>
    <cellStyle name="Separador de milhares 5 2 3 4 2 4 2 4" xfId="46394" xr:uid="{3A0A018D-3EF7-4BC4-9F76-E3AA21BF1313}"/>
    <cellStyle name="Separador de milhares 5 2 3 4 2 4 2 4 2" xfId="46395" xr:uid="{D0A2DD0E-1EA0-4EF6-BED8-9175B2ACBDF4}"/>
    <cellStyle name="Separador de milhares 5 2 3 4 2 4 2 5" xfId="46396" xr:uid="{6D5F4A30-946C-4207-B2B2-287497E7CE3F}"/>
    <cellStyle name="Separador de milhares 5 2 3 4 2 4 3" xfId="46397" xr:uid="{0D249185-6798-4E20-A074-E23DA96DA793}"/>
    <cellStyle name="Separador de milhares 5 2 3 4 2 4 3 2" xfId="46398" xr:uid="{C371EA18-58F9-4710-85F3-AA250624489A}"/>
    <cellStyle name="Separador de milhares 5 2 3 4 2 4 4" xfId="46399" xr:uid="{0CBFF538-E14D-40D7-99C7-214FD87ED6B8}"/>
    <cellStyle name="Separador de milhares 5 2 3 4 2 4 4 2" xfId="46400" xr:uid="{7140B30A-CC66-4EAF-89D2-B3A9A0B6C41C}"/>
    <cellStyle name="Separador de milhares 5 2 3 4 2 4 5" xfId="46401" xr:uid="{CB93C6B5-480C-40C1-891B-102FE829E38B}"/>
    <cellStyle name="Separador de milhares 5 2 3 4 2 5" xfId="46402" xr:uid="{798907EF-4B7E-401E-AACB-ABA1BD3D5D5F}"/>
    <cellStyle name="Separador de milhares 5 2 3 4 2 5 2" xfId="46403" xr:uid="{D9E01820-CA5C-419D-AF42-9A069363EEE7}"/>
    <cellStyle name="Separador de milhares 5 2 3 4 2 5 2 2" xfId="46404" xr:uid="{01BB50AD-9843-494B-B3D7-E0CC48924B43}"/>
    <cellStyle name="Separador de milhares 5 2 3 4 2 5 3" xfId="46405" xr:uid="{F2E51C4D-9DEB-46BB-BBF7-9F8CF695ED68}"/>
    <cellStyle name="Separador de milhares 5 2 3 4 2 5 3 2" xfId="46406" xr:uid="{0F266091-ECC3-4872-84FD-FD9D5410854C}"/>
    <cellStyle name="Separador de milhares 5 2 3 4 2 5 4" xfId="46407" xr:uid="{5A0ADBDC-22AC-47CE-8264-6F53EA9AAF2C}"/>
    <cellStyle name="Separador de milhares 5 2 3 4 2 6" xfId="46408" xr:uid="{1C4EDA39-AE89-4C5A-B1A6-1D39E1762E6D}"/>
    <cellStyle name="Separador de milhares 5 2 3 4 2 6 2" xfId="46409" xr:uid="{BCDB384A-69F6-463E-8609-C5A811E1D349}"/>
    <cellStyle name="Separador de milhares 5 2 3 4 2 6 2 2" xfId="46410" xr:uid="{E2127427-725E-4D64-87B7-B94D723130C3}"/>
    <cellStyle name="Separador de milhares 5 2 3 4 2 6 2 2 2" xfId="46411" xr:uid="{36DCF35E-269E-4012-8D98-E9EEDC3DA3BA}"/>
    <cellStyle name="Separador de milhares 5 2 3 4 2 6 2 3" xfId="46412" xr:uid="{454F0BDE-6003-4314-A790-51F1163FB841}"/>
    <cellStyle name="Separador de milhares 5 2 3 4 2 6 3" xfId="46413" xr:uid="{FA6B4B8A-2709-4408-B2F5-8EE4157436A3}"/>
    <cellStyle name="Separador de milhares 5 2 3 4 2 6 3 2" xfId="46414" xr:uid="{4F9880CB-8B1B-4991-B205-0C69CC2647EC}"/>
    <cellStyle name="Separador de milhares 5 2 3 4 2 6 4" xfId="46415" xr:uid="{386F6015-2F99-45C5-8F17-D1BA7FBEBE09}"/>
    <cellStyle name="Separador de milhares 5 2 3 4 2 6 4 2" xfId="46416" xr:uid="{3B5758AE-C1FC-4EB8-8161-5CC2FFCBB2E9}"/>
    <cellStyle name="Separador de milhares 5 2 3 4 2 6 5" xfId="46417" xr:uid="{D612B221-3EE6-48A0-B665-BA36CEA48CAB}"/>
    <cellStyle name="Separador de milhares 5 2 3 4 2 7" xfId="46418" xr:uid="{8468AB1C-E4B8-4E30-9C13-7EC4C383DA3F}"/>
    <cellStyle name="Separador de milhares 5 2 3 4 2 7 2" xfId="46419" xr:uid="{9C86231E-6C34-4627-A8C0-B5953D409135}"/>
    <cellStyle name="Separador de milhares 5 2 3 4 2 7 2 2" xfId="46420" xr:uid="{B345AF13-6EBA-4A04-881B-0AA611DC6AEB}"/>
    <cellStyle name="Separador de milhares 5 2 3 4 2 7 3" xfId="46421" xr:uid="{D0EAE848-D506-4B2E-9C97-2339FC1D196A}"/>
    <cellStyle name="Separador de milhares 5 2 3 4 2 7 3 2" xfId="46422" xr:uid="{1B7A5A39-BCFA-4CAF-AE95-2086C4FF1E9E}"/>
    <cellStyle name="Separador de milhares 5 2 3 4 2 7 4" xfId="46423" xr:uid="{97D34CF1-6954-4F00-BA6D-6F366E9E06A9}"/>
    <cellStyle name="Separador de milhares 5 2 3 4 2 8" xfId="46424" xr:uid="{FB8B27B8-65C1-459B-912A-FA763CE851F2}"/>
    <cellStyle name="Separador de milhares 5 2 3 4 2 8 2" xfId="46425" xr:uid="{671346D5-2ED1-4186-A2FF-54202089E6B8}"/>
    <cellStyle name="Separador de milhares 5 2 3 4 2 9" xfId="46426" xr:uid="{08ECCCD3-6BD4-493F-ACFD-53B879B5C670}"/>
    <cellStyle name="Separador de milhares 5 2 3 4 3" xfId="46427" xr:uid="{5301DF90-062C-4769-B7F9-C2AB768E8CEA}"/>
    <cellStyle name="Separador de milhares 5 2 3 4 3 2" xfId="46428" xr:uid="{D5390605-8C4C-424C-B2F9-5623C1773634}"/>
    <cellStyle name="Separador de milhares 5 2 3 4 3 2 2" xfId="46429" xr:uid="{893AEE52-6CF2-4A56-AA93-151D642A2DEF}"/>
    <cellStyle name="Separador de milhares 5 2 3 4 3 2 2 2" xfId="46430" xr:uid="{B9730E64-44E8-4DBC-9F0A-BB9B02DBEEE2}"/>
    <cellStyle name="Separador de milhares 5 2 3 4 3 2 2 2 2" xfId="46431" xr:uid="{19133D5E-A699-4972-B055-91019C7111E4}"/>
    <cellStyle name="Separador de milhares 5 2 3 4 3 2 2 2 2 2" xfId="46432" xr:uid="{4C33D5EE-EA0B-44E3-A6AA-F6B8B39A0526}"/>
    <cellStyle name="Separador de milhares 5 2 3 4 3 2 2 2 3" xfId="46433" xr:uid="{DD2CDA18-487B-4614-9258-7C265B4C2AA5}"/>
    <cellStyle name="Separador de milhares 5 2 3 4 3 2 2 3" xfId="46434" xr:uid="{709F71D0-B765-4E6B-B96E-92D1E944C9FA}"/>
    <cellStyle name="Separador de milhares 5 2 3 4 3 2 2 3 2" xfId="46435" xr:uid="{E5A793D9-DC64-469F-B2BB-DFFFE66784E7}"/>
    <cellStyle name="Separador de milhares 5 2 3 4 3 2 2 4" xfId="46436" xr:uid="{584C2F6D-C629-4CE7-8161-1216315C33C1}"/>
    <cellStyle name="Separador de milhares 5 2 3 4 3 2 2 4 2" xfId="46437" xr:uid="{0531BF37-B785-4EA3-B9D6-7E11602B001F}"/>
    <cellStyle name="Separador de milhares 5 2 3 4 3 2 2 5" xfId="46438" xr:uid="{3F5A33B7-59FF-4031-AD9D-3C4254755CA0}"/>
    <cellStyle name="Separador de milhares 5 2 3 4 3 2 3" xfId="46439" xr:uid="{B361DADC-278E-4CD4-8361-0B000E332A82}"/>
    <cellStyle name="Separador de milhares 5 2 3 4 3 2 3 2" xfId="46440" xr:uid="{3BFDCC45-5605-4E91-B8DF-D612486C9077}"/>
    <cellStyle name="Separador de milhares 5 2 3 4 3 2 4" xfId="46441" xr:uid="{3A009CA1-384B-4C1F-9AFD-581DC6A2AF4C}"/>
    <cellStyle name="Separador de milhares 5 2 3 4 3 2 4 2" xfId="46442" xr:uid="{02C114BE-CB19-40A1-86DB-B215E307B0B2}"/>
    <cellStyle name="Separador de milhares 5 2 3 4 3 2 5" xfId="46443" xr:uid="{7DF45F9B-CA36-41B9-AAF3-18A0B4C336B0}"/>
    <cellStyle name="Separador de milhares 5 2 3 4 3 3" xfId="46444" xr:uid="{E4555DD8-EFB1-45E1-A330-EAF3F708AF1E}"/>
    <cellStyle name="Separador de milhares 5 2 3 4 3 3 2" xfId="46445" xr:uid="{84741BA5-6437-400A-A081-552D69C9C6E7}"/>
    <cellStyle name="Separador de milhares 5 2 3 4 3 3 2 2" xfId="46446" xr:uid="{8CB70891-8E9E-4FC6-8ED3-8F401BECF2C1}"/>
    <cellStyle name="Separador de milhares 5 2 3 4 3 3 3" xfId="46447" xr:uid="{E6304740-85CC-446D-8288-8D66B303F95C}"/>
    <cellStyle name="Separador de milhares 5 2 3 4 3 3 3 2" xfId="46448" xr:uid="{2F71D522-C585-4B01-BCF4-1D34D2CB2C13}"/>
    <cellStyle name="Separador de milhares 5 2 3 4 3 3 4" xfId="46449" xr:uid="{146834F8-9798-44CC-9F8F-2042DA610F6D}"/>
    <cellStyle name="Separador de milhares 5 2 3 4 3 4" xfId="46450" xr:uid="{23FA1124-ACEB-45EE-9DD0-A20C314DF75A}"/>
    <cellStyle name="Separador de milhares 5 2 3 4 3 4 2" xfId="46451" xr:uid="{FABD0BE9-9DF2-4859-9F43-DE8DAA61C0D2}"/>
    <cellStyle name="Separador de milhares 5 2 3 4 3 4 2 2" xfId="46452" xr:uid="{948B021D-D1E7-4315-973E-D3AD74153667}"/>
    <cellStyle name="Separador de milhares 5 2 3 4 3 4 2 2 2" xfId="46453" xr:uid="{B8217A86-A530-4621-BA57-81A034AD002A}"/>
    <cellStyle name="Separador de milhares 5 2 3 4 3 4 2 3" xfId="46454" xr:uid="{C4D8E85B-F8AF-4988-97E9-7CA371FC30FF}"/>
    <cellStyle name="Separador de milhares 5 2 3 4 3 4 3" xfId="46455" xr:uid="{4F81CCD2-5933-4D69-9913-732BB6B47B2C}"/>
    <cellStyle name="Separador de milhares 5 2 3 4 3 4 3 2" xfId="46456" xr:uid="{7E4525DE-033D-40C9-809A-AADCE2A56BCA}"/>
    <cellStyle name="Separador de milhares 5 2 3 4 3 4 4" xfId="46457" xr:uid="{09465EE6-349E-4BBB-B3D0-6F6CC7175414}"/>
    <cellStyle name="Separador de milhares 5 2 3 4 3 4 4 2" xfId="46458" xr:uid="{7CACDEF2-72CA-4598-92F9-AAB4EFA627F7}"/>
    <cellStyle name="Separador de milhares 5 2 3 4 3 4 5" xfId="46459" xr:uid="{CFBA1CE4-7990-4828-8928-EE328907B16E}"/>
    <cellStyle name="Separador de milhares 5 2 3 4 3 5" xfId="46460" xr:uid="{1DB7B100-EE1A-4A3D-A834-78AA1EDE7F21}"/>
    <cellStyle name="Separador de milhares 5 2 3 4 3 5 2" xfId="46461" xr:uid="{5060F4A0-2D9C-4728-BE53-7831D1AA968D}"/>
    <cellStyle name="Separador de milhares 5 2 3 4 3 5 2 2" xfId="46462" xr:uid="{6F0E12BF-503A-4B26-810F-DF4023CD1816}"/>
    <cellStyle name="Separador de milhares 5 2 3 4 3 5 3" xfId="46463" xr:uid="{7814DC12-6A8F-4297-A3E2-7A63807AE734}"/>
    <cellStyle name="Separador de milhares 5 2 3 4 3 5 3 2" xfId="46464" xr:uid="{B1D67637-19E4-4201-8CF3-8AA5DE612B68}"/>
    <cellStyle name="Separador de milhares 5 2 3 4 3 5 4" xfId="46465" xr:uid="{ED46BF25-6965-420D-912C-8B1D9A3B906D}"/>
    <cellStyle name="Separador de milhares 5 2 3 4 3 6" xfId="46466" xr:uid="{AC1DE965-6337-43C7-96D4-524CDE834990}"/>
    <cellStyle name="Separador de milhares 5 2 3 4 3 6 2" xfId="46467" xr:uid="{9B0D34D2-2477-43AE-8280-7280EE883770}"/>
    <cellStyle name="Separador de milhares 5 2 3 4 3 7" xfId="46468" xr:uid="{038D428F-C771-4E32-8D89-BD5FB9FACC58}"/>
    <cellStyle name="Separador de milhares 5 2 3 4 3 8" xfId="46469" xr:uid="{42373F15-11D5-4A09-AF56-57A7EBF7C8A0}"/>
    <cellStyle name="Separador de milhares 5 2 3 4 3 9" xfId="53625" xr:uid="{CAE004B2-E111-41BC-B1C2-0135D0564839}"/>
    <cellStyle name="Separador de milhares 5 2 3 4 4" xfId="46470" xr:uid="{277FB8A4-F536-4E71-9DAD-382E5D9DD465}"/>
    <cellStyle name="Separador de milhares 5 2 3 4 4 2" xfId="46471" xr:uid="{270339EE-04A2-4E1C-8299-703C37D4DEE7}"/>
    <cellStyle name="Separador de milhares 5 2 3 4 4 2 2" xfId="46472" xr:uid="{25BCD50B-B83A-4EF5-ACC6-FD1186C1D6EB}"/>
    <cellStyle name="Separador de milhares 5 2 3 4 4 2 2 2" xfId="46473" xr:uid="{0BDD1CD6-7282-4B7E-A83A-1AE14C099A74}"/>
    <cellStyle name="Separador de milhares 5 2 3 4 4 2 2 2 2" xfId="46474" xr:uid="{970E6D5D-5AEE-495E-B1A3-7129B7A29BEF}"/>
    <cellStyle name="Separador de milhares 5 2 3 4 4 2 2 2 2 2" xfId="46475" xr:uid="{AE06E340-2FB6-4488-A4D2-116476290016}"/>
    <cellStyle name="Separador de milhares 5 2 3 4 4 2 2 2 3" xfId="46476" xr:uid="{026C89E4-70D2-49E9-8341-779FA710F192}"/>
    <cellStyle name="Separador de milhares 5 2 3 4 4 2 2 3" xfId="46477" xr:uid="{D43AD472-219B-47C8-9F94-9730289DD9D9}"/>
    <cellStyle name="Separador de milhares 5 2 3 4 4 2 2 3 2" xfId="46478" xr:uid="{2892612C-4D1B-43A0-8C26-940A8EB6F24B}"/>
    <cellStyle name="Separador de milhares 5 2 3 4 4 2 2 4" xfId="46479" xr:uid="{6E02111A-DF01-4B69-94A3-10AC6D5852CB}"/>
    <cellStyle name="Separador de milhares 5 2 3 4 4 2 2 4 2" xfId="46480" xr:uid="{75154F29-925A-4840-9B59-0C621C1C09A0}"/>
    <cellStyle name="Separador de milhares 5 2 3 4 4 2 2 5" xfId="46481" xr:uid="{E3181F51-370A-4CA5-9993-A7609FEA0284}"/>
    <cellStyle name="Separador de milhares 5 2 3 4 4 2 3" xfId="46482" xr:uid="{8F6B1952-059E-47F9-8C28-A553585D7836}"/>
    <cellStyle name="Separador de milhares 5 2 3 4 4 2 3 2" xfId="46483" xr:uid="{FE4C379B-B38D-40CC-9962-0C117DA0D168}"/>
    <cellStyle name="Separador de milhares 5 2 3 4 4 2 4" xfId="46484" xr:uid="{D6BD3BCF-92D6-4EED-8C87-9EE1EC48D74A}"/>
    <cellStyle name="Separador de milhares 5 2 3 4 4 2 4 2" xfId="46485" xr:uid="{A4EBB489-F3E0-4372-8E95-B15D86D200D8}"/>
    <cellStyle name="Separador de milhares 5 2 3 4 4 2 5" xfId="46486" xr:uid="{C3BB9CEE-FE0A-4614-A587-24ABC1B953AD}"/>
    <cellStyle name="Separador de milhares 5 2 3 4 4 3" xfId="46487" xr:uid="{F433C8F5-DA65-4736-9685-1C640563A048}"/>
    <cellStyle name="Separador de milhares 5 2 3 4 4 3 2" xfId="46488" xr:uid="{CC4A75C8-6A69-4C3C-AD7E-67E7CE2058E9}"/>
    <cellStyle name="Separador de milhares 5 2 3 4 4 3 2 2" xfId="46489" xr:uid="{050BD72C-2014-45BC-BC70-10A5393EE921}"/>
    <cellStyle name="Separador de milhares 5 2 3 4 4 3 3" xfId="46490" xr:uid="{E536130E-52DF-49CF-B916-A9C8222019D6}"/>
    <cellStyle name="Separador de milhares 5 2 3 4 4 3 3 2" xfId="46491" xr:uid="{0D107ECD-59A7-44AB-A3A5-D2714C7FC745}"/>
    <cellStyle name="Separador de milhares 5 2 3 4 4 3 4" xfId="46492" xr:uid="{408DB53D-0D06-40B8-8E5C-F798E107E5CB}"/>
    <cellStyle name="Separador de milhares 5 2 3 4 4 4" xfId="46493" xr:uid="{A010C8D9-D055-4A6C-BF42-F4D1E232E4B2}"/>
    <cellStyle name="Separador de milhares 5 2 3 4 4 4 2" xfId="46494" xr:uid="{6BE97BDC-C5D3-4905-B03A-C5EBCDCA47D8}"/>
    <cellStyle name="Separador de milhares 5 2 3 4 4 4 2 2" xfId="46495" xr:uid="{828AEC84-CCAC-478C-9029-72EA27B372EF}"/>
    <cellStyle name="Separador de milhares 5 2 3 4 4 4 2 2 2" xfId="46496" xr:uid="{E94EF593-8CA6-4943-9143-FB10BBFA8546}"/>
    <cellStyle name="Separador de milhares 5 2 3 4 4 4 2 3" xfId="46497" xr:uid="{06E87E8A-3D98-46CE-982D-DEBEC7A0DDAF}"/>
    <cellStyle name="Separador de milhares 5 2 3 4 4 4 3" xfId="46498" xr:uid="{408F4A0E-8C19-4D01-844E-7AA7C0BDEA22}"/>
    <cellStyle name="Separador de milhares 5 2 3 4 4 4 3 2" xfId="46499" xr:uid="{7C71FC3B-C103-43CF-B1C0-71E7A9AA3BCA}"/>
    <cellStyle name="Separador de milhares 5 2 3 4 4 4 4" xfId="46500" xr:uid="{18535774-9F95-40A0-A7C7-07A09BAF3030}"/>
    <cellStyle name="Separador de milhares 5 2 3 4 4 4 4 2" xfId="46501" xr:uid="{13D21A34-02E5-4086-B69D-3BB42DB4FBB7}"/>
    <cellStyle name="Separador de milhares 5 2 3 4 4 4 5" xfId="46502" xr:uid="{E86A9326-B9BD-4CF3-B36A-1DDB9AACBF97}"/>
    <cellStyle name="Separador de milhares 5 2 3 4 4 5" xfId="46503" xr:uid="{C0BFDA63-1BDF-4423-A166-AAE5274EE4FE}"/>
    <cellStyle name="Separador de milhares 5 2 3 4 4 5 2" xfId="46504" xr:uid="{FC25FBD6-7662-4876-B665-073C94F18E84}"/>
    <cellStyle name="Separador de milhares 5 2 3 4 4 5 2 2" xfId="46505" xr:uid="{5216BD28-ED0A-4537-9A1E-81AD92BD8200}"/>
    <cellStyle name="Separador de milhares 5 2 3 4 4 5 3" xfId="46506" xr:uid="{16E8AD4F-37EF-4D89-B7ED-B81C6D7BAF8A}"/>
    <cellStyle name="Separador de milhares 5 2 3 4 4 5 3 2" xfId="46507" xr:uid="{83A9A20D-16CE-439C-9FAC-80A223C97C69}"/>
    <cellStyle name="Separador de milhares 5 2 3 4 4 5 4" xfId="46508" xr:uid="{9937E192-26DB-4768-B507-86D1BB74A14C}"/>
    <cellStyle name="Separador de milhares 5 2 3 4 4 6" xfId="46509" xr:uid="{39E0B2CB-169D-4F7C-A2AA-ECF854C9110A}"/>
    <cellStyle name="Separador de milhares 5 2 3 4 4 6 2" xfId="46510" xr:uid="{3BB08B5E-7E37-45D1-91CF-A3ED2D7EBB5A}"/>
    <cellStyle name="Separador de milhares 5 2 3 4 4 7" xfId="46511" xr:uid="{594B6648-F1CF-4650-87C5-F41CEF55AAB3}"/>
    <cellStyle name="Separador de milhares 5 2 3 4 4 8" xfId="46512" xr:uid="{6EE68519-3E8E-467C-BD2C-1A0EC32D7C2B}"/>
    <cellStyle name="Separador de milhares 5 2 3 4 4 9" xfId="53626" xr:uid="{62B13068-0A37-4093-8517-54F1369333A2}"/>
    <cellStyle name="Separador de milhares 5 2 3 4 5" xfId="46513" xr:uid="{BAF406F3-CB0A-47E5-8E78-3D5DD9C9835A}"/>
    <cellStyle name="Separador de milhares 5 2 3 4 5 2" xfId="46514" xr:uid="{ED99E5E9-E57D-452C-86EA-0D9C8A8B5CFE}"/>
    <cellStyle name="Separador de milhares 5 2 3 4 5 2 2" xfId="46515" xr:uid="{A02AFD71-30A1-4921-8D73-156DB0C4F87C}"/>
    <cellStyle name="Separador de milhares 5 2 3 4 5 2 2 2" xfId="46516" xr:uid="{1FCD34DD-38EA-4E8A-9DE1-627B44217563}"/>
    <cellStyle name="Separador de milhares 5 2 3 4 5 2 2 2 2" xfId="46517" xr:uid="{71BEC513-3D16-497A-9114-4CAA79816D44}"/>
    <cellStyle name="Separador de milhares 5 2 3 4 5 2 2 3" xfId="46518" xr:uid="{10212BC6-C9C9-47CE-B56F-BF3A24051DC2}"/>
    <cellStyle name="Separador de milhares 5 2 3 4 5 2 3" xfId="46519" xr:uid="{F7915C57-CF13-4EF1-9A8D-B5098DB341FB}"/>
    <cellStyle name="Separador de milhares 5 2 3 4 5 2 3 2" xfId="46520" xr:uid="{D6C1B480-8867-4FB0-A1C2-E240211D0021}"/>
    <cellStyle name="Separador de milhares 5 2 3 4 5 2 4" xfId="46521" xr:uid="{27EEC6F7-7963-478D-821D-E483593884E4}"/>
    <cellStyle name="Separador de milhares 5 2 3 4 5 2 4 2" xfId="46522" xr:uid="{5F451744-5D92-49AB-BBBC-3285766F97A3}"/>
    <cellStyle name="Separador de milhares 5 2 3 4 5 2 5" xfId="46523" xr:uid="{1B6A0228-A074-4F6D-ADD7-47DAAFE8EBDE}"/>
    <cellStyle name="Separador de milhares 5 2 3 4 5 3" xfId="46524" xr:uid="{FF5EDA40-94FE-4CA0-9767-8B49A0FE170C}"/>
    <cellStyle name="Separador de milhares 5 2 3 4 5 3 2" xfId="46525" xr:uid="{C106575B-3B69-43E1-9895-286581046F0C}"/>
    <cellStyle name="Separador de milhares 5 2 3 4 5 4" xfId="46526" xr:uid="{80EE006A-B546-4EAF-B998-9F5293EC1B30}"/>
    <cellStyle name="Separador de milhares 5 2 3 4 5 4 2" xfId="46527" xr:uid="{376A7487-7F8C-4654-A0DC-A805410C7328}"/>
    <cellStyle name="Separador de milhares 5 2 3 4 5 5" xfId="46528" xr:uid="{EA2D0F54-AA72-413C-9ADC-E151D7580945}"/>
    <cellStyle name="Separador de milhares 5 2 3 4 6" xfId="46529" xr:uid="{5DECF323-5BCF-47CF-8526-C0C99347FECE}"/>
    <cellStyle name="Separador de milhares 5 2 3 4 6 2" xfId="46530" xr:uid="{62DAC808-72F1-4516-AB9F-6F079DB04665}"/>
    <cellStyle name="Separador de milhares 5 2 3 4 6 2 2" xfId="46531" xr:uid="{B0F05268-31F5-409E-9F18-4D8CAE5BA4C8}"/>
    <cellStyle name="Separador de milhares 5 2 3 4 6 3" xfId="46532" xr:uid="{3AF41D19-84B2-4DFB-AE2C-FA7578F56A64}"/>
    <cellStyle name="Separador de milhares 5 2 3 4 6 3 2" xfId="46533" xr:uid="{E039E068-737E-4104-9A6E-BB1E17E491F1}"/>
    <cellStyle name="Separador de milhares 5 2 3 4 6 4" xfId="46534" xr:uid="{2195047A-8464-47F2-B516-014ED6187AE8}"/>
    <cellStyle name="Separador de milhares 5 2 3 4 7" xfId="46535" xr:uid="{69AAFF7B-0E95-45B4-9683-03568A2E1AC8}"/>
    <cellStyle name="Separador de milhares 5 2 3 4 7 2" xfId="46536" xr:uid="{3210B718-71FF-400E-A3BD-5A0DA4473355}"/>
    <cellStyle name="Separador de milhares 5 2 3 4 7 2 2" xfId="46537" xr:uid="{00749FAE-5239-4930-B229-69399846C2A1}"/>
    <cellStyle name="Separador de milhares 5 2 3 4 7 2 2 2" xfId="46538" xr:uid="{DFDF7032-E2AB-43C3-B33A-7FC0CF920FF4}"/>
    <cellStyle name="Separador de milhares 5 2 3 4 7 2 3" xfId="46539" xr:uid="{EA43E4D7-E9DB-4DF6-A9D5-FBB16AF6B2DE}"/>
    <cellStyle name="Separador de milhares 5 2 3 4 7 3" xfId="46540" xr:uid="{8286F438-9931-403D-BA54-9E3FE90E330F}"/>
    <cellStyle name="Separador de milhares 5 2 3 4 7 3 2" xfId="46541" xr:uid="{3C64491C-B816-48F8-BD95-1D2922807B02}"/>
    <cellStyle name="Separador de milhares 5 2 3 4 7 4" xfId="46542" xr:uid="{597BD921-694F-48D2-A475-3014808A32C2}"/>
    <cellStyle name="Separador de milhares 5 2 3 4 7 4 2" xfId="46543" xr:uid="{470ADC48-0A2D-4A96-82CE-2AA5B9477558}"/>
    <cellStyle name="Separador de milhares 5 2 3 4 7 5" xfId="46544" xr:uid="{653E81C1-204E-4419-8A72-4D24035C758E}"/>
    <cellStyle name="Separador de milhares 5 2 3 4 8" xfId="46545" xr:uid="{45A2ED7B-F9D0-4DC5-94E4-7D010A5E41D7}"/>
    <cellStyle name="Separador de milhares 5 2 3 4 8 2" xfId="46546" xr:uid="{07ED94AA-3F2B-404D-971D-059CF8575CBD}"/>
    <cellStyle name="Separador de milhares 5 2 3 4 8 2 2" xfId="46547" xr:uid="{F8C5A0B4-6313-4274-82D4-9C491304D148}"/>
    <cellStyle name="Separador de milhares 5 2 3 4 8 3" xfId="46548" xr:uid="{ECEACC76-34C7-4172-A14D-86EE6B6791A5}"/>
    <cellStyle name="Separador de milhares 5 2 3 4 8 3 2" xfId="46549" xr:uid="{4ABC89C4-9FA6-4A04-9C37-6A5B5078C8ED}"/>
    <cellStyle name="Separador de milhares 5 2 3 4 8 4" xfId="46550" xr:uid="{25E11D4F-7441-4072-B9B0-D3B92D9E48A1}"/>
    <cellStyle name="Separador de milhares 5 2 3 4 9" xfId="46551" xr:uid="{ECE509C7-AD62-4F08-BA14-F3C2313F1BED}"/>
    <cellStyle name="Separador de milhares 5 2 3 4 9 2" xfId="46552" xr:uid="{4F9F6537-7FDF-41EB-964E-C2415C7E4C72}"/>
    <cellStyle name="Separador de milhares 5 2 3 5" xfId="46553" xr:uid="{37F60A0B-9EE6-4C61-BB06-790D28169BC3}"/>
    <cellStyle name="Separador de milhares 5 2 3 5 10" xfId="46554" xr:uid="{EA55AFAB-B79D-4A67-96C3-316045426F75}"/>
    <cellStyle name="Separador de milhares 5 2 3 5 11" xfId="53627" xr:uid="{3451B106-8000-45D4-95ED-5EDA37B2EFA1}"/>
    <cellStyle name="Separador de milhares 5 2 3 5 2" xfId="46555" xr:uid="{0E8B7DBF-85E1-4C40-A564-EFC85894171A}"/>
    <cellStyle name="Separador de milhares 5 2 3 5 2 2" xfId="46556" xr:uid="{8B90AE68-CB06-4439-83A6-FE7663994CD0}"/>
    <cellStyle name="Separador de milhares 5 2 3 5 2 2 2" xfId="46557" xr:uid="{1BB0D45E-BCE1-40F0-A85F-27D6221991C7}"/>
    <cellStyle name="Separador de milhares 5 2 3 5 2 2 2 2" xfId="46558" xr:uid="{24B0D7B1-3230-45A0-A92F-EF6735142BF3}"/>
    <cellStyle name="Separador de milhares 5 2 3 5 2 2 2 2 2" xfId="46559" xr:uid="{AFA63FD3-2AA1-4A66-84B4-3E44937721AE}"/>
    <cellStyle name="Separador de milhares 5 2 3 5 2 2 2 2 2 2" xfId="46560" xr:uid="{047A69E4-7BB7-4B5A-9262-9C78EE8B4534}"/>
    <cellStyle name="Separador de milhares 5 2 3 5 2 2 2 2 3" xfId="46561" xr:uid="{CFCADBBB-D457-444C-8A57-B34876473B6D}"/>
    <cellStyle name="Separador de milhares 5 2 3 5 2 2 2 3" xfId="46562" xr:uid="{ADCC1761-72C8-4103-A5B8-ABA30159D1F4}"/>
    <cellStyle name="Separador de milhares 5 2 3 5 2 2 2 3 2" xfId="46563" xr:uid="{126A13F9-1D01-4741-B4EE-B2D22B9EFF64}"/>
    <cellStyle name="Separador de milhares 5 2 3 5 2 2 2 4" xfId="46564" xr:uid="{EC86D6B6-2166-4E15-A8D2-F761E7F4F503}"/>
    <cellStyle name="Separador de milhares 5 2 3 5 2 2 2 4 2" xfId="46565" xr:uid="{B91E95CC-5215-4A79-BBD7-7283880C2ED3}"/>
    <cellStyle name="Separador de milhares 5 2 3 5 2 2 2 5" xfId="46566" xr:uid="{E313D3A1-EB2D-4970-9F15-3CEC33E93B3C}"/>
    <cellStyle name="Separador de milhares 5 2 3 5 2 2 3" xfId="46567" xr:uid="{1A58D7EC-F761-4A1A-B065-C23C295B9AFB}"/>
    <cellStyle name="Separador de milhares 5 2 3 5 2 2 3 2" xfId="46568" xr:uid="{D6359291-3D7F-48F3-BCDB-E3B64F78E397}"/>
    <cellStyle name="Separador de milhares 5 2 3 5 2 2 4" xfId="46569" xr:uid="{AEBE7DDB-8DD2-4B9F-8438-F10CBFFC43DE}"/>
    <cellStyle name="Separador de milhares 5 2 3 5 2 2 4 2" xfId="46570" xr:uid="{D0A1737D-0A91-4DE1-A61E-23B93D93BD08}"/>
    <cellStyle name="Separador de milhares 5 2 3 5 2 2 5" xfId="46571" xr:uid="{0172E746-6B58-4744-9D5A-EA923F547515}"/>
    <cellStyle name="Separador de milhares 5 2 3 5 2 3" xfId="46572" xr:uid="{04BB9BBB-1873-4479-B68C-66B8EB1056C7}"/>
    <cellStyle name="Separador de milhares 5 2 3 5 2 3 2" xfId="46573" xr:uid="{B0E3737F-C9CF-4048-8119-C40F7EA3539C}"/>
    <cellStyle name="Separador de milhares 5 2 3 5 2 3 2 2" xfId="46574" xr:uid="{5295C027-0453-4601-B9EE-2825CF50DACF}"/>
    <cellStyle name="Separador de milhares 5 2 3 5 2 3 3" xfId="46575" xr:uid="{F173BE6A-1B36-4B94-9092-51889463A2C2}"/>
    <cellStyle name="Separador de milhares 5 2 3 5 2 3 3 2" xfId="46576" xr:uid="{58C38A01-21B2-4404-9C85-CF6C76E702E7}"/>
    <cellStyle name="Separador de milhares 5 2 3 5 2 3 4" xfId="46577" xr:uid="{0D29058C-1CD3-4C22-B6CF-093B35A618B1}"/>
    <cellStyle name="Separador de milhares 5 2 3 5 2 4" xfId="46578" xr:uid="{DC3BA122-51D5-4F88-9E5F-6ACEBF6B74D6}"/>
    <cellStyle name="Separador de milhares 5 2 3 5 2 4 2" xfId="46579" xr:uid="{AB85B3F7-E655-4A6F-B03B-DACBFEEA335B}"/>
    <cellStyle name="Separador de milhares 5 2 3 5 2 4 2 2" xfId="46580" xr:uid="{CDEC1AAF-44C4-4409-A47C-F7C82003DF04}"/>
    <cellStyle name="Separador de milhares 5 2 3 5 2 4 2 2 2" xfId="46581" xr:uid="{F50A04AE-816C-481F-9DC9-F1685B98A31C}"/>
    <cellStyle name="Separador de milhares 5 2 3 5 2 4 2 3" xfId="46582" xr:uid="{31A1B91E-4241-4547-BF76-06972CD00F45}"/>
    <cellStyle name="Separador de milhares 5 2 3 5 2 4 3" xfId="46583" xr:uid="{F6B774BE-5AA1-4BF1-A684-9E3CF438995E}"/>
    <cellStyle name="Separador de milhares 5 2 3 5 2 4 3 2" xfId="46584" xr:uid="{B2C63F72-AA20-4034-AFF8-7E17A82C8848}"/>
    <cellStyle name="Separador de milhares 5 2 3 5 2 4 4" xfId="46585" xr:uid="{E119E181-69B2-491B-AFB2-4C0F1BDAB5EE}"/>
    <cellStyle name="Separador de milhares 5 2 3 5 2 4 4 2" xfId="46586" xr:uid="{534C5AFE-6750-4064-AC4F-AC8C113559FE}"/>
    <cellStyle name="Separador de milhares 5 2 3 5 2 4 5" xfId="46587" xr:uid="{DCAA8099-06A6-43A6-A994-52749AAED6C9}"/>
    <cellStyle name="Separador de milhares 5 2 3 5 2 5" xfId="46588" xr:uid="{4BBA785C-413B-47CD-99A1-5BACE601356F}"/>
    <cellStyle name="Separador de milhares 5 2 3 5 2 5 2" xfId="46589" xr:uid="{37A90B59-47F9-44BB-90F6-FD5CF4D027CC}"/>
    <cellStyle name="Separador de milhares 5 2 3 5 2 5 2 2" xfId="46590" xr:uid="{98A920D8-C765-41A4-9354-075EFE42B6EC}"/>
    <cellStyle name="Separador de milhares 5 2 3 5 2 5 3" xfId="46591" xr:uid="{C41A4734-1875-4ABE-9216-819851F0E9B0}"/>
    <cellStyle name="Separador de milhares 5 2 3 5 2 5 3 2" xfId="46592" xr:uid="{C702F92C-3E7B-4376-B823-71B3BF8DDBCF}"/>
    <cellStyle name="Separador de milhares 5 2 3 5 2 5 4" xfId="46593" xr:uid="{42ECBF63-C475-41F0-BE11-1FC91BC0DFB2}"/>
    <cellStyle name="Separador de milhares 5 2 3 5 2 6" xfId="46594" xr:uid="{E0DFF5F2-A168-4398-87E0-2F4B609FEAB2}"/>
    <cellStyle name="Separador de milhares 5 2 3 5 2 6 2" xfId="46595" xr:uid="{D55B8438-B8B3-4B54-8C10-AFB98853CFEA}"/>
    <cellStyle name="Separador de milhares 5 2 3 5 2 7" xfId="46596" xr:uid="{76E9AA0D-52EB-4109-8548-A1DA6DF5D3D0}"/>
    <cellStyle name="Separador de milhares 5 2 3 5 2 8" xfId="46597" xr:uid="{CD334976-C60D-4506-9D8D-32546BC0AE9A}"/>
    <cellStyle name="Separador de milhares 5 2 3 5 2 9" xfId="53628" xr:uid="{F100F23C-15EC-46B2-808F-ABB2E4A611F6}"/>
    <cellStyle name="Separador de milhares 5 2 3 5 3" xfId="46598" xr:uid="{304F2CDD-59E5-4F4C-8FEC-F121FB4629D5}"/>
    <cellStyle name="Separador de milhares 5 2 3 5 3 2" xfId="46599" xr:uid="{33E16F52-4059-48EB-95FF-BBBB73971C4B}"/>
    <cellStyle name="Separador de milhares 5 2 3 5 3 2 2" xfId="46600" xr:uid="{CC057B7A-FCB2-4170-B35C-3636E144E9D2}"/>
    <cellStyle name="Separador de milhares 5 2 3 5 3 2 2 2" xfId="46601" xr:uid="{52950BEE-B812-4CC5-B77B-7A850BD9CBA6}"/>
    <cellStyle name="Separador de milhares 5 2 3 5 3 2 2 2 2" xfId="46602" xr:uid="{B9CCFFF8-DB32-478F-A362-AB18C0CE81A3}"/>
    <cellStyle name="Separador de milhares 5 2 3 5 3 2 2 2 2 2" xfId="46603" xr:uid="{0EF88C52-39D3-4DBC-A3C6-61A0B78DB588}"/>
    <cellStyle name="Separador de milhares 5 2 3 5 3 2 2 2 3" xfId="46604" xr:uid="{B4FAD239-3F3F-4417-8132-0BF94A502819}"/>
    <cellStyle name="Separador de milhares 5 2 3 5 3 2 2 3" xfId="46605" xr:uid="{0C98CA20-C202-4347-815F-1107FEFB0734}"/>
    <cellStyle name="Separador de milhares 5 2 3 5 3 2 2 3 2" xfId="46606" xr:uid="{9A9C04EB-418C-434B-99CB-925EAD95A692}"/>
    <cellStyle name="Separador de milhares 5 2 3 5 3 2 2 4" xfId="46607" xr:uid="{B40E3EF4-4969-4AAE-B4D6-852A75F12C13}"/>
    <cellStyle name="Separador de milhares 5 2 3 5 3 2 2 4 2" xfId="46608" xr:uid="{5EFEA9C5-1488-449D-9DED-171FFBCD8CD6}"/>
    <cellStyle name="Separador de milhares 5 2 3 5 3 2 2 5" xfId="46609" xr:uid="{B26DAA24-D2F9-441A-A60D-3DC405EFD883}"/>
    <cellStyle name="Separador de milhares 5 2 3 5 3 2 3" xfId="46610" xr:uid="{C9E3525F-F414-4CC3-95B6-7D477E4B5848}"/>
    <cellStyle name="Separador de milhares 5 2 3 5 3 2 3 2" xfId="46611" xr:uid="{9DC7F94B-C3F8-4500-B303-1F174805C6F5}"/>
    <cellStyle name="Separador de milhares 5 2 3 5 3 2 4" xfId="46612" xr:uid="{0C4CCFA8-CC75-4F37-9433-43D3EDE4A4C4}"/>
    <cellStyle name="Separador de milhares 5 2 3 5 3 2 4 2" xfId="46613" xr:uid="{752CFF86-63AD-4268-BE37-86785592C50F}"/>
    <cellStyle name="Separador de milhares 5 2 3 5 3 2 5" xfId="46614" xr:uid="{F28B160E-956A-4483-A6D6-9BD9F1EBBCF0}"/>
    <cellStyle name="Separador de milhares 5 2 3 5 3 3" xfId="46615" xr:uid="{FE25BBD0-838F-4933-82F1-C8D3CCF0CC9C}"/>
    <cellStyle name="Separador de milhares 5 2 3 5 3 3 2" xfId="46616" xr:uid="{43B5A23E-1F1D-4651-8134-7457752C3AA8}"/>
    <cellStyle name="Separador de milhares 5 2 3 5 3 3 2 2" xfId="46617" xr:uid="{BE7BDD42-61DC-4D54-B910-E0BE67091E34}"/>
    <cellStyle name="Separador de milhares 5 2 3 5 3 3 3" xfId="46618" xr:uid="{64155DCA-1236-48DB-A14D-3A5ACE541453}"/>
    <cellStyle name="Separador de milhares 5 2 3 5 3 3 3 2" xfId="46619" xr:uid="{6897820B-C6C5-4842-9404-D9E867E0A56B}"/>
    <cellStyle name="Separador de milhares 5 2 3 5 3 3 4" xfId="46620" xr:uid="{944E7F0C-AD11-40D6-9471-E5397726E5FF}"/>
    <cellStyle name="Separador de milhares 5 2 3 5 3 4" xfId="46621" xr:uid="{E4DB997B-F77E-4E5E-A204-7AA255F7AEC4}"/>
    <cellStyle name="Separador de milhares 5 2 3 5 3 4 2" xfId="46622" xr:uid="{F56C604C-F6A7-499C-ADC9-ACA700D6E05C}"/>
    <cellStyle name="Separador de milhares 5 2 3 5 3 4 2 2" xfId="46623" xr:uid="{A3E23348-2DF1-4652-9AFF-5454AE4B1B65}"/>
    <cellStyle name="Separador de milhares 5 2 3 5 3 4 2 2 2" xfId="46624" xr:uid="{48758C18-1E78-42CC-AAB4-31D2A6E55D5E}"/>
    <cellStyle name="Separador de milhares 5 2 3 5 3 4 2 3" xfId="46625" xr:uid="{D5F1CE73-94D0-43EB-B01D-3DFFA1090582}"/>
    <cellStyle name="Separador de milhares 5 2 3 5 3 4 3" xfId="46626" xr:uid="{2186BEE2-B607-4BC3-A30B-563555B84FFF}"/>
    <cellStyle name="Separador de milhares 5 2 3 5 3 4 3 2" xfId="46627" xr:uid="{E5A5512A-03C1-4A35-9845-E594A5C3D7F6}"/>
    <cellStyle name="Separador de milhares 5 2 3 5 3 4 4" xfId="46628" xr:uid="{2D658EAF-4CB6-456A-A09F-C05204E88766}"/>
    <cellStyle name="Separador de milhares 5 2 3 5 3 4 4 2" xfId="46629" xr:uid="{D9C7D285-0BAE-48AC-86A0-36E2E85A7215}"/>
    <cellStyle name="Separador de milhares 5 2 3 5 3 4 5" xfId="46630" xr:uid="{3312C8D6-2EAF-4E06-AFC9-36AB7032A954}"/>
    <cellStyle name="Separador de milhares 5 2 3 5 3 5" xfId="46631" xr:uid="{9CDC240A-429D-4E08-B4BA-EEDFD16EB8A2}"/>
    <cellStyle name="Separador de milhares 5 2 3 5 3 5 2" xfId="46632" xr:uid="{13E398AE-0C00-4A73-B17C-1FECB2B94EBE}"/>
    <cellStyle name="Separador de milhares 5 2 3 5 3 5 2 2" xfId="46633" xr:uid="{316C0169-9D8D-4170-B450-F9CEC7172E25}"/>
    <cellStyle name="Separador de milhares 5 2 3 5 3 5 3" xfId="46634" xr:uid="{B9FA1E85-348B-436F-9ED3-5F5A3D77C0F0}"/>
    <cellStyle name="Separador de milhares 5 2 3 5 3 5 3 2" xfId="46635" xr:uid="{3245D70D-F65F-4F56-A987-8436BA7CBCD3}"/>
    <cellStyle name="Separador de milhares 5 2 3 5 3 5 4" xfId="46636" xr:uid="{981830EF-329C-416A-B10B-A7E2423A1161}"/>
    <cellStyle name="Separador de milhares 5 2 3 5 3 6" xfId="46637" xr:uid="{5ADF093F-C657-4161-ADE9-A87DF50B2428}"/>
    <cellStyle name="Separador de milhares 5 2 3 5 3 6 2" xfId="46638" xr:uid="{14D5E6B9-C69A-406A-B462-1C073367B675}"/>
    <cellStyle name="Separador de milhares 5 2 3 5 3 7" xfId="46639" xr:uid="{E749AB23-0201-4FCF-B457-F25CD9EC5033}"/>
    <cellStyle name="Separador de milhares 5 2 3 5 3 8" xfId="46640" xr:uid="{0B2E89EC-5573-47F3-9AB8-93AACCB0A9BB}"/>
    <cellStyle name="Separador de milhares 5 2 3 5 3 9" xfId="53629" xr:uid="{A972F91B-2A85-4121-9CD6-FCA0DB9123A5}"/>
    <cellStyle name="Separador de milhares 5 2 3 5 4" xfId="46641" xr:uid="{D2E3F13D-F3AB-4C88-9487-C2C40465F020}"/>
    <cellStyle name="Separador de milhares 5 2 3 5 4 2" xfId="46642" xr:uid="{231E7726-E3AC-4559-9B66-EB5D1E902353}"/>
    <cellStyle name="Separador de milhares 5 2 3 5 4 2 2" xfId="46643" xr:uid="{2499153F-AE76-4D4A-BD6A-820A4AD89D02}"/>
    <cellStyle name="Separador de milhares 5 2 3 5 4 2 2 2" xfId="46644" xr:uid="{ABFD3B8D-E4B9-4017-AB86-1DAEA664B9E3}"/>
    <cellStyle name="Separador de milhares 5 2 3 5 4 2 2 2 2" xfId="46645" xr:uid="{5FA5E5B3-119F-4AD8-89D3-AEA1814531B9}"/>
    <cellStyle name="Separador de milhares 5 2 3 5 4 2 2 3" xfId="46646" xr:uid="{229AF2F5-34D4-4563-AA9D-893C1FD73F83}"/>
    <cellStyle name="Separador de milhares 5 2 3 5 4 2 3" xfId="46647" xr:uid="{6E627CC6-F258-420B-AA36-D53933516DF9}"/>
    <cellStyle name="Separador de milhares 5 2 3 5 4 2 3 2" xfId="46648" xr:uid="{72E2E809-529F-43DD-AAE9-6E492674126C}"/>
    <cellStyle name="Separador de milhares 5 2 3 5 4 2 4" xfId="46649" xr:uid="{1FE58772-60F5-4E1C-8C07-E03DB32FA602}"/>
    <cellStyle name="Separador de milhares 5 2 3 5 4 2 4 2" xfId="46650" xr:uid="{65740C56-092A-4D45-8982-5B18C0A903EB}"/>
    <cellStyle name="Separador de milhares 5 2 3 5 4 2 5" xfId="46651" xr:uid="{007008D9-E78C-4893-9DD0-6B20E4B95019}"/>
    <cellStyle name="Separador de milhares 5 2 3 5 4 3" xfId="46652" xr:uid="{3D53BB6F-9BD7-4F67-91CD-E35420D07764}"/>
    <cellStyle name="Separador de milhares 5 2 3 5 4 3 2" xfId="46653" xr:uid="{3DF52F49-CA1A-42F5-B801-6533913121C1}"/>
    <cellStyle name="Separador de milhares 5 2 3 5 4 4" xfId="46654" xr:uid="{F8C3D1DC-FDA4-4CF8-91D4-C3DF3C3FF0C7}"/>
    <cellStyle name="Separador de milhares 5 2 3 5 4 4 2" xfId="46655" xr:uid="{8EA2A38C-7870-4839-8A7F-46A112FD86D9}"/>
    <cellStyle name="Separador de milhares 5 2 3 5 4 5" xfId="46656" xr:uid="{215D5D22-B677-4CAA-AE57-4FCCB5F4E1EC}"/>
    <cellStyle name="Separador de milhares 5 2 3 5 5" xfId="46657" xr:uid="{1415F69B-9E9B-44D9-9976-DD9FF731BF8D}"/>
    <cellStyle name="Separador de milhares 5 2 3 5 5 2" xfId="46658" xr:uid="{7BB266A3-1911-4311-8289-EC7A6502A2A7}"/>
    <cellStyle name="Separador de milhares 5 2 3 5 5 2 2" xfId="46659" xr:uid="{3CD58412-C2C7-44D6-BC99-5041F5E74984}"/>
    <cellStyle name="Separador de milhares 5 2 3 5 5 3" xfId="46660" xr:uid="{08FA88CB-D224-43C3-A3EC-7C0B211F74FE}"/>
    <cellStyle name="Separador de milhares 5 2 3 5 5 3 2" xfId="46661" xr:uid="{BBFDD669-BCA5-4C92-B16F-41667135097D}"/>
    <cellStyle name="Separador de milhares 5 2 3 5 5 4" xfId="46662" xr:uid="{51A4896F-542A-4ECF-BF90-6B024521B0C2}"/>
    <cellStyle name="Separador de milhares 5 2 3 5 6" xfId="46663" xr:uid="{DFD0F39F-CDF8-4869-BEA5-337383EE948D}"/>
    <cellStyle name="Separador de milhares 5 2 3 5 6 2" xfId="46664" xr:uid="{2986D8C2-2FFB-4E1F-82E2-8E35921BCB7E}"/>
    <cellStyle name="Separador de milhares 5 2 3 5 6 2 2" xfId="46665" xr:uid="{648E146D-6328-4CF6-9A46-94F5752BC922}"/>
    <cellStyle name="Separador de milhares 5 2 3 5 6 2 2 2" xfId="46666" xr:uid="{787B380C-AB57-4CCF-A1E9-DC23F9A62369}"/>
    <cellStyle name="Separador de milhares 5 2 3 5 6 2 3" xfId="46667" xr:uid="{BB3B382D-436D-4D53-81D5-592B3B399E24}"/>
    <cellStyle name="Separador de milhares 5 2 3 5 6 3" xfId="46668" xr:uid="{A06E27A4-B788-410E-AA60-C14C7310CEFE}"/>
    <cellStyle name="Separador de milhares 5 2 3 5 6 3 2" xfId="46669" xr:uid="{BB81413F-DB24-493E-B121-8A99B751A3FA}"/>
    <cellStyle name="Separador de milhares 5 2 3 5 6 4" xfId="46670" xr:uid="{90FFFD45-790A-42EF-996B-FECF6DE07558}"/>
    <cellStyle name="Separador de milhares 5 2 3 5 6 4 2" xfId="46671" xr:uid="{B6F86496-9082-4EE3-AD02-49E546367D1C}"/>
    <cellStyle name="Separador de milhares 5 2 3 5 6 5" xfId="46672" xr:uid="{0B93E428-7967-4493-A681-B97F163651D9}"/>
    <cellStyle name="Separador de milhares 5 2 3 5 7" xfId="46673" xr:uid="{1B102A1E-0162-4120-BCC1-4A64490A70E4}"/>
    <cellStyle name="Separador de milhares 5 2 3 5 7 2" xfId="46674" xr:uid="{F9F2E688-53EB-4A72-A9F6-F1D1CA08AA52}"/>
    <cellStyle name="Separador de milhares 5 2 3 5 7 2 2" xfId="46675" xr:uid="{C53EC59F-BED3-4801-B60A-82A1A2CA5FC8}"/>
    <cellStyle name="Separador de milhares 5 2 3 5 7 3" xfId="46676" xr:uid="{1A38207B-B36B-4FAA-8FF9-3987E3C8B611}"/>
    <cellStyle name="Separador de milhares 5 2 3 5 7 3 2" xfId="46677" xr:uid="{065D520E-3EA0-40B3-8513-39CFCBF3E295}"/>
    <cellStyle name="Separador de milhares 5 2 3 5 7 4" xfId="46678" xr:uid="{A41CE4CF-1B73-4C56-8DBB-49226CB07CE5}"/>
    <cellStyle name="Separador de milhares 5 2 3 5 8" xfId="46679" xr:uid="{50E894DA-CE77-4E9D-B397-FE1441F91CFF}"/>
    <cellStyle name="Separador de milhares 5 2 3 5 8 2" xfId="46680" xr:uid="{8D0D7111-254A-4682-BAD8-5F97D11E4F57}"/>
    <cellStyle name="Separador de milhares 5 2 3 5 9" xfId="46681" xr:uid="{730A04C5-F9A0-494E-895B-DED5C3C58154}"/>
    <cellStyle name="Separador de milhares 5 2 3 6" xfId="46682" xr:uid="{AF40BF85-0015-4E55-BA90-06E2F123C2EF}"/>
    <cellStyle name="Separador de milhares 5 2 3 6 10" xfId="46683" xr:uid="{5D6EEE32-68C3-48F8-95EB-B4BF38430B5D}"/>
    <cellStyle name="Separador de milhares 5 2 3 6 11" xfId="53630" xr:uid="{3EDC12C1-71DF-4090-BB75-B1B5D5B964B3}"/>
    <cellStyle name="Separador de milhares 5 2 3 6 2" xfId="46684" xr:uid="{5104C6F3-C17E-43C7-A8F7-88D7A0A1E536}"/>
    <cellStyle name="Separador de milhares 5 2 3 6 2 2" xfId="46685" xr:uid="{CAA51F40-CBD7-4DBA-953A-10D2079E01DD}"/>
    <cellStyle name="Separador de milhares 5 2 3 6 2 2 2" xfId="46686" xr:uid="{EBFF12E5-E812-4038-88B3-BD10F884A158}"/>
    <cellStyle name="Separador de milhares 5 2 3 6 2 2 2 2" xfId="46687" xr:uid="{CA99D7BD-582E-42A6-8D19-559CB85ACD6E}"/>
    <cellStyle name="Separador de milhares 5 2 3 6 2 2 2 2 2" xfId="46688" xr:uid="{9E359BFE-908E-4F2C-B5DC-369F340BA90E}"/>
    <cellStyle name="Separador de milhares 5 2 3 6 2 2 2 2 2 2" xfId="46689" xr:uid="{D85549D1-AC3D-4117-B405-E63D85AC0274}"/>
    <cellStyle name="Separador de milhares 5 2 3 6 2 2 2 2 3" xfId="46690" xr:uid="{92B1081F-2086-4213-9189-959FAA1CFA3A}"/>
    <cellStyle name="Separador de milhares 5 2 3 6 2 2 2 3" xfId="46691" xr:uid="{4A3943BB-8CD4-4B44-8A34-E1ABC41A1B84}"/>
    <cellStyle name="Separador de milhares 5 2 3 6 2 2 2 3 2" xfId="46692" xr:uid="{C4A6BFC4-E071-4B40-8476-31E3B3B1231E}"/>
    <cellStyle name="Separador de milhares 5 2 3 6 2 2 2 4" xfId="46693" xr:uid="{B6470DC4-B335-42DA-B670-19E2A4B6BE3C}"/>
    <cellStyle name="Separador de milhares 5 2 3 6 2 2 2 4 2" xfId="46694" xr:uid="{1FA7CB94-2141-4CA1-B451-177E95797E25}"/>
    <cellStyle name="Separador de milhares 5 2 3 6 2 2 2 5" xfId="46695" xr:uid="{35435034-A0AD-44B6-A1D3-0A55C9BB19B0}"/>
    <cellStyle name="Separador de milhares 5 2 3 6 2 2 3" xfId="46696" xr:uid="{0FF3EFB3-6F90-4E28-81CA-26B12438DD2A}"/>
    <cellStyle name="Separador de milhares 5 2 3 6 2 2 3 2" xfId="46697" xr:uid="{C4F3AD9C-6F4E-4D9D-9640-DDD72FCC0907}"/>
    <cellStyle name="Separador de milhares 5 2 3 6 2 2 4" xfId="46698" xr:uid="{76457D9B-E1A5-40F1-A04C-C1FC8B1E05A8}"/>
    <cellStyle name="Separador de milhares 5 2 3 6 2 2 4 2" xfId="46699" xr:uid="{3695208D-E960-4305-838F-C5ACCEE69CED}"/>
    <cellStyle name="Separador de milhares 5 2 3 6 2 2 5" xfId="46700" xr:uid="{B7E8B5A8-7639-41BC-BD90-9275D527D936}"/>
    <cellStyle name="Separador de milhares 5 2 3 6 2 3" xfId="46701" xr:uid="{0380E31F-F665-4004-A2C4-4E3E2C0C9AD3}"/>
    <cellStyle name="Separador de milhares 5 2 3 6 2 3 2" xfId="46702" xr:uid="{BD5C3083-3872-4951-A6BE-A98C1309EBB4}"/>
    <cellStyle name="Separador de milhares 5 2 3 6 2 3 2 2" xfId="46703" xr:uid="{5CFCAE08-AD8D-4EC0-8565-28EA74C65FE6}"/>
    <cellStyle name="Separador de milhares 5 2 3 6 2 3 3" xfId="46704" xr:uid="{3526E1B0-9DF8-4ED2-9A09-7677723A49B2}"/>
    <cellStyle name="Separador de milhares 5 2 3 6 2 3 3 2" xfId="46705" xr:uid="{CB83EBFB-2715-425D-B5CD-9679F905C15B}"/>
    <cellStyle name="Separador de milhares 5 2 3 6 2 3 4" xfId="46706" xr:uid="{819DB757-EDED-43DC-820A-33E39A73D3B6}"/>
    <cellStyle name="Separador de milhares 5 2 3 6 2 4" xfId="46707" xr:uid="{C63B6F76-BC5B-478C-8BBA-5A2EFEC77B0D}"/>
    <cellStyle name="Separador de milhares 5 2 3 6 2 4 2" xfId="46708" xr:uid="{D975CBEB-FE68-4AA2-A2FA-88F5A0F87791}"/>
    <cellStyle name="Separador de milhares 5 2 3 6 2 4 2 2" xfId="46709" xr:uid="{8FDC41D9-BFDA-4C1E-9A78-691DF9CED100}"/>
    <cellStyle name="Separador de milhares 5 2 3 6 2 4 2 2 2" xfId="46710" xr:uid="{F2861BE6-DB66-412C-8723-B6EF07B9249A}"/>
    <cellStyle name="Separador de milhares 5 2 3 6 2 4 2 3" xfId="46711" xr:uid="{3DF4E16E-0974-4123-A4DB-0D32B71C473E}"/>
    <cellStyle name="Separador de milhares 5 2 3 6 2 4 3" xfId="46712" xr:uid="{65CBA7D7-352B-45D6-9F75-D3804E7BACEB}"/>
    <cellStyle name="Separador de milhares 5 2 3 6 2 4 3 2" xfId="46713" xr:uid="{1DF9DD12-70E5-4238-B26B-D5F3D46FF8D1}"/>
    <cellStyle name="Separador de milhares 5 2 3 6 2 4 4" xfId="46714" xr:uid="{C498A50D-AFA8-4443-ACCB-E6557FA0BD33}"/>
    <cellStyle name="Separador de milhares 5 2 3 6 2 4 4 2" xfId="46715" xr:uid="{9EA25EFF-F18E-44B4-B602-746892BD6DCC}"/>
    <cellStyle name="Separador de milhares 5 2 3 6 2 4 5" xfId="46716" xr:uid="{7BB4C47E-56D6-4A3F-B40A-C2A7A755D7DA}"/>
    <cellStyle name="Separador de milhares 5 2 3 6 2 5" xfId="46717" xr:uid="{DCD6077D-A272-40F6-B3E2-2D20E54807F6}"/>
    <cellStyle name="Separador de milhares 5 2 3 6 2 5 2" xfId="46718" xr:uid="{2FC68083-A66E-4FA7-99A5-D3594D9E2694}"/>
    <cellStyle name="Separador de milhares 5 2 3 6 2 5 2 2" xfId="46719" xr:uid="{7241044D-7CDA-41A3-915E-053E8D72151B}"/>
    <cellStyle name="Separador de milhares 5 2 3 6 2 5 3" xfId="46720" xr:uid="{76A1093B-28E9-4EAF-AABF-AE6F765BE223}"/>
    <cellStyle name="Separador de milhares 5 2 3 6 2 5 3 2" xfId="46721" xr:uid="{23916936-CD86-41DE-9B11-C43099B60DE5}"/>
    <cellStyle name="Separador de milhares 5 2 3 6 2 5 4" xfId="46722" xr:uid="{1F6223FF-51AB-4BC4-BC9C-9BBE4AB7168E}"/>
    <cellStyle name="Separador de milhares 5 2 3 6 2 6" xfId="46723" xr:uid="{5FEEA97E-BF4F-4AD4-8C25-A1A218D4E471}"/>
    <cellStyle name="Separador de milhares 5 2 3 6 2 6 2" xfId="46724" xr:uid="{AC9E76CE-6B77-4800-B569-C3FE93A488A6}"/>
    <cellStyle name="Separador de milhares 5 2 3 6 2 7" xfId="46725" xr:uid="{9EB89E38-D900-4115-AE6E-D6A72C6AC526}"/>
    <cellStyle name="Separador de milhares 5 2 3 6 2 8" xfId="46726" xr:uid="{0FE46AAC-7130-4A13-9894-BCE693BD4922}"/>
    <cellStyle name="Separador de milhares 5 2 3 6 2 9" xfId="53631" xr:uid="{69E1BBA9-424E-44E5-B753-1166AB797F70}"/>
    <cellStyle name="Separador de milhares 5 2 3 6 3" xfId="46727" xr:uid="{448145A2-3C18-44ED-A43C-A2AD54E72546}"/>
    <cellStyle name="Separador de milhares 5 2 3 6 3 2" xfId="46728" xr:uid="{0FBAB6DA-073D-4DA6-B734-16E57FF2038A}"/>
    <cellStyle name="Separador de milhares 5 2 3 6 3 2 2" xfId="46729" xr:uid="{9CF2A33F-665A-4729-8FCB-3928F67965FD}"/>
    <cellStyle name="Separador de milhares 5 2 3 6 3 2 2 2" xfId="46730" xr:uid="{7DC448A9-9F03-47A9-BA66-CF72EFE4D352}"/>
    <cellStyle name="Separador de milhares 5 2 3 6 3 2 2 2 2" xfId="46731" xr:uid="{CA6F4238-C2F7-4E5E-A0A1-579E95AED5A2}"/>
    <cellStyle name="Separador de milhares 5 2 3 6 3 2 2 2 2 2" xfId="46732" xr:uid="{707861C7-FFB2-4588-B24B-8439D0C0727F}"/>
    <cellStyle name="Separador de milhares 5 2 3 6 3 2 2 2 3" xfId="46733" xr:uid="{9936CC30-92ED-43D0-A625-15213EDB1B7B}"/>
    <cellStyle name="Separador de milhares 5 2 3 6 3 2 2 3" xfId="46734" xr:uid="{B8631EB5-6F49-4E6F-B28E-E69743555FF9}"/>
    <cellStyle name="Separador de milhares 5 2 3 6 3 2 2 3 2" xfId="46735" xr:uid="{7205A21A-F96D-4FB4-8174-17A48C649E90}"/>
    <cellStyle name="Separador de milhares 5 2 3 6 3 2 2 4" xfId="46736" xr:uid="{A943A0FC-59A6-48E2-8C1A-A424B6EC2050}"/>
    <cellStyle name="Separador de milhares 5 2 3 6 3 2 2 4 2" xfId="46737" xr:uid="{A69BA4F6-CD82-4561-ABAC-F7B1B651D4E4}"/>
    <cellStyle name="Separador de milhares 5 2 3 6 3 2 2 5" xfId="46738" xr:uid="{2C7D0B97-329A-4B78-962F-92204401E6B6}"/>
    <cellStyle name="Separador de milhares 5 2 3 6 3 2 3" xfId="46739" xr:uid="{0F7FE658-2268-421E-8EB2-36F61B7E4369}"/>
    <cellStyle name="Separador de milhares 5 2 3 6 3 2 3 2" xfId="46740" xr:uid="{F7F0C14B-C99F-413A-87E5-F60E32E958FF}"/>
    <cellStyle name="Separador de milhares 5 2 3 6 3 2 4" xfId="46741" xr:uid="{7D1C25A6-C3E3-41B4-B5B4-7A7768B4FD56}"/>
    <cellStyle name="Separador de milhares 5 2 3 6 3 2 4 2" xfId="46742" xr:uid="{6AE01386-38DF-4646-963B-2F9D8EED957E}"/>
    <cellStyle name="Separador de milhares 5 2 3 6 3 2 5" xfId="46743" xr:uid="{1EB3BEF8-88D2-4EEB-964C-A097721F76A4}"/>
    <cellStyle name="Separador de milhares 5 2 3 6 3 3" xfId="46744" xr:uid="{204C6F91-370B-42AA-8750-D17C7C156CAD}"/>
    <cellStyle name="Separador de milhares 5 2 3 6 3 3 2" xfId="46745" xr:uid="{6FC48367-1B50-4693-95DD-0E04A55CEF6A}"/>
    <cellStyle name="Separador de milhares 5 2 3 6 3 3 2 2" xfId="46746" xr:uid="{317F1DFF-B171-4EC0-81F2-8DF5D419B7A5}"/>
    <cellStyle name="Separador de milhares 5 2 3 6 3 3 3" xfId="46747" xr:uid="{BED0E549-CA53-4861-B104-FBABF29B17CC}"/>
    <cellStyle name="Separador de milhares 5 2 3 6 3 3 3 2" xfId="46748" xr:uid="{C7530B35-F80D-4199-98B7-DE1AD85C4678}"/>
    <cellStyle name="Separador de milhares 5 2 3 6 3 3 4" xfId="46749" xr:uid="{EBAED8EC-4E10-4FF4-B486-E9CD00D2E9DA}"/>
    <cellStyle name="Separador de milhares 5 2 3 6 3 4" xfId="46750" xr:uid="{22EF277A-1F78-49D5-9AED-B46FEEC09CBB}"/>
    <cellStyle name="Separador de milhares 5 2 3 6 3 4 2" xfId="46751" xr:uid="{46303529-D2CA-478F-BD0E-09F5FE2EF167}"/>
    <cellStyle name="Separador de milhares 5 2 3 6 3 4 2 2" xfId="46752" xr:uid="{40D9C486-EF25-4511-98C4-78EEB757D218}"/>
    <cellStyle name="Separador de milhares 5 2 3 6 3 4 2 2 2" xfId="46753" xr:uid="{22AB0C4C-D6D7-45D3-9988-99244B1C4511}"/>
    <cellStyle name="Separador de milhares 5 2 3 6 3 4 2 3" xfId="46754" xr:uid="{DA08BE70-950E-4953-807D-A79508E4D969}"/>
    <cellStyle name="Separador de milhares 5 2 3 6 3 4 3" xfId="46755" xr:uid="{625D3F03-EE6B-4A16-A34D-10C4C76B8CA0}"/>
    <cellStyle name="Separador de milhares 5 2 3 6 3 4 3 2" xfId="46756" xr:uid="{F98A9E0B-0621-4C80-A9D4-19260A480DDB}"/>
    <cellStyle name="Separador de milhares 5 2 3 6 3 4 4" xfId="46757" xr:uid="{34F64A92-AD05-4830-B5E0-CB99D88D4324}"/>
    <cellStyle name="Separador de milhares 5 2 3 6 3 4 4 2" xfId="46758" xr:uid="{0797F1AE-DF73-40FA-9CB7-D29C012CC65D}"/>
    <cellStyle name="Separador de milhares 5 2 3 6 3 4 5" xfId="46759" xr:uid="{BD4885A6-9F2E-4497-BEE1-081ADEB8DF87}"/>
    <cellStyle name="Separador de milhares 5 2 3 6 3 5" xfId="46760" xr:uid="{5EAB1568-7877-49C7-9FAC-168639E6FC28}"/>
    <cellStyle name="Separador de milhares 5 2 3 6 3 5 2" xfId="46761" xr:uid="{D3DC41D1-BF5F-4DDB-A2D7-AD93A9CB2F80}"/>
    <cellStyle name="Separador de milhares 5 2 3 6 3 5 2 2" xfId="46762" xr:uid="{C7766551-27F6-475E-AB81-B4D910C39C5E}"/>
    <cellStyle name="Separador de milhares 5 2 3 6 3 5 3" xfId="46763" xr:uid="{2391091D-CCDC-45AD-AB4D-E9F071F7F7A5}"/>
    <cellStyle name="Separador de milhares 5 2 3 6 3 5 3 2" xfId="46764" xr:uid="{03886D63-4595-4BAF-BB8D-5EDC193237C3}"/>
    <cellStyle name="Separador de milhares 5 2 3 6 3 5 4" xfId="46765" xr:uid="{95B54CE8-1D35-4B5A-BA7B-D258589724C6}"/>
    <cellStyle name="Separador de milhares 5 2 3 6 3 6" xfId="46766" xr:uid="{8DC52A8F-79CC-4049-9264-A16FF20C4BD4}"/>
    <cellStyle name="Separador de milhares 5 2 3 6 3 6 2" xfId="46767" xr:uid="{B484CB71-A471-48BE-92B4-4A475C05946D}"/>
    <cellStyle name="Separador de milhares 5 2 3 6 3 7" xfId="46768" xr:uid="{F816BEFD-B7C6-4C58-A82A-76F1B77D81CA}"/>
    <cellStyle name="Separador de milhares 5 2 3 6 3 8" xfId="46769" xr:uid="{6A7F3FC5-81AC-41D1-AC0E-C2542AE01FD4}"/>
    <cellStyle name="Separador de milhares 5 2 3 6 3 9" xfId="53632" xr:uid="{9BA800F2-EA29-4E1B-A1C4-F2BA65AB8E70}"/>
    <cellStyle name="Separador de milhares 5 2 3 6 4" xfId="46770" xr:uid="{11173478-71D7-4BB9-AD6A-CF094E756718}"/>
    <cellStyle name="Separador de milhares 5 2 3 6 4 2" xfId="46771" xr:uid="{281CF487-C271-484B-A77F-72211C15257E}"/>
    <cellStyle name="Separador de milhares 5 2 3 6 4 2 2" xfId="46772" xr:uid="{E3D57B0A-D10F-418A-8DE0-DEBAC6212BB4}"/>
    <cellStyle name="Separador de milhares 5 2 3 6 4 2 2 2" xfId="46773" xr:uid="{45CA4134-5508-42D3-8BEC-223B0D31DF4B}"/>
    <cellStyle name="Separador de milhares 5 2 3 6 4 2 2 2 2" xfId="46774" xr:uid="{493FABB6-ABDF-4DC9-9B90-EB1F5D6B04EB}"/>
    <cellStyle name="Separador de milhares 5 2 3 6 4 2 2 3" xfId="46775" xr:uid="{1363AD7D-08EE-49BD-AFAC-DD69224BD3C7}"/>
    <cellStyle name="Separador de milhares 5 2 3 6 4 2 3" xfId="46776" xr:uid="{D0FC4FC4-9C20-4E1C-81E2-49BEBF15628F}"/>
    <cellStyle name="Separador de milhares 5 2 3 6 4 2 3 2" xfId="46777" xr:uid="{7867A152-F608-4E29-8E48-F0625CC61E32}"/>
    <cellStyle name="Separador de milhares 5 2 3 6 4 2 4" xfId="46778" xr:uid="{5A9AA2A0-D4B0-4736-8FBB-27D91F253A42}"/>
    <cellStyle name="Separador de milhares 5 2 3 6 4 2 4 2" xfId="46779" xr:uid="{5AC4FD8A-0103-4554-8705-2730E7A31E7C}"/>
    <cellStyle name="Separador de milhares 5 2 3 6 4 2 5" xfId="46780" xr:uid="{12D0BA60-1FB6-4E33-B6E8-D0B43EBDD26C}"/>
    <cellStyle name="Separador de milhares 5 2 3 6 4 3" xfId="46781" xr:uid="{BB62DEBC-29A0-4953-83A2-564D201F5FC6}"/>
    <cellStyle name="Separador de milhares 5 2 3 6 4 3 2" xfId="46782" xr:uid="{163DE1F8-CA0B-4718-A949-5E30F0BC5CCE}"/>
    <cellStyle name="Separador de milhares 5 2 3 6 4 4" xfId="46783" xr:uid="{35F20110-BC2D-4812-BAEA-1A4BD490CD39}"/>
    <cellStyle name="Separador de milhares 5 2 3 6 4 4 2" xfId="46784" xr:uid="{DFA8B5FD-9A20-4D3D-9D9C-70DDAA31D15E}"/>
    <cellStyle name="Separador de milhares 5 2 3 6 4 5" xfId="46785" xr:uid="{1AF62123-E721-405F-B79B-E31CC3654D27}"/>
    <cellStyle name="Separador de milhares 5 2 3 6 5" xfId="46786" xr:uid="{84E64239-E25B-4DDB-B2C6-13DCEE7C96F6}"/>
    <cellStyle name="Separador de milhares 5 2 3 6 5 2" xfId="46787" xr:uid="{2ADD2184-D2F6-4A3E-BD95-CF7AD801AA62}"/>
    <cellStyle name="Separador de milhares 5 2 3 6 5 2 2" xfId="46788" xr:uid="{EFA83D76-DB49-43F8-A4DD-7B30643DD817}"/>
    <cellStyle name="Separador de milhares 5 2 3 6 5 3" xfId="46789" xr:uid="{E84D1F85-B6B5-469E-B125-1AD42F828165}"/>
    <cellStyle name="Separador de milhares 5 2 3 6 5 3 2" xfId="46790" xr:uid="{4E8F82A6-9129-40DC-A2B7-E915B4741C5D}"/>
    <cellStyle name="Separador de milhares 5 2 3 6 5 4" xfId="46791" xr:uid="{DA46EE82-90F5-42A3-915A-3CD0B38BDE84}"/>
    <cellStyle name="Separador de milhares 5 2 3 6 6" xfId="46792" xr:uid="{71C798A3-313D-4BCD-9390-BA4D65653ED8}"/>
    <cellStyle name="Separador de milhares 5 2 3 6 6 2" xfId="46793" xr:uid="{2710A68C-DAFD-4188-ABDE-34922315D625}"/>
    <cellStyle name="Separador de milhares 5 2 3 6 6 2 2" xfId="46794" xr:uid="{E8345CCF-BC05-48AC-A62C-2F7647528BB3}"/>
    <cellStyle name="Separador de milhares 5 2 3 6 6 2 2 2" xfId="46795" xr:uid="{E2165757-A78E-421F-8008-6D8FA326005E}"/>
    <cellStyle name="Separador de milhares 5 2 3 6 6 2 3" xfId="46796" xr:uid="{ED50B1C0-8E88-4AC2-B4A3-AC8C8FB06E77}"/>
    <cellStyle name="Separador de milhares 5 2 3 6 6 3" xfId="46797" xr:uid="{80360030-5A19-48B4-939F-250599863FC1}"/>
    <cellStyle name="Separador de milhares 5 2 3 6 6 3 2" xfId="46798" xr:uid="{ECAA45D2-F246-4B66-8121-56DB5C4D2072}"/>
    <cellStyle name="Separador de milhares 5 2 3 6 6 4" xfId="46799" xr:uid="{59278E48-1B95-4161-B85D-AE1F1B0553DA}"/>
    <cellStyle name="Separador de milhares 5 2 3 6 6 4 2" xfId="46800" xr:uid="{B7A6AC2C-8399-4D76-A8B3-99482CAFDE80}"/>
    <cellStyle name="Separador de milhares 5 2 3 6 6 5" xfId="46801" xr:uid="{20BD5074-71AC-4BA0-9567-D4C615BA32AC}"/>
    <cellStyle name="Separador de milhares 5 2 3 6 7" xfId="46802" xr:uid="{8C4E6A0B-94DB-4937-B63C-B5DF70FB58D9}"/>
    <cellStyle name="Separador de milhares 5 2 3 6 7 2" xfId="46803" xr:uid="{6CE3F7D9-853C-4F13-9673-160A337FE545}"/>
    <cellStyle name="Separador de milhares 5 2 3 6 7 2 2" xfId="46804" xr:uid="{1B693FF8-3023-4939-A0AD-5A190100F1A4}"/>
    <cellStyle name="Separador de milhares 5 2 3 6 7 3" xfId="46805" xr:uid="{C055985D-A998-4D1E-83AB-2ABF52D8E98A}"/>
    <cellStyle name="Separador de milhares 5 2 3 6 7 3 2" xfId="46806" xr:uid="{6B7FB8C6-9DC1-47D0-803F-A7DD4AF58ED5}"/>
    <cellStyle name="Separador de milhares 5 2 3 6 7 4" xfId="46807" xr:uid="{E73C9E9E-6D84-4FD8-9A27-3B4403F6B873}"/>
    <cellStyle name="Separador de milhares 5 2 3 6 8" xfId="46808" xr:uid="{9F89B6D9-1291-4C1F-A106-3873D74BC172}"/>
    <cellStyle name="Separador de milhares 5 2 3 6 8 2" xfId="46809" xr:uid="{193A92BD-E7B9-4120-AB9A-C883B2B8E26B}"/>
    <cellStyle name="Separador de milhares 5 2 3 6 9" xfId="46810" xr:uid="{01B4B796-D2E5-44FB-95B0-78245C62205E}"/>
    <cellStyle name="Separador de milhares 5 2 3 7" xfId="46811" xr:uid="{EFB007E3-191A-4963-8FD5-EEBE1118F513}"/>
    <cellStyle name="Separador de milhares 5 2 3 7 2" xfId="46812" xr:uid="{02CD13B1-1FC4-412D-8608-5BB7A632084E}"/>
    <cellStyle name="Separador de milhares 5 2 3 7 2 2" xfId="46813" xr:uid="{87056D4D-6D38-483B-9E88-EC0EB055691A}"/>
    <cellStyle name="Separador de milhares 5 2 3 7 2 2 2" xfId="46814" xr:uid="{9D3B3E7B-5FBA-45EC-974B-6A31DE8487FA}"/>
    <cellStyle name="Separador de milhares 5 2 3 7 2 2 2 2" xfId="46815" xr:uid="{12A7B83F-2A62-45BB-A349-C5607AAC2D49}"/>
    <cellStyle name="Separador de milhares 5 2 3 7 2 2 2 2 2" xfId="46816" xr:uid="{AF740197-6083-4D23-B9DC-21C12A7E76EC}"/>
    <cellStyle name="Separador de milhares 5 2 3 7 2 2 2 3" xfId="46817" xr:uid="{B44AE03C-8595-4029-A137-EBE7DEF2794F}"/>
    <cellStyle name="Separador de milhares 5 2 3 7 2 2 3" xfId="46818" xr:uid="{893E7663-59AB-4BA3-A1D4-0E65D8A88C70}"/>
    <cellStyle name="Separador de milhares 5 2 3 7 2 2 3 2" xfId="46819" xr:uid="{4B39A6C9-3D94-42BF-8FF7-D3CDB339837E}"/>
    <cellStyle name="Separador de milhares 5 2 3 7 2 2 4" xfId="46820" xr:uid="{5D689053-1960-48CE-829F-282C3F720917}"/>
    <cellStyle name="Separador de milhares 5 2 3 7 2 2 4 2" xfId="46821" xr:uid="{C0A0F729-5E97-4AC3-B046-2AC98A56CE69}"/>
    <cellStyle name="Separador de milhares 5 2 3 7 2 2 5" xfId="46822" xr:uid="{F255D860-39B2-4570-B16C-2635A4DE30F8}"/>
    <cellStyle name="Separador de milhares 5 2 3 7 2 3" xfId="46823" xr:uid="{1649206F-8323-4F52-8E06-C0DD2D0DD656}"/>
    <cellStyle name="Separador de milhares 5 2 3 7 2 3 2" xfId="46824" xr:uid="{C2510180-8B76-4A08-82BA-09026A52C825}"/>
    <cellStyle name="Separador de milhares 5 2 3 7 2 4" xfId="46825" xr:uid="{D89832CB-9C01-4D39-8E89-775F5289875A}"/>
    <cellStyle name="Separador de milhares 5 2 3 7 2 4 2" xfId="46826" xr:uid="{DF674845-44C4-4DD5-A518-9D9F0F140B22}"/>
    <cellStyle name="Separador de milhares 5 2 3 7 2 5" xfId="46827" xr:uid="{38916199-395E-47B3-9CF0-6763C3E175A0}"/>
    <cellStyle name="Separador de milhares 5 2 3 7 3" xfId="46828" xr:uid="{C558DD1F-BA7E-4804-B445-79882BC423EE}"/>
    <cellStyle name="Separador de milhares 5 2 3 7 3 2" xfId="46829" xr:uid="{AE80D7BB-71E0-4977-9914-15AED8CC7B96}"/>
    <cellStyle name="Separador de milhares 5 2 3 7 3 2 2" xfId="46830" xr:uid="{4F98F005-17F6-49E0-9778-E7794BDF4B51}"/>
    <cellStyle name="Separador de milhares 5 2 3 7 3 3" xfId="46831" xr:uid="{0EAB64ED-EEA7-484E-8E8C-A5081B8BF93C}"/>
    <cellStyle name="Separador de milhares 5 2 3 7 3 3 2" xfId="46832" xr:uid="{2810459D-4FE1-4D37-B817-CDB465B441BA}"/>
    <cellStyle name="Separador de milhares 5 2 3 7 3 4" xfId="46833" xr:uid="{41378636-676A-4196-99D4-43F497450D8C}"/>
    <cellStyle name="Separador de milhares 5 2 3 7 4" xfId="46834" xr:uid="{234059E3-6CE3-4C6A-854B-58FAADE469F2}"/>
    <cellStyle name="Separador de milhares 5 2 3 7 4 2" xfId="46835" xr:uid="{B036D9B8-C36F-45B3-9822-3B5C299489AD}"/>
    <cellStyle name="Separador de milhares 5 2 3 7 4 2 2" xfId="46836" xr:uid="{3BE9D60F-AD86-49E9-A895-6B523EBF0914}"/>
    <cellStyle name="Separador de milhares 5 2 3 7 4 2 2 2" xfId="46837" xr:uid="{8F079E93-348F-4DC3-A8C9-276220173F7B}"/>
    <cellStyle name="Separador de milhares 5 2 3 7 4 2 3" xfId="46838" xr:uid="{BB07A152-4CE9-4DE7-996F-0DB55BAB4B9C}"/>
    <cellStyle name="Separador de milhares 5 2 3 7 4 3" xfId="46839" xr:uid="{816B8C4F-EEFC-4638-95A1-5B12CAFE6062}"/>
    <cellStyle name="Separador de milhares 5 2 3 7 4 3 2" xfId="46840" xr:uid="{BF0EBD86-03D0-4664-860F-082478C425F9}"/>
    <cellStyle name="Separador de milhares 5 2 3 7 4 4" xfId="46841" xr:uid="{9C9BA874-655B-4509-A7A0-521A9F4CEA15}"/>
    <cellStyle name="Separador de milhares 5 2 3 7 4 4 2" xfId="46842" xr:uid="{5F144D96-7455-46E1-92B5-DD52A30ED9A3}"/>
    <cellStyle name="Separador de milhares 5 2 3 7 4 5" xfId="46843" xr:uid="{B2A4E2E8-5283-4E89-8B28-77EC99FF7AD0}"/>
    <cellStyle name="Separador de milhares 5 2 3 7 5" xfId="46844" xr:uid="{5785A29F-CFC5-4593-B6B7-3EDFC622D0BD}"/>
    <cellStyle name="Separador de milhares 5 2 3 7 5 2" xfId="46845" xr:uid="{27A0C61A-EB57-485C-953A-D8C6040833BA}"/>
    <cellStyle name="Separador de milhares 5 2 3 7 5 2 2" xfId="46846" xr:uid="{829E7E02-873C-4068-B94D-DE8AC89E01E3}"/>
    <cellStyle name="Separador de milhares 5 2 3 7 5 3" xfId="46847" xr:uid="{3D9AF311-F540-4D8F-8552-E7BBCDDA2BBA}"/>
    <cellStyle name="Separador de milhares 5 2 3 7 5 3 2" xfId="46848" xr:uid="{A124D0C4-EE83-4B20-ABF8-A02B3B80EAD6}"/>
    <cellStyle name="Separador de milhares 5 2 3 7 5 4" xfId="46849" xr:uid="{3177BD86-9377-4C46-AE02-5165808DB068}"/>
    <cellStyle name="Separador de milhares 5 2 3 7 6" xfId="46850" xr:uid="{DAC448EA-0C07-46CE-8A34-65F2A7865EE4}"/>
    <cellStyle name="Separador de milhares 5 2 3 7 6 2" xfId="46851" xr:uid="{F8F47CBA-02F9-46A4-AC83-E131285F9C9A}"/>
    <cellStyle name="Separador de milhares 5 2 3 7 7" xfId="46852" xr:uid="{2E7FD112-4902-4820-9854-8B2E60A1482B}"/>
    <cellStyle name="Separador de milhares 5 2 3 7 8" xfId="46853" xr:uid="{FF8C5F49-44AE-4A91-87B5-83EE2D8EDD8A}"/>
    <cellStyle name="Separador de milhares 5 2 3 7 9" xfId="53633" xr:uid="{881B12D0-5481-4BA2-8B7F-30C6110E97ED}"/>
    <cellStyle name="Separador de milhares 5 2 3 8" xfId="46854" xr:uid="{E6CA58EC-4054-4535-8CD7-154C71C2CC04}"/>
    <cellStyle name="Separador de milhares 5 2 3 8 2" xfId="46855" xr:uid="{4BFBD7E1-C6A8-4806-8557-8D4C1350FBB9}"/>
    <cellStyle name="Separador de milhares 5 2 3 8 2 2" xfId="46856" xr:uid="{54472211-5E72-4EA5-B120-C2FC1F8D3770}"/>
    <cellStyle name="Separador de milhares 5 2 3 8 2 2 2" xfId="46857" xr:uid="{0903C99A-2C24-4B4E-9013-C24F82516C15}"/>
    <cellStyle name="Separador de milhares 5 2 3 8 2 2 2 2" xfId="46858" xr:uid="{CA96B56B-4FBA-4283-9B7E-8499E1B8440D}"/>
    <cellStyle name="Separador de milhares 5 2 3 8 2 2 2 2 2" xfId="46859" xr:uid="{7DF0E6AC-4414-4E99-8CD3-6783AEE4F189}"/>
    <cellStyle name="Separador de milhares 5 2 3 8 2 2 2 3" xfId="46860" xr:uid="{ACD01C28-498A-41C7-975D-01594BFB78C6}"/>
    <cellStyle name="Separador de milhares 5 2 3 8 2 2 3" xfId="46861" xr:uid="{AC10908D-55F9-4045-A7CA-33D5B190986B}"/>
    <cellStyle name="Separador de milhares 5 2 3 8 2 2 3 2" xfId="46862" xr:uid="{62CF0B87-3645-4C80-91BA-2AFEEC4F5B97}"/>
    <cellStyle name="Separador de milhares 5 2 3 8 2 2 4" xfId="46863" xr:uid="{FD50D609-D2FE-424D-BC8A-CC360872F1A8}"/>
    <cellStyle name="Separador de milhares 5 2 3 8 2 2 4 2" xfId="46864" xr:uid="{5547625F-4E02-49E6-87E8-330F44981D9C}"/>
    <cellStyle name="Separador de milhares 5 2 3 8 2 2 5" xfId="46865" xr:uid="{F1986F68-1555-4FE6-8298-A978B28E3463}"/>
    <cellStyle name="Separador de milhares 5 2 3 8 2 3" xfId="46866" xr:uid="{EFD55196-3FF5-46A7-89AA-0A0502EAFB1F}"/>
    <cellStyle name="Separador de milhares 5 2 3 8 2 3 2" xfId="46867" xr:uid="{EFF1972A-1FCF-40F6-B24B-C37F6A98F861}"/>
    <cellStyle name="Separador de milhares 5 2 3 8 2 4" xfId="46868" xr:uid="{40D2BF5C-D430-47DC-B1E6-72E3E4E58F28}"/>
    <cellStyle name="Separador de milhares 5 2 3 8 2 4 2" xfId="46869" xr:uid="{A6EB3697-2537-4870-BA68-FB1BCF8BE769}"/>
    <cellStyle name="Separador de milhares 5 2 3 8 2 5" xfId="46870" xr:uid="{35427A98-35ED-41DE-94A6-476A4FF27B5A}"/>
    <cellStyle name="Separador de milhares 5 2 3 8 3" xfId="46871" xr:uid="{B4884166-80DC-4343-A0A4-476FBD56A592}"/>
    <cellStyle name="Separador de milhares 5 2 3 8 3 2" xfId="46872" xr:uid="{FC48677E-F50E-41EE-A806-7B36629C76D8}"/>
    <cellStyle name="Separador de milhares 5 2 3 8 3 2 2" xfId="46873" xr:uid="{07F8E251-DA75-4EF1-A700-5B509D6542C9}"/>
    <cellStyle name="Separador de milhares 5 2 3 8 3 3" xfId="46874" xr:uid="{68266352-4059-40FE-9607-901B58F2D39B}"/>
    <cellStyle name="Separador de milhares 5 2 3 8 3 3 2" xfId="46875" xr:uid="{143778AA-C03C-449C-A14E-CB801A5C073B}"/>
    <cellStyle name="Separador de milhares 5 2 3 8 3 4" xfId="46876" xr:uid="{6FD3CDFA-513D-4D7C-80FC-770A0C8D564D}"/>
    <cellStyle name="Separador de milhares 5 2 3 8 4" xfId="46877" xr:uid="{76956B08-61D1-4C68-9641-489EEE0F1C39}"/>
    <cellStyle name="Separador de milhares 5 2 3 8 4 2" xfId="46878" xr:uid="{F32DEF65-1B1C-40EF-BC64-6C50A41628F8}"/>
    <cellStyle name="Separador de milhares 5 2 3 8 4 2 2" xfId="46879" xr:uid="{6558F7CB-97F0-4970-8FFE-1E7F6973A741}"/>
    <cellStyle name="Separador de milhares 5 2 3 8 4 2 2 2" xfId="46880" xr:uid="{16127F3A-1981-4050-9675-D93AD4D687FB}"/>
    <cellStyle name="Separador de milhares 5 2 3 8 4 2 3" xfId="46881" xr:uid="{480D4AEE-B9AD-4B97-BF72-BFB5B82A57AF}"/>
    <cellStyle name="Separador de milhares 5 2 3 8 4 3" xfId="46882" xr:uid="{386FCC82-D901-4DC5-8899-13B6C696DECC}"/>
    <cellStyle name="Separador de milhares 5 2 3 8 4 3 2" xfId="46883" xr:uid="{D1B1C83A-F544-4E51-90D4-72A4FB48FD64}"/>
    <cellStyle name="Separador de milhares 5 2 3 8 4 4" xfId="46884" xr:uid="{981B2C8A-2734-4F52-891F-C0808592A356}"/>
    <cellStyle name="Separador de milhares 5 2 3 8 4 4 2" xfId="46885" xr:uid="{64089DAB-8B80-4FDD-B1A0-1DDFDD6AD22D}"/>
    <cellStyle name="Separador de milhares 5 2 3 8 4 5" xfId="46886" xr:uid="{4F0C780C-0764-4E6E-A95F-F67511B3B619}"/>
    <cellStyle name="Separador de milhares 5 2 3 8 5" xfId="46887" xr:uid="{CAF097B4-05F0-4317-8D30-B31231C16398}"/>
    <cellStyle name="Separador de milhares 5 2 3 8 5 2" xfId="46888" xr:uid="{E696D646-104D-404E-80BD-8F88A3F23403}"/>
    <cellStyle name="Separador de milhares 5 2 3 8 5 2 2" xfId="46889" xr:uid="{9ACA06A2-B683-452C-BDD5-ADBC06B50AC5}"/>
    <cellStyle name="Separador de milhares 5 2 3 8 5 3" xfId="46890" xr:uid="{4212E47F-771A-411D-82FC-B0B409633051}"/>
    <cellStyle name="Separador de milhares 5 2 3 8 5 3 2" xfId="46891" xr:uid="{BB29A921-6BD6-4A3D-9551-2CF5724D6112}"/>
    <cellStyle name="Separador de milhares 5 2 3 8 5 4" xfId="46892" xr:uid="{F992C24F-31F4-4C56-8FC3-9A63BE945D4D}"/>
    <cellStyle name="Separador de milhares 5 2 3 8 6" xfId="46893" xr:uid="{0228D14F-E7DA-44A5-B3D7-8278A948AE80}"/>
    <cellStyle name="Separador de milhares 5 2 3 8 6 2" xfId="46894" xr:uid="{D760E6E4-C2DC-487A-A3EF-3AE5C79966E0}"/>
    <cellStyle name="Separador de milhares 5 2 3 8 7" xfId="46895" xr:uid="{B86CDEE9-9C3D-41FB-BC9F-D390894BEA07}"/>
    <cellStyle name="Separador de milhares 5 2 3 8 8" xfId="46896" xr:uid="{1B766299-2B04-4865-835B-051EC36C54D6}"/>
    <cellStyle name="Separador de milhares 5 2 3 8 9" xfId="53634" xr:uid="{6319398E-0BE3-4DBC-BB9B-0BBEF99C04D6}"/>
    <cellStyle name="Separador de milhares 5 2 3 9" xfId="46897" xr:uid="{87B5702D-6DD4-484D-9CA0-BB0BB6920B3E}"/>
    <cellStyle name="Separador de milhares 5 2 3 9 2" xfId="46898" xr:uid="{8C46DCAD-2488-485A-8918-6BF6C2ECADE6}"/>
    <cellStyle name="Separador de milhares 5 2 3 9 2 2" xfId="46899" xr:uid="{A0558682-DB2D-4912-B2AA-E905B57EAAF8}"/>
    <cellStyle name="Separador de milhares 5 2 3 9 2 2 2" xfId="46900" xr:uid="{3047882B-0A70-4EE3-8E7E-3F777CEE466A}"/>
    <cellStyle name="Separador de milhares 5 2 3 9 2 2 2 2" xfId="46901" xr:uid="{A3B6DF3B-FAED-44EA-BAC9-C30E99C4F97F}"/>
    <cellStyle name="Separador de milhares 5 2 3 9 2 2 2 2 2" xfId="46902" xr:uid="{81768F60-CE47-4922-9F1C-1654D9CFB371}"/>
    <cellStyle name="Separador de milhares 5 2 3 9 2 2 2 3" xfId="46903" xr:uid="{8D09272D-C04B-4FB0-B52C-F5AAF274B307}"/>
    <cellStyle name="Separador de milhares 5 2 3 9 2 2 3" xfId="46904" xr:uid="{01F4F576-1159-4AFA-9BB8-CAFA0E69249A}"/>
    <cellStyle name="Separador de milhares 5 2 3 9 2 2 3 2" xfId="46905" xr:uid="{A16FDB10-4BD7-42CF-8706-398E47491473}"/>
    <cellStyle name="Separador de milhares 5 2 3 9 2 2 4" xfId="46906" xr:uid="{762F0D38-4967-432B-B265-3D7FBA9CE3A5}"/>
    <cellStyle name="Separador de milhares 5 2 3 9 2 2 4 2" xfId="46907" xr:uid="{8C44006D-5562-4E52-B153-A8BAED275235}"/>
    <cellStyle name="Separador de milhares 5 2 3 9 2 2 5" xfId="46908" xr:uid="{B25080A1-99B9-40FD-9E6A-460402BF34CF}"/>
    <cellStyle name="Separador de milhares 5 2 3 9 2 3" xfId="46909" xr:uid="{5488D2F4-819E-4898-8C5C-832D3022C444}"/>
    <cellStyle name="Separador de milhares 5 2 3 9 2 3 2" xfId="46910" xr:uid="{2500C835-D447-4F73-ACDF-FD2282F81F89}"/>
    <cellStyle name="Separador de milhares 5 2 3 9 2 4" xfId="46911" xr:uid="{CEE9C466-DAB5-4A53-A054-3AB95BA7B5FB}"/>
    <cellStyle name="Separador de milhares 5 2 3 9 2 4 2" xfId="46912" xr:uid="{7EF4E3BC-4C09-4AEB-970B-884AE85475B2}"/>
    <cellStyle name="Separador de milhares 5 2 3 9 2 5" xfId="46913" xr:uid="{A8526925-7E24-40EE-BD77-C4CFFDBB4274}"/>
    <cellStyle name="Separador de milhares 5 2 3 9 3" xfId="46914" xr:uid="{B3ADCA47-17D8-4E6C-B20F-83BF1B8ABEC5}"/>
    <cellStyle name="Separador de milhares 5 2 3 9 3 2" xfId="46915" xr:uid="{14649A24-75AB-433C-993E-2607401489D2}"/>
    <cellStyle name="Separador de milhares 5 2 3 9 3 2 2" xfId="46916" xr:uid="{121E5B62-34AB-4DD8-A1E8-FA9915762211}"/>
    <cellStyle name="Separador de milhares 5 2 3 9 3 3" xfId="46917" xr:uid="{E9269631-858C-415F-B9D4-56D5E98DA30C}"/>
    <cellStyle name="Separador de milhares 5 2 3 9 3 3 2" xfId="46918" xr:uid="{DB6A9410-B4E4-45DF-B0F2-FBB0C36CCBFD}"/>
    <cellStyle name="Separador de milhares 5 2 3 9 3 4" xfId="46919" xr:uid="{405CCCE3-92C8-4059-B837-74192DF9234A}"/>
    <cellStyle name="Separador de milhares 5 2 3 9 4" xfId="46920" xr:uid="{9BADEFB4-F9A5-4066-A1A3-ADBF55263688}"/>
    <cellStyle name="Separador de milhares 5 2 3 9 4 2" xfId="46921" xr:uid="{7E1BC8F2-BCA5-47F3-AEAC-1384E720E16F}"/>
    <cellStyle name="Separador de milhares 5 2 3 9 4 2 2" xfId="46922" xr:uid="{0519C563-F9EE-442C-A821-47097B0069D0}"/>
    <cellStyle name="Separador de milhares 5 2 3 9 4 2 2 2" xfId="46923" xr:uid="{098CFE39-F51C-41A4-B89E-F13DBE7FE336}"/>
    <cellStyle name="Separador de milhares 5 2 3 9 4 2 3" xfId="46924" xr:uid="{E003EBB2-F8FB-4E91-8198-1E287257935F}"/>
    <cellStyle name="Separador de milhares 5 2 3 9 4 3" xfId="46925" xr:uid="{A504BA58-0087-422D-A362-B3AB581D97C9}"/>
    <cellStyle name="Separador de milhares 5 2 3 9 4 3 2" xfId="46926" xr:uid="{60032D01-9C50-423C-815E-4B42D0E32C3B}"/>
    <cellStyle name="Separador de milhares 5 2 3 9 4 4" xfId="46927" xr:uid="{F9D2CA3D-36FA-455E-B83D-B04EF59868A7}"/>
    <cellStyle name="Separador de milhares 5 2 3 9 4 4 2" xfId="46928" xr:uid="{B9F16EB7-A88E-405F-8C10-853BEC38D6EF}"/>
    <cellStyle name="Separador de milhares 5 2 3 9 4 5" xfId="46929" xr:uid="{C4AF8BE5-CBF1-422A-A97F-5E4273BE2F32}"/>
    <cellStyle name="Separador de milhares 5 2 3 9 5" xfId="46930" xr:uid="{93BFB6F0-AECC-40E6-99E1-F5CD20521792}"/>
    <cellStyle name="Separador de milhares 5 2 3 9 5 2" xfId="46931" xr:uid="{84C3B4E7-04E6-4BDC-B83A-63737A197A42}"/>
    <cellStyle name="Separador de milhares 5 2 3 9 5 2 2" xfId="46932" xr:uid="{A320BFA2-FE41-490D-8A89-57EB3B18A19D}"/>
    <cellStyle name="Separador de milhares 5 2 3 9 5 3" xfId="46933" xr:uid="{F3964207-EA9B-463F-8628-2B0949082BD6}"/>
    <cellStyle name="Separador de milhares 5 2 3 9 5 3 2" xfId="46934" xr:uid="{01B78C5B-1902-4A53-BB2B-2481E744B811}"/>
    <cellStyle name="Separador de milhares 5 2 3 9 5 4" xfId="46935" xr:uid="{C0DE495D-AAE1-4387-B91F-E38F59AB9671}"/>
    <cellStyle name="Separador de milhares 5 2 3 9 6" xfId="46936" xr:uid="{FE2AAC38-60B6-436F-A76D-E2F0D192AD32}"/>
    <cellStyle name="Separador de milhares 5 2 3 9 6 2" xfId="46937" xr:uid="{B25811B3-97DA-4CC4-A778-51883AB4561E}"/>
    <cellStyle name="Separador de milhares 5 2 3 9 7" xfId="46938" xr:uid="{85C2967B-FBC5-4C0A-B7E8-C4052AADC0B7}"/>
    <cellStyle name="Separador de milhares 5 2 3 9 8" xfId="46939" xr:uid="{21451A0D-21D6-46F1-897E-910BF57A28CB}"/>
    <cellStyle name="Separador de milhares 5 2 3 9 9" xfId="53635" xr:uid="{3AAAA1A8-31D0-4B63-B40B-4F4AFCED8C83}"/>
    <cellStyle name="Separador de milhares 5 2 4" xfId="46940" xr:uid="{4325E6F5-9408-4366-BCAA-6031EA1A3FE4}"/>
    <cellStyle name="Separador de milhares 5 2 4 10" xfId="46941" xr:uid="{C284AF54-B8B6-425B-82DB-2A2556065B42}"/>
    <cellStyle name="Separador de milhares 5 2 4 10 2" xfId="46942" xr:uid="{06DC687E-90EF-45F8-842C-1A752BF210CC}"/>
    <cellStyle name="Separador de milhares 5 2 4 10 2 2" xfId="46943" xr:uid="{4CEB3AEA-3FD4-4704-B9B8-82592BCD213D}"/>
    <cellStyle name="Separador de milhares 5 2 4 10 2 2 2" xfId="46944" xr:uid="{1EFDF07D-9131-4148-A592-8C797C857C7B}"/>
    <cellStyle name="Separador de milhares 5 2 4 10 2 3" xfId="46945" xr:uid="{F8A0F85E-2CCF-4533-8B87-0927EAD6F6AB}"/>
    <cellStyle name="Separador de milhares 5 2 4 10 2 3 2" xfId="46946" xr:uid="{79014A0A-22D4-4AC0-8E12-114906907392}"/>
    <cellStyle name="Separador de milhares 5 2 4 10 2 4" xfId="46947" xr:uid="{6B5934BA-236E-42FA-ADA1-509C28FD28FC}"/>
    <cellStyle name="Separador de milhares 5 2 4 10 3" xfId="46948" xr:uid="{34CA1873-C878-4521-AC54-C04BEC6E1E95}"/>
    <cellStyle name="Separador de milhares 5 2 4 10 3 2" xfId="46949" xr:uid="{6D344049-4447-421A-9B90-6ACF747E63D7}"/>
    <cellStyle name="Separador de milhares 5 2 4 10 3 2 2" xfId="46950" xr:uid="{1EBCD4C8-FE6E-4688-A33B-1BD8A33922A0}"/>
    <cellStyle name="Separador de milhares 5 2 4 10 3 2 2 2" xfId="46951" xr:uid="{5D5DA9A5-613A-400E-A712-EEB686DFDB36}"/>
    <cellStyle name="Separador de milhares 5 2 4 10 3 2 3" xfId="46952" xr:uid="{8AB395CA-55A1-4FBB-A37E-039CEEE97C6B}"/>
    <cellStyle name="Separador de milhares 5 2 4 10 3 3" xfId="46953" xr:uid="{3A5DC00E-5F84-4FA9-AD89-68034CEFDE08}"/>
    <cellStyle name="Separador de milhares 5 2 4 10 3 3 2" xfId="46954" xr:uid="{7971CDEA-6425-48CC-BC04-FC6390A70C1E}"/>
    <cellStyle name="Separador de milhares 5 2 4 10 3 4" xfId="46955" xr:uid="{496F6DF2-ED98-490B-BF5B-72EA2EAAAE8E}"/>
    <cellStyle name="Separador de milhares 5 2 4 10 3 4 2" xfId="46956" xr:uid="{BE82A8FF-15C1-4033-AE05-CA5265C050EB}"/>
    <cellStyle name="Separador de milhares 5 2 4 10 3 5" xfId="46957" xr:uid="{47BAC3BD-FE01-44BC-90B0-4563590F5AE6}"/>
    <cellStyle name="Separador de milhares 5 2 4 10 4" xfId="46958" xr:uid="{B8799588-1000-4D96-9FE2-09AAF4623BEE}"/>
    <cellStyle name="Separador de milhares 5 2 4 10 4 2" xfId="46959" xr:uid="{0BF7F7A4-2847-4680-A49B-757BB9F366BE}"/>
    <cellStyle name="Separador de milhares 5 2 4 10 4 2 2" xfId="46960" xr:uid="{BC71B382-E644-4E35-B090-366DDE1A7957}"/>
    <cellStyle name="Separador de milhares 5 2 4 10 4 3" xfId="46961" xr:uid="{A8BA47D1-1589-42EA-9077-F72B9150E9B4}"/>
    <cellStyle name="Separador de milhares 5 2 4 10 4 3 2" xfId="46962" xr:uid="{766B57D4-B3D3-47CC-86DD-A85645822CD2}"/>
    <cellStyle name="Separador de milhares 5 2 4 10 4 4" xfId="46963" xr:uid="{17744F96-8BAB-4641-9317-15C86B1B36C9}"/>
    <cellStyle name="Separador de milhares 5 2 4 10 5" xfId="46964" xr:uid="{3B290CDF-F089-447B-AC76-C11AB7BBF8B5}"/>
    <cellStyle name="Separador de milhares 5 2 4 10 5 2" xfId="46965" xr:uid="{5619B94A-020A-45CD-A38A-3A82F206FD03}"/>
    <cellStyle name="Separador de milhares 5 2 4 10 6" xfId="46966" xr:uid="{EE68FF19-302C-4CC9-AB89-7E342EB3C58A}"/>
    <cellStyle name="Separador de milhares 5 2 4 10 7" xfId="46967" xr:uid="{EC5FA154-0906-4C17-8F65-2097327608CC}"/>
    <cellStyle name="Separador de milhares 5 2 4 10 8" xfId="53636" xr:uid="{55B884AE-F2A0-4D5C-AD2B-47BA16F47EBD}"/>
    <cellStyle name="Separador de milhares 5 2 4 11" xfId="46968" xr:uid="{D0128B4C-2186-4EA2-B414-E09CAC9046C4}"/>
    <cellStyle name="Separador de milhares 5 2 4 11 2" xfId="46969" xr:uid="{E29257A1-1948-433E-AC1C-D54A11B7BBCC}"/>
    <cellStyle name="Separador de milhares 5 2 4 11 2 2" xfId="46970" xr:uid="{9686C9EF-EB7C-437D-8DDE-7E8D748D204D}"/>
    <cellStyle name="Separador de milhares 5 2 4 11 3" xfId="46971" xr:uid="{ACDEF942-2674-4E21-B3D1-D2D8A19A61CE}"/>
    <cellStyle name="Separador de milhares 5 2 4 11 3 2" xfId="46972" xr:uid="{F3579BC0-ECEF-45EF-A5FB-F9364D7E2269}"/>
    <cellStyle name="Separador de milhares 5 2 4 11 4" xfId="46973" xr:uid="{8CDD3B1B-30D4-4932-B3AE-ECD0884019B9}"/>
    <cellStyle name="Separador de milhares 5 2 4 12" xfId="46974" xr:uid="{28FCB022-D9B2-421F-8603-38B99FDB156F}"/>
    <cellStyle name="Separador de milhares 5 2 4 12 2" xfId="46975" xr:uid="{34AE3556-2743-473D-AC96-984CA64E26F7}"/>
    <cellStyle name="Separador de milhares 5 2 4 12 2 2" xfId="46976" xr:uid="{DE1906E8-B562-4758-A1F1-0D27558C0FFC}"/>
    <cellStyle name="Separador de milhares 5 2 4 12 2 2 2" xfId="46977" xr:uid="{CFE18039-BCA3-448C-9216-AB69C8BAFD67}"/>
    <cellStyle name="Separador de milhares 5 2 4 12 2 3" xfId="46978" xr:uid="{11BADFB1-FA5B-492B-ADB2-0F0F9FC555AF}"/>
    <cellStyle name="Separador de milhares 5 2 4 12 3" xfId="46979" xr:uid="{0790249C-D208-4F5E-AB0E-2D2EA7FA3EE8}"/>
    <cellStyle name="Separador de milhares 5 2 4 12 3 2" xfId="46980" xr:uid="{BFC3766F-5787-4467-96E4-BFBC5AF9BA2F}"/>
    <cellStyle name="Separador de milhares 5 2 4 12 4" xfId="46981" xr:uid="{845DA61E-C3FF-46A8-A382-0C5307513135}"/>
    <cellStyle name="Separador de milhares 5 2 4 12 4 2" xfId="46982" xr:uid="{481D2FE3-0994-4DFC-A364-96886BEB225A}"/>
    <cellStyle name="Separador de milhares 5 2 4 12 5" xfId="46983" xr:uid="{72C12375-C0C3-41C6-9AB3-482CE9A47B79}"/>
    <cellStyle name="Separador de milhares 5 2 4 13" xfId="46984" xr:uid="{52CC23C5-389E-43EC-BF34-42D454156C04}"/>
    <cellStyle name="Separador de milhares 5 2 4 13 2" xfId="46985" xr:uid="{CFDCCA00-28DD-4A7D-8606-E313790F2B2A}"/>
    <cellStyle name="Separador de milhares 5 2 4 13 2 2" xfId="46986" xr:uid="{6B41CA5E-33FD-4C21-8873-11A42106F32F}"/>
    <cellStyle name="Separador de milhares 5 2 4 13 3" xfId="46987" xr:uid="{2D432889-FFD1-4321-B306-5D403558C71F}"/>
    <cellStyle name="Separador de milhares 5 2 4 13 3 2" xfId="46988" xr:uid="{5A6F25EC-849B-4272-A0E5-7135AA2C8198}"/>
    <cellStyle name="Separador de milhares 5 2 4 13 4" xfId="46989" xr:uid="{9D091B9F-C0CC-4793-8054-7646CE4C1654}"/>
    <cellStyle name="Separador de milhares 5 2 4 14" xfId="46990" xr:uid="{CAF8C636-F7D4-4EF3-AF11-30E5753FFF75}"/>
    <cellStyle name="Separador de milhares 5 2 4 14 2" xfId="46991" xr:uid="{1EBFB426-1447-46BD-8FED-66D48EB078A3}"/>
    <cellStyle name="Separador de milhares 5 2 4 15" xfId="46992" xr:uid="{8CC6F5A3-6C61-4605-8404-4C1872294671}"/>
    <cellStyle name="Separador de milhares 5 2 4 16" xfId="46993" xr:uid="{D3CF0615-3E57-48E0-8EA4-5A836DDD996D}"/>
    <cellStyle name="Separador de milhares 5 2 4 2" xfId="46994" xr:uid="{37AC379E-792C-46F0-B5C0-1E449A9CDDC4}"/>
    <cellStyle name="Separador de milhares 5 2 4 2 10" xfId="46995" xr:uid="{9053F6B6-2D1B-467F-927E-BCA8E183F52F}"/>
    <cellStyle name="Separador de milhares 5 2 4 2 10 2" xfId="46996" xr:uid="{7E21EADB-F804-4936-BF6E-F9B331108849}"/>
    <cellStyle name="Separador de milhares 5 2 4 2 10 2 2" xfId="46997" xr:uid="{9E54274E-7192-4066-AB4F-2119D981F82A}"/>
    <cellStyle name="Separador de milhares 5 2 4 2 10 2 2 2" xfId="46998" xr:uid="{1E28B5AB-B4C3-4715-BCC5-2053B6D1A54B}"/>
    <cellStyle name="Separador de milhares 5 2 4 2 10 2 3" xfId="46999" xr:uid="{382F0B12-800C-4F29-9677-E14E488C34CC}"/>
    <cellStyle name="Separador de milhares 5 2 4 2 10 3" xfId="47000" xr:uid="{756CAF8F-CE2C-456B-B091-C775BE1F3D0A}"/>
    <cellStyle name="Separador de milhares 5 2 4 2 10 3 2" xfId="47001" xr:uid="{9065A3D8-98B3-4E5D-B180-E68CF496C121}"/>
    <cellStyle name="Separador de milhares 5 2 4 2 10 4" xfId="47002" xr:uid="{E56C5A11-2AF3-4C8C-B4A1-FB06935688E7}"/>
    <cellStyle name="Separador de milhares 5 2 4 2 10 4 2" xfId="47003" xr:uid="{784466BF-C4D7-4E57-9A1F-F6FE49A29D4F}"/>
    <cellStyle name="Separador de milhares 5 2 4 2 10 5" xfId="47004" xr:uid="{BB80DA0A-465A-41EA-B8EE-DC1466D7A746}"/>
    <cellStyle name="Separador de milhares 5 2 4 2 11" xfId="47005" xr:uid="{BFA02477-0C3D-40A3-A88A-DA77E87B1822}"/>
    <cellStyle name="Separador de milhares 5 2 4 2 11 2" xfId="47006" xr:uid="{7163E206-263D-4093-A5EC-88E081364876}"/>
    <cellStyle name="Separador de milhares 5 2 4 2 11 2 2" xfId="47007" xr:uid="{0768E600-DF7C-47A0-8F38-1278C090B29C}"/>
    <cellStyle name="Separador de milhares 5 2 4 2 11 3" xfId="47008" xr:uid="{8466862E-70C0-4295-B7D0-7D35FF1E6E9F}"/>
    <cellStyle name="Separador de milhares 5 2 4 2 11 3 2" xfId="47009" xr:uid="{51C37FFA-36AF-419A-8D58-BDAE6A374196}"/>
    <cellStyle name="Separador de milhares 5 2 4 2 11 4" xfId="47010" xr:uid="{7CF9EBE5-13EA-4C72-AFCB-0C14EA1C10F9}"/>
    <cellStyle name="Separador de milhares 5 2 4 2 12" xfId="47011" xr:uid="{CF6D6C50-5F9A-4C02-A52C-CEAA5B4963F6}"/>
    <cellStyle name="Separador de milhares 5 2 4 2 12 2" xfId="47012" xr:uid="{59F8FF42-C836-4F5B-A922-C5AC6B406D2A}"/>
    <cellStyle name="Separador de milhares 5 2 4 2 13" xfId="47013" xr:uid="{FA492CD1-F27F-4883-B341-E2CEE000892A}"/>
    <cellStyle name="Separador de milhares 5 2 4 2 14" xfId="47014" xr:uid="{E39B59F6-2C75-43E3-B103-E06EC6791EA0}"/>
    <cellStyle name="Separador de milhares 5 2 4 2 2" xfId="47015" xr:uid="{6FCDA5B2-74B3-4773-8179-BA1403101D44}"/>
    <cellStyle name="Separador de milhares 5 2 4 2 2 10" xfId="47016" xr:uid="{3B1E7356-BE2E-49BC-9C9E-2FD2C8668EFC}"/>
    <cellStyle name="Separador de milhares 5 2 4 2 2 10 2" xfId="47017" xr:uid="{666543EF-C309-4C4D-A41B-63B0A7C86A5A}"/>
    <cellStyle name="Separador de milhares 5 2 4 2 2 11" xfId="47018" xr:uid="{321704C6-9EB4-4BDB-93CC-A2162A1D4A58}"/>
    <cellStyle name="Separador de milhares 5 2 4 2 2 12" xfId="47019" xr:uid="{4B9D86AB-25B0-4EDB-AD21-305B98E5B342}"/>
    <cellStyle name="Separador de milhares 5 2 4 2 2 13" xfId="53637" xr:uid="{C62F9CFA-85E1-4211-8431-BC4CF0A9B045}"/>
    <cellStyle name="Separador de milhares 5 2 4 2 2 2" xfId="47020" xr:uid="{B6EBB68C-BDAF-488C-892E-BDB2FE8BEB2B}"/>
    <cellStyle name="Separador de milhares 5 2 4 2 2 2 10" xfId="47021" xr:uid="{4C919668-114E-4BDE-8910-321FC0C2400C}"/>
    <cellStyle name="Separador de milhares 5 2 4 2 2 2 11" xfId="53638" xr:uid="{92E3FA34-8A1A-4B2E-94B8-2A78B48D9FDA}"/>
    <cellStyle name="Separador de milhares 5 2 4 2 2 2 2" xfId="47022" xr:uid="{B788B048-75D9-45E7-92DB-7BF6740122B5}"/>
    <cellStyle name="Separador de milhares 5 2 4 2 2 2 2 2" xfId="47023" xr:uid="{7C37BAF1-C0F2-4922-A625-D53C0BF10E59}"/>
    <cellStyle name="Separador de milhares 5 2 4 2 2 2 2 2 2" xfId="47024" xr:uid="{4BD801BB-CE01-49EC-A7F0-8CE315D2BC20}"/>
    <cellStyle name="Separador de milhares 5 2 4 2 2 2 2 2 2 2" xfId="47025" xr:uid="{27F96B0D-3320-44BA-8839-2ACC628D9263}"/>
    <cellStyle name="Separador de milhares 5 2 4 2 2 2 2 2 2 2 2" xfId="47026" xr:uid="{E9196D92-1AC8-43CA-B01D-6C9A2D1EE3FF}"/>
    <cellStyle name="Separador de milhares 5 2 4 2 2 2 2 2 2 2 2 2" xfId="47027" xr:uid="{C47E8990-61A2-4FD7-94D9-F83E162F0FD1}"/>
    <cellStyle name="Separador de milhares 5 2 4 2 2 2 2 2 2 2 3" xfId="47028" xr:uid="{69374AD7-119E-4FE3-AE97-8B32C3A88966}"/>
    <cellStyle name="Separador de milhares 5 2 4 2 2 2 2 2 2 3" xfId="47029" xr:uid="{6EB5653F-33B7-4CD7-9920-33DB343F4F7A}"/>
    <cellStyle name="Separador de milhares 5 2 4 2 2 2 2 2 2 3 2" xfId="47030" xr:uid="{17E55843-9EEF-4AA3-BAE6-B884A0B77C0D}"/>
    <cellStyle name="Separador de milhares 5 2 4 2 2 2 2 2 2 4" xfId="47031" xr:uid="{CF3E14E0-F5FE-4CB8-AE24-F3A34A5852BD}"/>
    <cellStyle name="Separador de milhares 5 2 4 2 2 2 2 2 2 4 2" xfId="47032" xr:uid="{06DAD36A-BDDE-4B4B-B996-91BAFB285C73}"/>
    <cellStyle name="Separador de milhares 5 2 4 2 2 2 2 2 2 5" xfId="47033" xr:uid="{A95124B7-BDCB-448F-83AB-0AEDC55B4439}"/>
    <cellStyle name="Separador de milhares 5 2 4 2 2 2 2 2 3" xfId="47034" xr:uid="{368E1BBB-869D-4AB3-B3CB-B6121B14CC6F}"/>
    <cellStyle name="Separador de milhares 5 2 4 2 2 2 2 2 3 2" xfId="47035" xr:uid="{0EF8B390-18C2-4D53-B821-AF1C77B35A2D}"/>
    <cellStyle name="Separador de milhares 5 2 4 2 2 2 2 2 4" xfId="47036" xr:uid="{FC532C9C-41D9-4E60-8A08-A200D2AF0818}"/>
    <cellStyle name="Separador de milhares 5 2 4 2 2 2 2 2 4 2" xfId="47037" xr:uid="{032D431F-7420-4242-828C-DE4F61AF7A2D}"/>
    <cellStyle name="Separador de milhares 5 2 4 2 2 2 2 2 5" xfId="47038" xr:uid="{7EC59757-F6C7-45B1-B284-3F7428C916BD}"/>
    <cellStyle name="Separador de milhares 5 2 4 2 2 2 2 3" xfId="47039" xr:uid="{D132D700-B244-4D20-AEE9-F430B8035322}"/>
    <cellStyle name="Separador de milhares 5 2 4 2 2 2 2 3 2" xfId="47040" xr:uid="{8A1205E8-EC37-4FD5-B328-9E487138C9D3}"/>
    <cellStyle name="Separador de milhares 5 2 4 2 2 2 2 3 2 2" xfId="47041" xr:uid="{0C08ED0E-BE43-4470-AFAE-D168C9AD0619}"/>
    <cellStyle name="Separador de milhares 5 2 4 2 2 2 2 3 3" xfId="47042" xr:uid="{7545A9D4-753B-4CB3-AF14-E6F04DABCF30}"/>
    <cellStyle name="Separador de milhares 5 2 4 2 2 2 2 3 3 2" xfId="47043" xr:uid="{942DC325-E1B5-4B0B-B402-C593C5DF3DCD}"/>
    <cellStyle name="Separador de milhares 5 2 4 2 2 2 2 3 4" xfId="47044" xr:uid="{20B28588-4535-4961-AB9A-87BC69CB2819}"/>
    <cellStyle name="Separador de milhares 5 2 4 2 2 2 2 4" xfId="47045" xr:uid="{ACD7F885-D1B7-49CC-BC53-EFFB2871F63B}"/>
    <cellStyle name="Separador de milhares 5 2 4 2 2 2 2 4 2" xfId="47046" xr:uid="{0F1E7147-B9AE-41F6-B2C4-0459A1F02638}"/>
    <cellStyle name="Separador de milhares 5 2 4 2 2 2 2 4 2 2" xfId="47047" xr:uid="{8449282B-EC4F-4EEF-8114-6738E230D249}"/>
    <cellStyle name="Separador de milhares 5 2 4 2 2 2 2 4 2 2 2" xfId="47048" xr:uid="{6D6EF92F-0ABE-4BD2-BDFF-51222108DC07}"/>
    <cellStyle name="Separador de milhares 5 2 4 2 2 2 2 4 2 3" xfId="47049" xr:uid="{D7DA73DD-3DBE-47E7-AE62-6BAD370411EE}"/>
    <cellStyle name="Separador de milhares 5 2 4 2 2 2 2 4 3" xfId="47050" xr:uid="{10102474-6F6B-4503-8301-5C0123FE4787}"/>
    <cellStyle name="Separador de milhares 5 2 4 2 2 2 2 4 3 2" xfId="47051" xr:uid="{1FB5A2E5-1A29-436B-B954-EC17571C5F9F}"/>
    <cellStyle name="Separador de milhares 5 2 4 2 2 2 2 4 4" xfId="47052" xr:uid="{8767A4BF-7AFF-4972-A8D9-FD51B18ADBAA}"/>
    <cellStyle name="Separador de milhares 5 2 4 2 2 2 2 4 4 2" xfId="47053" xr:uid="{68730DC2-FF8A-422A-A72E-4F88C9B858B9}"/>
    <cellStyle name="Separador de milhares 5 2 4 2 2 2 2 4 5" xfId="47054" xr:uid="{9A1464DB-7516-4D56-AD45-83FA61603285}"/>
    <cellStyle name="Separador de milhares 5 2 4 2 2 2 2 5" xfId="47055" xr:uid="{7B51C8A4-BD79-4C4A-8A85-ED75A3EC554E}"/>
    <cellStyle name="Separador de milhares 5 2 4 2 2 2 2 5 2" xfId="47056" xr:uid="{D9BF2225-51B7-4AC0-9914-01C6F4D5C92D}"/>
    <cellStyle name="Separador de milhares 5 2 4 2 2 2 2 5 2 2" xfId="47057" xr:uid="{A0210C3D-98ED-4F36-84B5-00A3D371AFF9}"/>
    <cellStyle name="Separador de milhares 5 2 4 2 2 2 2 5 3" xfId="47058" xr:uid="{57A508AB-4C1F-40FD-8AB8-A9E3DB6A1862}"/>
    <cellStyle name="Separador de milhares 5 2 4 2 2 2 2 5 3 2" xfId="47059" xr:uid="{15327C0F-D00B-48CB-B0B3-87CE24150785}"/>
    <cellStyle name="Separador de milhares 5 2 4 2 2 2 2 5 4" xfId="47060" xr:uid="{B24C3D0E-646D-453F-B059-305A73C3B543}"/>
    <cellStyle name="Separador de milhares 5 2 4 2 2 2 2 6" xfId="47061" xr:uid="{DECC577E-C642-4788-A262-4E944AA96F65}"/>
    <cellStyle name="Separador de milhares 5 2 4 2 2 2 2 6 2" xfId="47062" xr:uid="{5FCB36AD-A5C1-4ABC-A831-708173A936CA}"/>
    <cellStyle name="Separador de milhares 5 2 4 2 2 2 2 7" xfId="47063" xr:uid="{8C8DBF90-F2BF-4296-9D89-161015821628}"/>
    <cellStyle name="Separador de milhares 5 2 4 2 2 2 2 8" xfId="47064" xr:uid="{915FB45A-360B-4D55-ADBC-073DC2080D25}"/>
    <cellStyle name="Separador de milhares 5 2 4 2 2 2 2 9" xfId="53639" xr:uid="{F9AFF98A-6831-4348-A71C-74462E72E367}"/>
    <cellStyle name="Separador de milhares 5 2 4 2 2 2 3" xfId="47065" xr:uid="{F89794D5-C484-45C7-B16D-3019E94FE047}"/>
    <cellStyle name="Separador de milhares 5 2 4 2 2 2 3 2" xfId="47066" xr:uid="{64012D8F-688D-439D-9F9B-0566036AD992}"/>
    <cellStyle name="Separador de milhares 5 2 4 2 2 2 3 2 2" xfId="47067" xr:uid="{FEB81602-1392-4B09-AB1C-775F41E5ECB6}"/>
    <cellStyle name="Separador de milhares 5 2 4 2 2 2 3 2 2 2" xfId="47068" xr:uid="{12A2167A-C8C8-437C-B6D3-C15479D01598}"/>
    <cellStyle name="Separador de milhares 5 2 4 2 2 2 3 2 2 2 2" xfId="47069" xr:uid="{BA4F3D6F-0032-49D5-89C8-4BAE895E6451}"/>
    <cellStyle name="Separador de milhares 5 2 4 2 2 2 3 2 2 2 2 2" xfId="47070" xr:uid="{21E86D01-66C6-4E22-8CD8-EF8AB0B84256}"/>
    <cellStyle name="Separador de milhares 5 2 4 2 2 2 3 2 2 2 3" xfId="47071" xr:uid="{B50E6BA4-CED4-4B15-A4E5-670DC940C9D0}"/>
    <cellStyle name="Separador de milhares 5 2 4 2 2 2 3 2 2 3" xfId="47072" xr:uid="{A996F48C-BD19-4320-B8FC-D03909030531}"/>
    <cellStyle name="Separador de milhares 5 2 4 2 2 2 3 2 2 3 2" xfId="47073" xr:uid="{0157C110-A28A-46CE-A46F-DA8839B839C4}"/>
    <cellStyle name="Separador de milhares 5 2 4 2 2 2 3 2 2 4" xfId="47074" xr:uid="{6A00B217-28ED-4272-8323-D5EE521E774A}"/>
    <cellStyle name="Separador de milhares 5 2 4 2 2 2 3 2 2 4 2" xfId="47075" xr:uid="{5B6488B6-7AB3-412E-911E-FBE472B99B91}"/>
    <cellStyle name="Separador de milhares 5 2 4 2 2 2 3 2 2 5" xfId="47076" xr:uid="{C3F85A8B-8325-4385-B921-F3A283A0A695}"/>
    <cellStyle name="Separador de milhares 5 2 4 2 2 2 3 2 3" xfId="47077" xr:uid="{3B133F9A-9A56-49B8-B95E-0019E52D0D32}"/>
    <cellStyle name="Separador de milhares 5 2 4 2 2 2 3 2 3 2" xfId="47078" xr:uid="{B86BE394-131B-43F3-8DE9-B07FD23D000E}"/>
    <cellStyle name="Separador de milhares 5 2 4 2 2 2 3 2 4" xfId="47079" xr:uid="{1D21FA3F-30C4-4D06-9F5F-CD020F1656DA}"/>
    <cellStyle name="Separador de milhares 5 2 4 2 2 2 3 2 4 2" xfId="47080" xr:uid="{F181A517-6ACD-47CD-94B0-AEC4F5BB6AF9}"/>
    <cellStyle name="Separador de milhares 5 2 4 2 2 2 3 2 5" xfId="47081" xr:uid="{C1B99436-05E1-4688-A712-480E04E7C6B7}"/>
    <cellStyle name="Separador de milhares 5 2 4 2 2 2 3 3" xfId="47082" xr:uid="{B484AE46-0666-4F5A-B628-BFFB58D61DD4}"/>
    <cellStyle name="Separador de milhares 5 2 4 2 2 2 3 3 2" xfId="47083" xr:uid="{CE2746F6-9D7D-4C25-A959-243F0603AE50}"/>
    <cellStyle name="Separador de milhares 5 2 4 2 2 2 3 3 2 2" xfId="47084" xr:uid="{C8105861-0AD1-45A0-971E-E6203D1F9578}"/>
    <cellStyle name="Separador de milhares 5 2 4 2 2 2 3 3 3" xfId="47085" xr:uid="{D4DFD093-4472-420A-BC81-594595B8F21D}"/>
    <cellStyle name="Separador de milhares 5 2 4 2 2 2 3 3 3 2" xfId="47086" xr:uid="{63F7B742-EDAF-4A0C-B967-83702FB7EDB3}"/>
    <cellStyle name="Separador de milhares 5 2 4 2 2 2 3 3 4" xfId="47087" xr:uid="{F9E9F22C-FB40-47D6-A367-83C3C9835F10}"/>
    <cellStyle name="Separador de milhares 5 2 4 2 2 2 3 4" xfId="47088" xr:uid="{A91211C6-82E3-4CF0-9539-951126247080}"/>
    <cellStyle name="Separador de milhares 5 2 4 2 2 2 3 4 2" xfId="47089" xr:uid="{18773397-2D3A-4E5F-92D0-13BD4B0273E4}"/>
    <cellStyle name="Separador de milhares 5 2 4 2 2 2 3 4 2 2" xfId="47090" xr:uid="{051D4C43-3B95-4B62-909F-14588BD2A394}"/>
    <cellStyle name="Separador de milhares 5 2 4 2 2 2 3 4 2 2 2" xfId="47091" xr:uid="{28BA61AD-92C5-48EA-A1F2-A80223A9B05B}"/>
    <cellStyle name="Separador de milhares 5 2 4 2 2 2 3 4 2 3" xfId="47092" xr:uid="{F0F6672F-38BF-4D86-834C-1DC05DDC87B5}"/>
    <cellStyle name="Separador de milhares 5 2 4 2 2 2 3 4 3" xfId="47093" xr:uid="{E5984746-BD52-44FE-A527-03C2B462A2D5}"/>
    <cellStyle name="Separador de milhares 5 2 4 2 2 2 3 4 3 2" xfId="47094" xr:uid="{ADFAF85B-437C-4100-BDDE-6DC4091E1EAE}"/>
    <cellStyle name="Separador de milhares 5 2 4 2 2 2 3 4 4" xfId="47095" xr:uid="{15EF6E35-7D12-481C-B4CA-3BD06DF447AD}"/>
    <cellStyle name="Separador de milhares 5 2 4 2 2 2 3 4 4 2" xfId="47096" xr:uid="{A7FE4D46-22E7-4226-9D4B-56E3ACA36D54}"/>
    <cellStyle name="Separador de milhares 5 2 4 2 2 2 3 4 5" xfId="47097" xr:uid="{171CDF28-F120-4769-9467-228E331654DD}"/>
    <cellStyle name="Separador de milhares 5 2 4 2 2 2 3 5" xfId="47098" xr:uid="{EA275387-3462-4203-B4D4-3B4BFB0783C4}"/>
    <cellStyle name="Separador de milhares 5 2 4 2 2 2 3 5 2" xfId="47099" xr:uid="{2C4BDE70-B4C8-409C-94F3-58A4E4B711BB}"/>
    <cellStyle name="Separador de milhares 5 2 4 2 2 2 3 5 2 2" xfId="47100" xr:uid="{2E51D6E2-B4DC-4489-A2A8-EC9B1B4AEC80}"/>
    <cellStyle name="Separador de milhares 5 2 4 2 2 2 3 5 3" xfId="47101" xr:uid="{8BF6CB01-56CD-4695-BA42-52112CA33A12}"/>
    <cellStyle name="Separador de milhares 5 2 4 2 2 2 3 5 3 2" xfId="47102" xr:uid="{B551C4AE-D4DE-4CB6-9D80-7B653DAA10DD}"/>
    <cellStyle name="Separador de milhares 5 2 4 2 2 2 3 5 4" xfId="47103" xr:uid="{9C23E305-4496-432D-8924-777246BE8CDC}"/>
    <cellStyle name="Separador de milhares 5 2 4 2 2 2 3 6" xfId="47104" xr:uid="{E0043C5E-5C4B-440B-9B2B-0CC17BE34E78}"/>
    <cellStyle name="Separador de milhares 5 2 4 2 2 2 3 6 2" xfId="47105" xr:uid="{BD201DC8-B5D4-460F-8BB1-8DE0C61F2B4C}"/>
    <cellStyle name="Separador de milhares 5 2 4 2 2 2 3 7" xfId="47106" xr:uid="{8E6BA5C0-368E-42EC-98EE-2CB71F2AF539}"/>
    <cellStyle name="Separador de milhares 5 2 4 2 2 2 3 8" xfId="47107" xr:uid="{F315C571-5DAD-40F3-BA96-ACE189EFBF87}"/>
    <cellStyle name="Separador de milhares 5 2 4 2 2 2 3 9" xfId="53640" xr:uid="{78A217FC-FC61-4993-9CFB-F8CE9BCE3DDB}"/>
    <cellStyle name="Separador de milhares 5 2 4 2 2 2 4" xfId="47108" xr:uid="{FB957CB2-F8A8-45D1-8CA3-98C6108433E0}"/>
    <cellStyle name="Separador de milhares 5 2 4 2 2 2 4 2" xfId="47109" xr:uid="{5E2684FB-A992-4025-BAB4-D8B9F400C892}"/>
    <cellStyle name="Separador de milhares 5 2 4 2 2 2 4 2 2" xfId="47110" xr:uid="{3E09A969-E4F6-4FB9-9436-171137534CE5}"/>
    <cellStyle name="Separador de milhares 5 2 4 2 2 2 4 2 2 2" xfId="47111" xr:uid="{793DDC93-0F6F-4999-982B-2188BB0CE862}"/>
    <cellStyle name="Separador de milhares 5 2 4 2 2 2 4 2 2 2 2" xfId="47112" xr:uid="{BBAD9225-1DB0-4CCB-98B3-170B71A5B22F}"/>
    <cellStyle name="Separador de milhares 5 2 4 2 2 2 4 2 2 3" xfId="47113" xr:uid="{080E1D99-F844-4412-A141-FED6385B555E}"/>
    <cellStyle name="Separador de milhares 5 2 4 2 2 2 4 2 3" xfId="47114" xr:uid="{54F0303F-5BF6-41E7-B0F6-554D6178CF4D}"/>
    <cellStyle name="Separador de milhares 5 2 4 2 2 2 4 2 3 2" xfId="47115" xr:uid="{B32230AA-9C4A-4EBE-B753-02CDBC0B9432}"/>
    <cellStyle name="Separador de milhares 5 2 4 2 2 2 4 2 4" xfId="47116" xr:uid="{80B301FE-5755-46D8-BB2A-4926DE37B2CF}"/>
    <cellStyle name="Separador de milhares 5 2 4 2 2 2 4 2 4 2" xfId="47117" xr:uid="{E2C76B94-7C62-4D6E-99D6-6D38C6217365}"/>
    <cellStyle name="Separador de milhares 5 2 4 2 2 2 4 2 5" xfId="47118" xr:uid="{101AC743-7659-44A1-88F7-794506CF80CC}"/>
    <cellStyle name="Separador de milhares 5 2 4 2 2 2 4 3" xfId="47119" xr:uid="{6D26592C-2BBD-4C75-83F5-CF0CB1317B16}"/>
    <cellStyle name="Separador de milhares 5 2 4 2 2 2 4 3 2" xfId="47120" xr:uid="{C98A3F05-DF24-4785-B556-FAE80B241D57}"/>
    <cellStyle name="Separador de milhares 5 2 4 2 2 2 4 4" xfId="47121" xr:uid="{4C212C32-5715-4E8D-BE36-08189B8DF323}"/>
    <cellStyle name="Separador de milhares 5 2 4 2 2 2 4 4 2" xfId="47122" xr:uid="{584ACEF5-1ECE-4EB5-9B20-07DA0265E80F}"/>
    <cellStyle name="Separador de milhares 5 2 4 2 2 2 4 5" xfId="47123" xr:uid="{4D117918-BB2A-40DE-B48E-C80107519204}"/>
    <cellStyle name="Separador de milhares 5 2 4 2 2 2 5" xfId="47124" xr:uid="{FBA9B4E6-F7C3-40AC-8217-E2272AD5D961}"/>
    <cellStyle name="Separador de milhares 5 2 4 2 2 2 5 2" xfId="47125" xr:uid="{A4237287-7AC4-4BB5-82E5-EE54155A064F}"/>
    <cellStyle name="Separador de milhares 5 2 4 2 2 2 5 2 2" xfId="47126" xr:uid="{AADC6074-7CE8-48C9-8856-18D187971BA1}"/>
    <cellStyle name="Separador de milhares 5 2 4 2 2 2 5 3" xfId="47127" xr:uid="{B7749D41-2079-467D-819C-8D51E5130CF5}"/>
    <cellStyle name="Separador de milhares 5 2 4 2 2 2 5 3 2" xfId="47128" xr:uid="{A49E9BAF-23DA-4D76-A3C8-C6336D34EDE1}"/>
    <cellStyle name="Separador de milhares 5 2 4 2 2 2 5 4" xfId="47129" xr:uid="{FBC52D87-0B65-4864-92E0-063F843D349A}"/>
    <cellStyle name="Separador de milhares 5 2 4 2 2 2 6" xfId="47130" xr:uid="{4322CAC0-0F91-44D3-BB11-170291AA34BA}"/>
    <cellStyle name="Separador de milhares 5 2 4 2 2 2 6 2" xfId="47131" xr:uid="{DCC61866-39E0-4AC6-B052-5A118886D5E5}"/>
    <cellStyle name="Separador de milhares 5 2 4 2 2 2 6 2 2" xfId="47132" xr:uid="{94585E4E-957E-4668-B59F-441CD87A2199}"/>
    <cellStyle name="Separador de milhares 5 2 4 2 2 2 6 2 2 2" xfId="47133" xr:uid="{33E431D2-4BAF-4EEA-9584-702B851FADD4}"/>
    <cellStyle name="Separador de milhares 5 2 4 2 2 2 6 2 3" xfId="47134" xr:uid="{79F226DB-C5BD-4D68-8A55-006945957385}"/>
    <cellStyle name="Separador de milhares 5 2 4 2 2 2 6 3" xfId="47135" xr:uid="{B8BE2768-BC4B-4E5E-BC29-7514801AD86C}"/>
    <cellStyle name="Separador de milhares 5 2 4 2 2 2 6 3 2" xfId="47136" xr:uid="{B820D579-1832-404D-B373-4D8E9612F04A}"/>
    <cellStyle name="Separador de milhares 5 2 4 2 2 2 6 4" xfId="47137" xr:uid="{B14BEC0C-EA47-4F32-8E17-F48E6EC9EB42}"/>
    <cellStyle name="Separador de milhares 5 2 4 2 2 2 6 4 2" xfId="47138" xr:uid="{6DCC84C5-6B0B-409C-8D39-6B3C61F464C5}"/>
    <cellStyle name="Separador de milhares 5 2 4 2 2 2 6 5" xfId="47139" xr:uid="{9F6C6518-2E83-4320-99DA-993678C546D0}"/>
    <cellStyle name="Separador de milhares 5 2 4 2 2 2 7" xfId="47140" xr:uid="{4ED849C3-484C-4475-9E73-56E6E55C9F29}"/>
    <cellStyle name="Separador de milhares 5 2 4 2 2 2 7 2" xfId="47141" xr:uid="{634EF475-1FF2-49CE-8B46-4DCFB35218AC}"/>
    <cellStyle name="Separador de milhares 5 2 4 2 2 2 7 2 2" xfId="47142" xr:uid="{A5A517A3-049D-4E05-846D-EB82A4870AE1}"/>
    <cellStyle name="Separador de milhares 5 2 4 2 2 2 7 3" xfId="47143" xr:uid="{D3601FC0-88F9-4FEE-81C2-1BFA5A5AA541}"/>
    <cellStyle name="Separador de milhares 5 2 4 2 2 2 7 3 2" xfId="47144" xr:uid="{52ADE04D-1ABA-4880-8946-004403620C80}"/>
    <cellStyle name="Separador de milhares 5 2 4 2 2 2 7 4" xfId="47145" xr:uid="{F642DAEE-2D06-4AD5-A844-2AD5990B09A1}"/>
    <cellStyle name="Separador de milhares 5 2 4 2 2 2 8" xfId="47146" xr:uid="{15A97308-6F98-47E6-93A7-BD978CA8BD46}"/>
    <cellStyle name="Separador de milhares 5 2 4 2 2 2 8 2" xfId="47147" xr:uid="{D36FD2EA-6F14-4990-B295-D8D63162844F}"/>
    <cellStyle name="Separador de milhares 5 2 4 2 2 2 9" xfId="47148" xr:uid="{DF9F3A67-AEE1-4534-9FB2-DC0E88DBE92E}"/>
    <cellStyle name="Separador de milhares 5 2 4 2 2 3" xfId="47149" xr:uid="{2DE0F588-248B-494E-9822-F81A860F6BD3}"/>
    <cellStyle name="Separador de milhares 5 2 4 2 2 3 2" xfId="47150" xr:uid="{B5AD1EE3-9544-4F55-AB27-67FB86FBE858}"/>
    <cellStyle name="Separador de milhares 5 2 4 2 2 3 2 2" xfId="47151" xr:uid="{E30478A9-5534-4C8D-8F20-0EBF0F3BC427}"/>
    <cellStyle name="Separador de milhares 5 2 4 2 2 3 2 2 2" xfId="47152" xr:uid="{C4A60D41-7367-46D9-A65B-F007232F9B57}"/>
    <cellStyle name="Separador de milhares 5 2 4 2 2 3 2 2 2 2" xfId="47153" xr:uid="{91799E17-96CF-4105-8D77-FF5230ACFA15}"/>
    <cellStyle name="Separador de milhares 5 2 4 2 2 3 2 2 2 2 2" xfId="47154" xr:uid="{395801F5-66FE-4113-A2CE-8C3A09F70C15}"/>
    <cellStyle name="Separador de milhares 5 2 4 2 2 3 2 2 2 3" xfId="47155" xr:uid="{843E8C81-344B-4736-985D-85576E825A92}"/>
    <cellStyle name="Separador de milhares 5 2 4 2 2 3 2 2 3" xfId="47156" xr:uid="{0E468877-A0FF-40D5-BD3D-2A2C1A48C9E3}"/>
    <cellStyle name="Separador de milhares 5 2 4 2 2 3 2 2 3 2" xfId="47157" xr:uid="{1D403FDF-1EC1-4A45-B3D8-FA31A51FC39C}"/>
    <cellStyle name="Separador de milhares 5 2 4 2 2 3 2 2 4" xfId="47158" xr:uid="{3D07A88A-F4EE-4F9F-8D7E-C15B2BFF7E18}"/>
    <cellStyle name="Separador de milhares 5 2 4 2 2 3 2 2 4 2" xfId="47159" xr:uid="{8600D5D2-1997-4BD1-A0A4-7F2F197D4C4F}"/>
    <cellStyle name="Separador de milhares 5 2 4 2 2 3 2 2 5" xfId="47160" xr:uid="{C0FB5A23-149A-4538-858C-2CA9473BF2D2}"/>
    <cellStyle name="Separador de milhares 5 2 4 2 2 3 2 3" xfId="47161" xr:uid="{1B87F45A-4307-41D5-8416-39E0FF7BEDCB}"/>
    <cellStyle name="Separador de milhares 5 2 4 2 2 3 2 3 2" xfId="47162" xr:uid="{7F196874-037E-4C16-9859-38EF42CADB48}"/>
    <cellStyle name="Separador de milhares 5 2 4 2 2 3 2 4" xfId="47163" xr:uid="{DA69A513-3D86-44FD-9C16-1B3DE265C09B}"/>
    <cellStyle name="Separador de milhares 5 2 4 2 2 3 2 4 2" xfId="47164" xr:uid="{DD32514F-8CC3-40AE-AAF5-C93CCC11816C}"/>
    <cellStyle name="Separador de milhares 5 2 4 2 2 3 2 5" xfId="47165" xr:uid="{35EF9D5C-8ED3-47D5-8C1A-B399CF760C5A}"/>
    <cellStyle name="Separador de milhares 5 2 4 2 2 3 3" xfId="47166" xr:uid="{3BE9CFB2-129D-40A3-9246-46881CCDD65F}"/>
    <cellStyle name="Separador de milhares 5 2 4 2 2 3 3 2" xfId="47167" xr:uid="{F6DD90C9-5185-471E-AA9F-5253A5DCD7DE}"/>
    <cellStyle name="Separador de milhares 5 2 4 2 2 3 3 2 2" xfId="47168" xr:uid="{B920A88E-7A9E-495D-86B0-B0C9F0EA5219}"/>
    <cellStyle name="Separador de milhares 5 2 4 2 2 3 3 3" xfId="47169" xr:uid="{C3DFA4F0-32EE-466D-AB81-B5D13C81114E}"/>
    <cellStyle name="Separador de milhares 5 2 4 2 2 3 3 3 2" xfId="47170" xr:uid="{D6D7B9E6-D4E7-4A65-95C5-1C4B43C62CF8}"/>
    <cellStyle name="Separador de milhares 5 2 4 2 2 3 3 4" xfId="47171" xr:uid="{0B39C1B9-79C4-45AE-A504-BAA5D64C5C7D}"/>
    <cellStyle name="Separador de milhares 5 2 4 2 2 3 4" xfId="47172" xr:uid="{C13C66FA-E9A9-4879-8EBE-EC78E8FA3EE0}"/>
    <cellStyle name="Separador de milhares 5 2 4 2 2 3 4 2" xfId="47173" xr:uid="{CEED09A8-DEAB-40B3-9CAD-2AFEC6EB65FF}"/>
    <cellStyle name="Separador de milhares 5 2 4 2 2 3 4 2 2" xfId="47174" xr:uid="{6FF8584D-16E9-48CA-8844-8725B6823962}"/>
    <cellStyle name="Separador de milhares 5 2 4 2 2 3 4 2 2 2" xfId="47175" xr:uid="{EF94FA66-4D3B-4E81-B783-AF342B846C6C}"/>
    <cellStyle name="Separador de milhares 5 2 4 2 2 3 4 2 3" xfId="47176" xr:uid="{41886D90-4295-4910-A876-7209199B6E25}"/>
    <cellStyle name="Separador de milhares 5 2 4 2 2 3 4 3" xfId="47177" xr:uid="{D459DC88-9C7C-4E0D-801F-C9D53A10D5CB}"/>
    <cellStyle name="Separador de milhares 5 2 4 2 2 3 4 3 2" xfId="47178" xr:uid="{0D472833-771E-4193-94A6-45D16078416B}"/>
    <cellStyle name="Separador de milhares 5 2 4 2 2 3 4 4" xfId="47179" xr:uid="{249C2491-07EE-44FF-AB89-920E6BF11A4B}"/>
    <cellStyle name="Separador de milhares 5 2 4 2 2 3 4 4 2" xfId="47180" xr:uid="{D1A39B15-6E24-4DC8-AC59-71713F92BE0A}"/>
    <cellStyle name="Separador de milhares 5 2 4 2 2 3 4 5" xfId="47181" xr:uid="{2FEE8B52-7B7F-475B-B5E9-1638F9034D39}"/>
    <cellStyle name="Separador de milhares 5 2 4 2 2 3 5" xfId="47182" xr:uid="{354A503C-6A52-45EA-B6DA-82F5D0CE2E60}"/>
    <cellStyle name="Separador de milhares 5 2 4 2 2 3 5 2" xfId="47183" xr:uid="{D0DAC554-BDAE-4830-92E0-003DD4DC9D34}"/>
    <cellStyle name="Separador de milhares 5 2 4 2 2 3 5 2 2" xfId="47184" xr:uid="{80F7E6F4-9EDD-4A92-8394-7170D900DC7F}"/>
    <cellStyle name="Separador de milhares 5 2 4 2 2 3 5 3" xfId="47185" xr:uid="{D892A56F-C5CD-4B56-BFA1-3D4C3B7A81E2}"/>
    <cellStyle name="Separador de milhares 5 2 4 2 2 3 5 3 2" xfId="47186" xr:uid="{5CAC0626-2C1A-4AE7-90A4-B60E56B0918F}"/>
    <cellStyle name="Separador de milhares 5 2 4 2 2 3 5 4" xfId="47187" xr:uid="{010CD171-C20B-423C-84C3-6A36F92C722F}"/>
    <cellStyle name="Separador de milhares 5 2 4 2 2 3 6" xfId="47188" xr:uid="{CD871CA6-34C8-460F-A0D6-8BE8E397510E}"/>
    <cellStyle name="Separador de milhares 5 2 4 2 2 3 6 2" xfId="47189" xr:uid="{1A29A52F-6B8A-4490-AFAC-9212313FBAE3}"/>
    <cellStyle name="Separador de milhares 5 2 4 2 2 3 7" xfId="47190" xr:uid="{4457FB7C-020E-4ACA-94C0-5A60173AFEDC}"/>
    <cellStyle name="Separador de milhares 5 2 4 2 2 3 8" xfId="47191" xr:uid="{C5A9B617-840D-4877-B880-2E5CE3097EDB}"/>
    <cellStyle name="Separador de milhares 5 2 4 2 2 3 9" xfId="53641" xr:uid="{C8339C82-DB0F-471D-BB79-9A53902ADAE9}"/>
    <cellStyle name="Separador de milhares 5 2 4 2 2 4" xfId="47192" xr:uid="{6E206B64-6236-4DE6-B983-C8ABC7940C90}"/>
    <cellStyle name="Separador de milhares 5 2 4 2 2 4 2" xfId="47193" xr:uid="{394F4EA0-4C57-4B3A-B85C-4B3C38CF598C}"/>
    <cellStyle name="Separador de milhares 5 2 4 2 2 4 2 2" xfId="47194" xr:uid="{15B39C0C-C9F4-4081-8561-0D1BCE6B0E8A}"/>
    <cellStyle name="Separador de milhares 5 2 4 2 2 4 2 2 2" xfId="47195" xr:uid="{CA2F3270-B03E-4FB4-9C02-B59114AE66F3}"/>
    <cellStyle name="Separador de milhares 5 2 4 2 2 4 2 2 2 2" xfId="47196" xr:uid="{3CD1647F-1FFA-486C-A6D8-A2FF4D8F17D7}"/>
    <cellStyle name="Separador de milhares 5 2 4 2 2 4 2 2 2 2 2" xfId="47197" xr:uid="{3EF6ABEE-69D5-40B8-A2AB-6BB00AED58B9}"/>
    <cellStyle name="Separador de milhares 5 2 4 2 2 4 2 2 2 3" xfId="47198" xr:uid="{4F6E6D58-34C5-49A0-B633-BB2A6EE74482}"/>
    <cellStyle name="Separador de milhares 5 2 4 2 2 4 2 2 3" xfId="47199" xr:uid="{5013F7BA-7DA6-4650-ACCB-3063FF461801}"/>
    <cellStyle name="Separador de milhares 5 2 4 2 2 4 2 2 3 2" xfId="47200" xr:uid="{6E4C1A1E-30DB-4147-954A-9ADD56FD2459}"/>
    <cellStyle name="Separador de milhares 5 2 4 2 2 4 2 2 4" xfId="47201" xr:uid="{928D5FE0-9A90-4477-A300-636EF2A322F1}"/>
    <cellStyle name="Separador de milhares 5 2 4 2 2 4 2 2 4 2" xfId="47202" xr:uid="{3BEB66D7-AEC7-408A-A279-4243586E4CE5}"/>
    <cellStyle name="Separador de milhares 5 2 4 2 2 4 2 2 5" xfId="47203" xr:uid="{531371E5-F16B-4E81-81A0-7869D6EB37E7}"/>
    <cellStyle name="Separador de milhares 5 2 4 2 2 4 2 3" xfId="47204" xr:uid="{75A929B0-ABAC-4E4C-AA4E-D24165E2C9A7}"/>
    <cellStyle name="Separador de milhares 5 2 4 2 2 4 2 3 2" xfId="47205" xr:uid="{2E4EC3D9-57AF-43A0-8284-D1654C155E60}"/>
    <cellStyle name="Separador de milhares 5 2 4 2 2 4 2 4" xfId="47206" xr:uid="{C271DC9A-E95F-4023-941F-CFF2237A0A31}"/>
    <cellStyle name="Separador de milhares 5 2 4 2 2 4 2 4 2" xfId="47207" xr:uid="{F809B189-8672-4478-8CE0-F283133BD3E7}"/>
    <cellStyle name="Separador de milhares 5 2 4 2 2 4 2 5" xfId="47208" xr:uid="{9C64F18B-5BD9-4BC9-A36F-E0CE9CF2730B}"/>
    <cellStyle name="Separador de milhares 5 2 4 2 2 4 3" xfId="47209" xr:uid="{7D6934F4-AF32-483F-BD6F-3AA81B3E90D7}"/>
    <cellStyle name="Separador de milhares 5 2 4 2 2 4 3 2" xfId="47210" xr:uid="{C5595C45-30C7-4F8D-9936-95FA5FB70A53}"/>
    <cellStyle name="Separador de milhares 5 2 4 2 2 4 3 2 2" xfId="47211" xr:uid="{32C164A5-9D7D-4C57-85B0-16F99FC78765}"/>
    <cellStyle name="Separador de milhares 5 2 4 2 2 4 3 3" xfId="47212" xr:uid="{1526E83A-4BDE-4245-84BB-5B11DBFAC9CC}"/>
    <cellStyle name="Separador de milhares 5 2 4 2 2 4 3 3 2" xfId="47213" xr:uid="{443D661B-B05D-4AEC-AC54-C518D65E847A}"/>
    <cellStyle name="Separador de milhares 5 2 4 2 2 4 3 4" xfId="47214" xr:uid="{56173798-3D04-4507-8F54-8BBA3D14CB11}"/>
    <cellStyle name="Separador de milhares 5 2 4 2 2 4 4" xfId="47215" xr:uid="{DAEDF658-A8AB-42B4-BE27-1F414B2B502F}"/>
    <cellStyle name="Separador de milhares 5 2 4 2 2 4 4 2" xfId="47216" xr:uid="{549EB97C-73C5-4D25-82F1-382A3269BB73}"/>
    <cellStyle name="Separador de milhares 5 2 4 2 2 4 4 2 2" xfId="47217" xr:uid="{B92C06A6-4C11-4111-A3C2-DFC72030A2EC}"/>
    <cellStyle name="Separador de milhares 5 2 4 2 2 4 4 2 2 2" xfId="47218" xr:uid="{6044F060-1DE8-411B-863D-95FA4386BEEC}"/>
    <cellStyle name="Separador de milhares 5 2 4 2 2 4 4 2 3" xfId="47219" xr:uid="{B30979C7-695F-4CBE-B259-DD34B84E6675}"/>
    <cellStyle name="Separador de milhares 5 2 4 2 2 4 4 3" xfId="47220" xr:uid="{86858302-C2CC-416B-A69F-ECA0B5113B9C}"/>
    <cellStyle name="Separador de milhares 5 2 4 2 2 4 4 3 2" xfId="47221" xr:uid="{06D1B8FD-E67F-41BC-BEAC-3A2765578747}"/>
    <cellStyle name="Separador de milhares 5 2 4 2 2 4 4 4" xfId="47222" xr:uid="{8F05869C-8997-4455-AE67-C36EA5A65EFD}"/>
    <cellStyle name="Separador de milhares 5 2 4 2 2 4 4 4 2" xfId="47223" xr:uid="{4D8F705C-2940-47D7-8593-DBACEF17500D}"/>
    <cellStyle name="Separador de milhares 5 2 4 2 2 4 4 5" xfId="47224" xr:uid="{393DF4B1-5354-4D37-9609-AEB875E181AD}"/>
    <cellStyle name="Separador de milhares 5 2 4 2 2 4 5" xfId="47225" xr:uid="{D7E53681-8C91-4721-BBD9-2467E03C24C5}"/>
    <cellStyle name="Separador de milhares 5 2 4 2 2 4 5 2" xfId="47226" xr:uid="{4F6F1D31-48D9-4283-A8FE-E51DF9D5A0F2}"/>
    <cellStyle name="Separador de milhares 5 2 4 2 2 4 5 2 2" xfId="47227" xr:uid="{4D5DDD01-F4AA-43DC-8CC6-9871DD5E47D3}"/>
    <cellStyle name="Separador de milhares 5 2 4 2 2 4 5 3" xfId="47228" xr:uid="{CBE2DB94-C6AA-4D97-A13F-91C0F1BA6AB5}"/>
    <cellStyle name="Separador de milhares 5 2 4 2 2 4 5 3 2" xfId="47229" xr:uid="{74521EBB-3139-4391-ACA5-B96F3CBD7A92}"/>
    <cellStyle name="Separador de milhares 5 2 4 2 2 4 5 4" xfId="47230" xr:uid="{D3C8ABFA-CA57-4CB0-BFFF-8710CC9C0F5B}"/>
    <cellStyle name="Separador de milhares 5 2 4 2 2 4 6" xfId="47231" xr:uid="{58C2E732-6A2C-46A0-98E8-119318656D97}"/>
    <cellStyle name="Separador de milhares 5 2 4 2 2 4 6 2" xfId="47232" xr:uid="{62CDC0CA-25BF-46A6-A1FD-7079A5DE4054}"/>
    <cellStyle name="Separador de milhares 5 2 4 2 2 4 7" xfId="47233" xr:uid="{BD7AC463-8C68-4231-B83F-C9D3F370FD85}"/>
    <cellStyle name="Separador de milhares 5 2 4 2 2 4 8" xfId="47234" xr:uid="{095F5A2A-E901-4878-B712-F87EBCA6B54C}"/>
    <cellStyle name="Separador de milhares 5 2 4 2 2 4 9" xfId="53642" xr:uid="{31DBAF61-194C-4025-930D-DD736D83A8C5}"/>
    <cellStyle name="Separador de milhares 5 2 4 2 2 5" xfId="47235" xr:uid="{21F28390-1671-4FA0-950A-B8D78BE3F44C}"/>
    <cellStyle name="Separador de milhares 5 2 4 2 2 5 2" xfId="47236" xr:uid="{6FC76F46-D8D2-4C49-B910-2782C2EA2D51}"/>
    <cellStyle name="Separador de milhares 5 2 4 2 2 5 2 2" xfId="47237" xr:uid="{10C1D1D8-B00C-4281-A10C-9B98BF6E84FF}"/>
    <cellStyle name="Separador de milhares 5 2 4 2 2 5 2 2 2" xfId="47238" xr:uid="{876E4DE5-071B-4B0F-9555-7C09FFD77AEC}"/>
    <cellStyle name="Separador de milhares 5 2 4 2 2 5 2 2 2 2" xfId="47239" xr:uid="{C050C370-05E7-4C14-BEE5-73E97F958E09}"/>
    <cellStyle name="Separador de milhares 5 2 4 2 2 5 2 2 2 2 2" xfId="47240" xr:uid="{DEB5A442-D0BC-418A-BD04-1717329F726A}"/>
    <cellStyle name="Separador de milhares 5 2 4 2 2 5 2 2 2 3" xfId="47241" xr:uid="{9CC55E54-10A4-4300-92C9-275B8AC8AF2F}"/>
    <cellStyle name="Separador de milhares 5 2 4 2 2 5 2 2 3" xfId="47242" xr:uid="{44BBA76D-CB5E-4F02-AE25-D348FCC7873E}"/>
    <cellStyle name="Separador de milhares 5 2 4 2 2 5 2 2 3 2" xfId="47243" xr:uid="{B9E93945-D250-4E4A-A79B-16DD36F93D15}"/>
    <cellStyle name="Separador de milhares 5 2 4 2 2 5 2 2 4" xfId="47244" xr:uid="{6F7C6937-BCD4-4324-BB60-D27F8DC64426}"/>
    <cellStyle name="Separador de milhares 5 2 4 2 2 5 2 2 4 2" xfId="47245" xr:uid="{C5F695CC-603C-4988-A1EE-FB69946A0229}"/>
    <cellStyle name="Separador de milhares 5 2 4 2 2 5 2 2 5" xfId="47246" xr:uid="{91BA94B1-7DE0-41C0-8156-43EDE650E81A}"/>
    <cellStyle name="Separador de milhares 5 2 4 2 2 5 2 3" xfId="47247" xr:uid="{EE4C845F-82C2-4822-A85D-A2A8BFAF2F34}"/>
    <cellStyle name="Separador de milhares 5 2 4 2 2 5 2 3 2" xfId="47248" xr:uid="{559F6F01-EA6E-44C1-9961-407CEAC655C8}"/>
    <cellStyle name="Separador de milhares 5 2 4 2 2 5 2 4" xfId="47249" xr:uid="{4AED1756-39C8-4FCD-9322-E8D0DEFBFE4E}"/>
    <cellStyle name="Separador de milhares 5 2 4 2 2 5 2 4 2" xfId="47250" xr:uid="{45BD4D5B-D6AB-4522-BDE6-B98C73864826}"/>
    <cellStyle name="Separador de milhares 5 2 4 2 2 5 2 5" xfId="47251" xr:uid="{A444C1AB-30A2-437A-B60D-198BA2C6A72B}"/>
    <cellStyle name="Separador de milhares 5 2 4 2 2 5 3" xfId="47252" xr:uid="{FEF48793-A19B-42D3-B635-E83AEE0D784D}"/>
    <cellStyle name="Separador de milhares 5 2 4 2 2 5 3 2" xfId="47253" xr:uid="{33B73471-4BCE-41BB-B01B-F58CD70B5A68}"/>
    <cellStyle name="Separador de milhares 5 2 4 2 2 5 3 2 2" xfId="47254" xr:uid="{BF4CF8CA-108D-43A5-8940-7C01D2C2B92E}"/>
    <cellStyle name="Separador de milhares 5 2 4 2 2 5 3 3" xfId="47255" xr:uid="{17A085C4-5F21-4353-A73A-DD9C4642899F}"/>
    <cellStyle name="Separador de milhares 5 2 4 2 2 5 3 3 2" xfId="47256" xr:uid="{71E75AE8-6FE9-4F14-978E-81AC6F1C2C68}"/>
    <cellStyle name="Separador de milhares 5 2 4 2 2 5 3 4" xfId="47257" xr:uid="{A2F35575-93E1-474D-8D73-D3C39F87825E}"/>
    <cellStyle name="Separador de milhares 5 2 4 2 2 5 4" xfId="47258" xr:uid="{588E540D-1107-414B-B4BF-13C9A73BA110}"/>
    <cellStyle name="Separador de milhares 5 2 4 2 2 5 4 2" xfId="47259" xr:uid="{16CEF4DC-B1E8-4A7C-84F3-0D2CDC5543B9}"/>
    <cellStyle name="Separador de milhares 5 2 4 2 2 5 4 2 2" xfId="47260" xr:uid="{376176D5-F679-4221-8093-6C4EA3FE41FC}"/>
    <cellStyle name="Separador de milhares 5 2 4 2 2 5 4 2 2 2" xfId="47261" xr:uid="{FB4CFEF4-21BA-4283-A612-51111B738846}"/>
    <cellStyle name="Separador de milhares 5 2 4 2 2 5 4 2 3" xfId="47262" xr:uid="{D677DD26-470D-4AE2-BAB1-C89252176C87}"/>
    <cellStyle name="Separador de milhares 5 2 4 2 2 5 4 3" xfId="47263" xr:uid="{A4E7F936-9D9B-42E2-A20D-6AC172C6F9C4}"/>
    <cellStyle name="Separador de milhares 5 2 4 2 2 5 4 3 2" xfId="47264" xr:uid="{5A23C8EC-B52F-463A-93BC-88B744F5BE9F}"/>
    <cellStyle name="Separador de milhares 5 2 4 2 2 5 4 4" xfId="47265" xr:uid="{3EF42564-72F2-4538-9070-BBA493268CFE}"/>
    <cellStyle name="Separador de milhares 5 2 4 2 2 5 4 4 2" xfId="47266" xr:uid="{16AC10B4-7874-4B08-B12A-3183B08BCCB6}"/>
    <cellStyle name="Separador de milhares 5 2 4 2 2 5 4 5" xfId="47267" xr:uid="{3B41F617-F110-4ED0-9216-A2AEA96B8926}"/>
    <cellStyle name="Separador de milhares 5 2 4 2 2 5 5" xfId="47268" xr:uid="{CCCD9143-997A-43DB-BAA7-9D7FC87EB139}"/>
    <cellStyle name="Separador de milhares 5 2 4 2 2 5 5 2" xfId="47269" xr:uid="{D7438A24-B80A-4024-B2E8-98E26196FB91}"/>
    <cellStyle name="Separador de milhares 5 2 4 2 2 5 5 2 2" xfId="47270" xr:uid="{C5D10247-715C-42E3-9FD3-E56A8E9AE9C8}"/>
    <cellStyle name="Separador de milhares 5 2 4 2 2 5 5 3" xfId="47271" xr:uid="{EC865735-174E-469D-96AA-F71AF1EF8A74}"/>
    <cellStyle name="Separador de milhares 5 2 4 2 2 5 5 3 2" xfId="47272" xr:uid="{4641BCA9-D1F1-48CC-8713-E67622F6332E}"/>
    <cellStyle name="Separador de milhares 5 2 4 2 2 5 5 4" xfId="47273" xr:uid="{C2CA2270-D18C-4D85-BB37-1B958D0F512C}"/>
    <cellStyle name="Separador de milhares 5 2 4 2 2 5 6" xfId="47274" xr:uid="{8371961B-4C41-4443-8E51-DBA9EEDE42D9}"/>
    <cellStyle name="Separador de milhares 5 2 4 2 2 5 6 2" xfId="47275" xr:uid="{C5B2D459-EE14-47DC-B745-0725026278E9}"/>
    <cellStyle name="Separador de milhares 5 2 4 2 2 5 7" xfId="47276" xr:uid="{66AA922F-ECBA-4B17-812C-81C6CB72584E}"/>
    <cellStyle name="Separador de milhares 5 2 4 2 2 5 8" xfId="47277" xr:uid="{83383D21-4A7E-4416-9424-644906850BF6}"/>
    <cellStyle name="Separador de milhares 5 2 4 2 2 5 9" xfId="53643" xr:uid="{298EAE48-C0FA-4D05-8780-554375571B18}"/>
    <cellStyle name="Separador de milhares 5 2 4 2 2 6" xfId="47278" xr:uid="{E8EDA729-12A7-4889-81D7-757C428EC4EC}"/>
    <cellStyle name="Separador de milhares 5 2 4 2 2 6 2" xfId="47279" xr:uid="{0686BC5D-199E-45AF-8F65-386CA31ABD49}"/>
    <cellStyle name="Separador de milhares 5 2 4 2 2 6 2 2" xfId="47280" xr:uid="{AB68D030-D50D-4566-B40C-C8676D424BE4}"/>
    <cellStyle name="Separador de milhares 5 2 4 2 2 6 2 2 2" xfId="47281" xr:uid="{D88F49C0-25DF-48BD-BEF3-4D63F6A8E35F}"/>
    <cellStyle name="Separador de milhares 5 2 4 2 2 6 2 2 2 2" xfId="47282" xr:uid="{3C14D359-E386-4573-96AB-98EC1F486D1E}"/>
    <cellStyle name="Separador de milhares 5 2 4 2 2 6 2 2 3" xfId="47283" xr:uid="{F6915F9D-34C4-48B5-86F1-4DA7AEA0CD29}"/>
    <cellStyle name="Separador de milhares 5 2 4 2 2 6 2 3" xfId="47284" xr:uid="{DD514B4F-D040-4028-8B2B-858D59757C15}"/>
    <cellStyle name="Separador de milhares 5 2 4 2 2 6 2 3 2" xfId="47285" xr:uid="{E69E2A6A-C8DD-4942-9AFB-CDFE8C32EB59}"/>
    <cellStyle name="Separador de milhares 5 2 4 2 2 6 2 4" xfId="47286" xr:uid="{5A4EDF8C-7650-4E4F-98D4-3A1CF5B758E5}"/>
    <cellStyle name="Separador de milhares 5 2 4 2 2 6 2 4 2" xfId="47287" xr:uid="{942B18D8-6059-42C6-A619-3D7E1216C747}"/>
    <cellStyle name="Separador de milhares 5 2 4 2 2 6 2 5" xfId="47288" xr:uid="{AE8088EA-BD20-41F5-AD2F-C9ED68E5135F}"/>
    <cellStyle name="Separador de milhares 5 2 4 2 2 6 3" xfId="47289" xr:uid="{7D6047EB-76C9-4912-A26E-F24647ED9A53}"/>
    <cellStyle name="Separador de milhares 5 2 4 2 2 6 3 2" xfId="47290" xr:uid="{A57181B9-7F6F-4365-A2E5-FC6E0C502E52}"/>
    <cellStyle name="Separador de milhares 5 2 4 2 2 6 4" xfId="47291" xr:uid="{3D6E87E2-4CEE-4B3E-82CD-A2A69E4FA7EA}"/>
    <cellStyle name="Separador de milhares 5 2 4 2 2 6 4 2" xfId="47292" xr:uid="{E408FD77-0DB2-4EA4-8D93-DFA718EB1980}"/>
    <cellStyle name="Separador de milhares 5 2 4 2 2 6 5" xfId="47293" xr:uid="{A2AFD942-C0FA-4C25-BDAC-85B2122C9844}"/>
    <cellStyle name="Separador de milhares 5 2 4 2 2 7" xfId="47294" xr:uid="{8859B350-1013-445E-9D52-BB326E0D69E1}"/>
    <cellStyle name="Separador de milhares 5 2 4 2 2 7 2" xfId="47295" xr:uid="{487B3BFB-FE89-434A-ACAF-BB28E95EE071}"/>
    <cellStyle name="Separador de milhares 5 2 4 2 2 7 2 2" xfId="47296" xr:uid="{DA6810E9-AD42-4260-8692-4D2F02046A9F}"/>
    <cellStyle name="Separador de milhares 5 2 4 2 2 7 3" xfId="47297" xr:uid="{6C7666FE-8C59-40E9-8C5D-FDAD5BE4FDC3}"/>
    <cellStyle name="Separador de milhares 5 2 4 2 2 7 3 2" xfId="47298" xr:uid="{769D0430-1209-4AEC-A0D0-A9457F91069D}"/>
    <cellStyle name="Separador de milhares 5 2 4 2 2 7 4" xfId="47299" xr:uid="{BC214124-7587-443C-819A-99D03617F837}"/>
    <cellStyle name="Separador de milhares 5 2 4 2 2 8" xfId="47300" xr:uid="{329E06A4-7765-48BE-AF08-735CC3EE9257}"/>
    <cellStyle name="Separador de milhares 5 2 4 2 2 8 2" xfId="47301" xr:uid="{13B0D211-324A-457D-8874-0E1ACD97A35B}"/>
    <cellStyle name="Separador de milhares 5 2 4 2 2 8 2 2" xfId="47302" xr:uid="{8545CB16-891F-4B9B-920A-0E923E81D4DE}"/>
    <cellStyle name="Separador de milhares 5 2 4 2 2 8 2 2 2" xfId="47303" xr:uid="{A178EC06-9C56-4F31-BCCC-509A226D0072}"/>
    <cellStyle name="Separador de milhares 5 2 4 2 2 8 2 3" xfId="47304" xr:uid="{B0446129-A056-4496-8C6E-AAAC266B7EFE}"/>
    <cellStyle name="Separador de milhares 5 2 4 2 2 8 3" xfId="47305" xr:uid="{A8D77B4D-2E6F-4A1E-A02A-85ACF79B5318}"/>
    <cellStyle name="Separador de milhares 5 2 4 2 2 8 3 2" xfId="47306" xr:uid="{F88A7C2D-0451-42DF-A378-1A6745C69B17}"/>
    <cellStyle name="Separador de milhares 5 2 4 2 2 8 4" xfId="47307" xr:uid="{FED61CE9-5933-4647-861E-A613FBAEE4FE}"/>
    <cellStyle name="Separador de milhares 5 2 4 2 2 8 4 2" xfId="47308" xr:uid="{BF29535B-1EE5-485E-A3B4-367C398261A5}"/>
    <cellStyle name="Separador de milhares 5 2 4 2 2 8 5" xfId="47309" xr:uid="{07A401F1-3C53-4001-8445-DE7AB3CC00B4}"/>
    <cellStyle name="Separador de milhares 5 2 4 2 2 9" xfId="47310" xr:uid="{9E52436E-FD98-4F4F-AE0B-09569A9A8CA6}"/>
    <cellStyle name="Separador de milhares 5 2 4 2 2 9 2" xfId="47311" xr:uid="{FFAFA70D-0DC6-432A-BF96-A40FB7DF38C0}"/>
    <cellStyle name="Separador de milhares 5 2 4 2 2 9 2 2" xfId="47312" xr:uid="{ECEF8B2F-4FB9-4FC6-8584-5138AF2EC9E5}"/>
    <cellStyle name="Separador de milhares 5 2 4 2 2 9 3" xfId="47313" xr:uid="{40DDAA04-D766-4315-AD2E-675992EB883B}"/>
    <cellStyle name="Separador de milhares 5 2 4 2 2 9 3 2" xfId="47314" xr:uid="{7B2732BD-BEFD-4A52-B21C-8052126EECC5}"/>
    <cellStyle name="Separador de milhares 5 2 4 2 2 9 4" xfId="47315" xr:uid="{EE80BD1F-D862-4F24-9F78-D81E89818EF7}"/>
    <cellStyle name="Separador de milhares 5 2 4 2 3" xfId="47316" xr:uid="{EDAEA7BF-A543-4363-84A7-1F64FE736F4E}"/>
    <cellStyle name="Separador de milhares 5 2 4 2 3 10" xfId="47317" xr:uid="{D89597CB-563A-43F9-B0D6-16D190454B98}"/>
    <cellStyle name="Separador de milhares 5 2 4 2 3 11" xfId="53644" xr:uid="{DDF884D8-B942-45B1-81E0-E34B33479E67}"/>
    <cellStyle name="Separador de milhares 5 2 4 2 3 2" xfId="47318" xr:uid="{A803FD20-8283-4DF2-9027-DAE428B32D9C}"/>
    <cellStyle name="Separador de milhares 5 2 4 2 3 2 2" xfId="47319" xr:uid="{2524F79C-0CF0-487B-9142-E9D81B3A38FE}"/>
    <cellStyle name="Separador de milhares 5 2 4 2 3 2 2 2" xfId="47320" xr:uid="{F1EB1185-A3BF-4605-9D23-193719094384}"/>
    <cellStyle name="Separador de milhares 5 2 4 2 3 2 2 2 2" xfId="47321" xr:uid="{C0DCCEB7-967E-40BD-A859-885193F0DAFD}"/>
    <cellStyle name="Separador de milhares 5 2 4 2 3 2 2 2 2 2" xfId="47322" xr:uid="{05446856-FF57-4C51-A6B5-B675672D913D}"/>
    <cellStyle name="Separador de milhares 5 2 4 2 3 2 2 2 2 2 2" xfId="47323" xr:uid="{858DDFE5-BCF7-459A-B169-D43A90774C5E}"/>
    <cellStyle name="Separador de milhares 5 2 4 2 3 2 2 2 2 3" xfId="47324" xr:uid="{081A6FAD-DCAD-48B1-B6CA-9732288D02CB}"/>
    <cellStyle name="Separador de milhares 5 2 4 2 3 2 2 2 3" xfId="47325" xr:uid="{584FA598-0995-4CE5-88B2-8451CBCDCD3B}"/>
    <cellStyle name="Separador de milhares 5 2 4 2 3 2 2 2 3 2" xfId="47326" xr:uid="{C45D3983-8787-49EE-910F-10C8A70BA872}"/>
    <cellStyle name="Separador de milhares 5 2 4 2 3 2 2 2 4" xfId="47327" xr:uid="{38987F86-DDEA-48D7-B998-AFC7B46C6C91}"/>
    <cellStyle name="Separador de milhares 5 2 4 2 3 2 2 2 4 2" xfId="47328" xr:uid="{0AE894CB-14E3-451B-93A4-907A3CF9ED55}"/>
    <cellStyle name="Separador de milhares 5 2 4 2 3 2 2 2 5" xfId="47329" xr:uid="{C9E7684C-9E67-4C1A-90CB-BC8373F25513}"/>
    <cellStyle name="Separador de milhares 5 2 4 2 3 2 2 3" xfId="47330" xr:uid="{94C8006F-F5B4-450F-87DF-163B0C49FB8F}"/>
    <cellStyle name="Separador de milhares 5 2 4 2 3 2 2 3 2" xfId="47331" xr:uid="{298126E5-9185-4DD9-9D80-2C99A021A543}"/>
    <cellStyle name="Separador de milhares 5 2 4 2 3 2 2 4" xfId="47332" xr:uid="{660809E9-218C-492F-9D7B-50D97006BA0D}"/>
    <cellStyle name="Separador de milhares 5 2 4 2 3 2 2 4 2" xfId="47333" xr:uid="{675BA4CD-7212-4682-AC82-9C8446F92DB9}"/>
    <cellStyle name="Separador de milhares 5 2 4 2 3 2 2 5" xfId="47334" xr:uid="{9CC705CE-DFD5-413C-A07F-0FBEC37DD392}"/>
    <cellStyle name="Separador de milhares 5 2 4 2 3 2 3" xfId="47335" xr:uid="{AA119549-B45F-4AE5-920F-D9F26AE25F77}"/>
    <cellStyle name="Separador de milhares 5 2 4 2 3 2 3 2" xfId="47336" xr:uid="{41B33CFF-1987-407B-8C82-A7AFA1BE0DF0}"/>
    <cellStyle name="Separador de milhares 5 2 4 2 3 2 3 2 2" xfId="47337" xr:uid="{4A74836C-82BE-4412-B9A3-1C4B4393DCC4}"/>
    <cellStyle name="Separador de milhares 5 2 4 2 3 2 3 3" xfId="47338" xr:uid="{C00AFDC0-90B8-4085-9723-7BD4760D5FCF}"/>
    <cellStyle name="Separador de milhares 5 2 4 2 3 2 3 3 2" xfId="47339" xr:uid="{3A97E578-48AB-4DDB-8C1D-1C74CE0215B8}"/>
    <cellStyle name="Separador de milhares 5 2 4 2 3 2 3 4" xfId="47340" xr:uid="{0F51F5A3-F3DE-4DD2-81AC-70D45EF55AAD}"/>
    <cellStyle name="Separador de milhares 5 2 4 2 3 2 4" xfId="47341" xr:uid="{482DCCA8-D244-4B8E-A460-E07D3E169EEA}"/>
    <cellStyle name="Separador de milhares 5 2 4 2 3 2 4 2" xfId="47342" xr:uid="{2533D85B-C652-445A-AF7A-6B248C09AC30}"/>
    <cellStyle name="Separador de milhares 5 2 4 2 3 2 4 2 2" xfId="47343" xr:uid="{64FA0CCA-B086-46B3-9F19-29815BEB0826}"/>
    <cellStyle name="Separador de milhares 5 2 4 2 3 2 4 2 2 2" xfId="47344" xr:uid="{81AAB606-9DB7-42FC-AB1C-37C1768B4E47}"/>
    <cellStyle name="Separador de milhares 5 2 4 2 3 2 4 2 3" xfId="47345" xr:uid="{F4F33224-0B6A-4624-ABFD-BECFD93E4824}"/>
    <cellStyle name="Separador de milhares 5 2 4 2 3 2 4 3" xfId="47346" xr:uid="{6B339E7A-9C7B-494A-A64A-A3E750244362}"/>
    <cellStyle name="Separador de milhares 5 2 4 2 3 2 4 3 2" xfId="47347" xr:uid="{0318E92B-2217-4E43-BF86-E16AC8370CF9}"/>
    <cellStyle name="Separador de milhares 5 2 4 2 3 2 4 4" xfId="47348" xr:uid="{3618C57B-BD37-4C45-88D2-5FDAD957C6EC}"/>
    <cellStyle name="Separador de milhares 5 2 4 2 3 2 4 4 2" xfId="47349" xr:uid="{CA858D1D-E3BD-4605-8AA8-3BC285E70B4E}"/>
    <cellStyle name="Separador de milhares 5 2 4 2 3 2 4 5" xfId="47350" xr:uid="{2BE708EA-9F7D-4F1D-8665-C24CDFDB9B51}"/>
    <cellStyle name="Separador de milhares 5 2 4 2 3 2 5" xfId="47351" xr:uid="{1CECF304-6A11-400D-9B71-E766D9992217}"/>
    <cellStyle name="Separador de milhares 5 2 4 2 3 2 5 2" xfId="47352" xr:uid="{CDE886E5-FD7B-4C77-A507-D6797822CAD3}"/>
    <cellStyle name="Separador de milhares 5 2 4 2 3 2 5 2 2" xfId="47353" xr:uid="{E3EEDD71-9249-458F-9FB9-0E6E6F7EC889}"/>
    <cellStyle name="Separador de milhares 5 2 4 2 3 2 5 3" xfId="47354" xr:uid="{1E3B629D-6EAD-4FE8-8DFE-28238688DC7B}"/>
    <cellStyle name="Separador de milhares 5 2 4 2 3 2 5 3 2" xfId="47355" xr:uid="{9BFF791C-48FD-4611-8393-DD0CD6D1DD78}"/>
    <cellStyle name="Separador de milhares 5 2 4 2 3 2 5 4" xfId="47356" xr:uid="{70272B0B-2181-4168-B125-5C3C2D01A64A}"/>
    <cellStyle name="Separador de milhares 5 2 4 2 3 2 6" xfId="47357" xr:uid="{1E8405D3-5E28-40FF-85E0-CB9804981403}"/>
    <cellStyle name="Separador de milhares 5 2 4 2 3 2 6 2" xfId="47358" xr:uid="{63B02B71-A1A2-4A89-B97B-FB44101DBD0C}"/>
    <cellStyle name="Separador de milhares 5 2 4 2 3 2 7" xfId="47359" xr:uid="{24B66844-2826-41AF-BA51-7E3B95AE37CF}"/>
    <cellStyle name="Separador de milhares 5 2 4 2 3 2 8" xfId="47360" xr:uid="{7D93F71C-1239-4BDD-9205-8ACB88282F63}"/>
    <cellStyle name="Separador de milhares 5 2 4 2 3 2 9" xfId="53645" xr:uid="{135BFEF9-85CC-4344-BA4E-FCF6730C5FC0}"/>
    <cellStyle name="Separador de milhares 5 2 4 2 3 3" xfId="47361" xr:uid="{4D6B40B0-43E3-416F-B5B6-550D3B82C8F7}"/>
    <cellStyle name="Separador de milhares 5 2 4 2 3 3 2" xfId="47362" xr:uid="{06652895-93C4-40F1-884D-3926FE765CD9}"/>
    <cellStyle name="Separador de milhares 5 2 4 2 3 3 2 2" xfId="47363" xr:uid="{834ED438-468A-4A15-B9BA-7AC155C4B0C7}"/>
    <cellStyle name="Separador de milhares 5 2 4 2 3 3 2 2 2" xfId="47364" xr:uid="{AB38FA7B-D50E-450A-9F5E-80B4E95CC9AB}"/>
    <cellStyle name="Separador de milhares 5 2 4 2 3 3 2 2 2 2" xfId="47365" xr:uid="{825F436F-2F03-45EC-870E-8F7B2C699E07}"/>
    <cellStyle name="Separador de milhares 5 2 4 2 3 3 2 2 2 2 2" xfId="47366" xr:uid="{ABEAB299-C620-4D66-8766-79E0B851FF2E}"/>
    <cellStyle name="Separador de milhares 5 2 4 2 3 3 2 2 2 3" xfId="47367" xr:uid="{85DF67E8-4F6B-4B91-B44A-742A47B8BCBF}"/>
    <cellStyle name="Separador de milhares 5 2 4 2 3 3 2 2 3" xfId="47368" xr:uid="{8D8F4F84-0861-4D17-9CFA-9AC01224DC0F}"/>
    <cellStyle name="Separador de milhares 5 2 4 2 3 3 2 2 3 2" xfId="47369" xr:uid="{CEE2283E-3571-49F8-91FF-A86E8C7BB2D8}"/>
    <cellStyle name="Separador de milhares 5 2 4 2 3 3 2 2 4" xfId="47370" xr:uid="{318C29A6-855C-4542-BB45-B2285847FC45}"/>
    <cellStyle name="Separador de milhares 5 2 4 2 3 3 2 2 4 2" xfId="47371" xr:uid="{BB69FB44-D9F0-448C-99D0-DDE43714C46C}"/>
    <cellStyle name="Separador de milhares 5 2 4 2 3 3 2 2 5" xfId="47372" xr:uid="{8A9B36A1-62EF-4F30-BCB1-08612AC98EF4}"/>
    <cellStyle name="Separador de milhares 5 2 4 2 3 3 2 3" xfId="47373" xr:uid="{8E6B9E58-1EE3-4229-9EDC-30FE5C36C09D}"/>
    <cellStyle name="Separador de milhares 5 2 4 2 3 3 2 3 2" xfId="47374" xr:uid="{341F8858-A505-4E5E-BD11-54F6F287865E}"/>
    <cellStyle name="Separador de milhares 5 2 4 2 3 3 2 4" xfId="47375" xr:uid="{F25EEABD-3E3C-4316-90A1-11E949E51805}"/>
    <cellStyle name="Separador de milhares 5 2 4 2 3 3 2 4 2" xfId="47376" xr:uid="{7B4C114A-FC4E-4F5F-A1EC-2E26AD31C004}"/>
    <cellStyle name="Separador de milhares 5 2 4 2 3 3 2 5" xfId="47377" xr:uid="{AB9AB633-BB1E-46D0-9E0D-F162D82AC99E}"/>
    <cellStyle name="Separador de milhares 5 2 4 2 3 3 3" xfId="47378" xr:uid="{1F834BED-64B8-4B41-A9E3-71FE866706A0}"/>
    <cellStyle name="Separador de milhares 5 2 4 2 3 3 3 2" xfId="47379" xr:uid="{CE4C69DF-A775-4E30-A011-BD12E15F339C}"/>
    <cellStyle name="Separador de milhares 5 2 4 2 3 3 3 2 2" xfId="47380" xr:uid="{012C1158-70C6-446C-BCEE-A1F76EDBB4BC}"/>
    <cellStyle name="Separador de milhares 5 2 4 2 3 3 3 3" xfId="47381" xr:uid="{8DB1A6FC-C41D-4CA9-ACE2-06B006FFFF18}"/>
    <cellStyle name="Separador de milhares 5 2 4 2 3 3 3 3 2" xfId="47382" xr:uid="{9D14AAC2-EEE1-4084-99DB-8BDF027B2745}"/>
    <cellStyle name="Separador de milhares 5 2 4 2 3 3 3 4" xfId="47383" xr:uid="{6AF2160C-4188-46BD-A8C9-BBEA48263D65}"/>
    <cellStyle name="Separador de milhares 5 2 4 2 3 3 4" xfId="47384" xr:uid="{AD378E9F-832D-4E48-A847-59082F7907FE}"/>
    <cellStyle name="Separador de milhares 5 2 4 2 3 3 4 2" xfId="47385" xr:uid="{94208ACD-3DEB-43F7-AD4F-5870CE0CA4AF}"/>
    <cellStyle name="Separador de milhares 5 2 4 2 3 3 4 2 2" xfId="47386" xr:uid="{EDEFA80D-6D13-40FD-AED2-9E2CA06BC5C8}"/>
    <cellStyle name="Separador de milhares 5 2 4 2 3 3 4 2 2 2" xfId="47387" xr:uid="{A8D47BF5-E27F-4214-A96C-74DD6483C8E7}"/>
    <cellStyle name="Separador de milhares 5 2 4 2 3 3 4 2 3" xfId="47388" xr:uid="{761BC6C5-68FE-47A8-A8D1-F4745F3C205B}"/>
    <cellStyle name="Separador de milhares 5 2 4 2 3 3 4 3" xfId="47389" xr:uid="{7C7EA36C-FB98-4CA3-B109-D1FB93DEB96F}"/>
    <cellStyle name="Separador de milhares 5 2 4 2 3 3 4 3 2" xfId="47390" xr:uid="{D54C130F-35B0-4BB6-B01B-8E4409BB7200}"/>
    <cellStyle name="Separador de milhares 5 2 4 2 3 3 4 4" xfId="47391" xr:uid="{F3426E09-0919-429C-8872-7FD75A7FD8F6}"/>
    <cellStyle name="Separador de milhares 5 2 4 2 3 3 4 4 2" xfId="47392" xr:uid="{29E3FC98-7DA3-421D-8021-109A3F67513E}"/>
    <cellStyle name="Separador de milhares 5 2 4 2 3 3 4 5" xfId="47393" xr:uid="{8B6DCBD6-E84F-4ED8-8A0A-EACD03126A7F}"/>
    <cellStyle name="Separador de milhares 5 2 4 2 3 3 5" xfId="47394" xr:uid="{EBB66D97-DC1C-475E-86F2-F55AAB3A3D32}"/>
    <cellStyle name="Separador de milhares 5 2 4 2 3 3 5 2" xfId="47395" xr:uid="{C523FDEF-5397-4E1D-827E-A11FAD638D5E}"/>
    <cellStyle name="Separador de milhares 5 2 4 2 3 3 5 2 2" xfId="47396" xr:uid="{E7D64D92-BAC0-465C-996C-ABF5F9BF855D}"/>
    <cellStyle name="Separador de milhares 5 2 4 2 3 3 5 3" xfId="47397" xr:uid="{9783F2E1-52D4-44FF-8586-8867CB83CE03}"/>
    <cellStyle name="Separador de milhares 5 2 4 2 3 3 5 3 2" xfId="47398" xr:uid="{F11F3073-1C92-4CE5-A5C8-A4E13F244690}"/>
    <cellStyle name="Separador de milhares 5 2 4 2 3 3 5 4" xfId="47399" xr:uid="{0EF1B439-C446-4CBF-9B8A-BBF86573D76E}"/>
    <cellStyle name="Separador de milhares 5 2 4 2 3 3 6" xfId="47400" xr:uid="{9744991E-DDBF-41EB-A3E1-A1E855F32404}"/>
    <cellStyle name="Separador de milhares 5 2 4 2 3 3 6 2" xfId="47401" xr:uid="{2210AD1B-AB74-48A7-9FF9-4BBE44FFE55B}"/>
    <cellStyle name="Separador de milhares 5 2 4 2 3 3 7" xfId="47402" xr:uid="{C8F9874D-2D9E-4AA1-8E56-5B0E10406D8D}"/>
    <cellStyle name="Separador de milhares 5 2 4 2 3 3 8" xfId="47403" xr:uid="{01076600-18DC-43A7-BCCA-0AF7BFB2ABE2}"/>
    <cellStyle name="Separador de milhares 5 2 4 2 3 3 9" xfId="53646" xr:uid="{55442714-86B4-4A74-9DD5-392070903543}"/>
    <cellStyle name="Separador de milhares 5 2 4 2 3 4" xfId="47404" xr:uid="{3EC5DC45-418E-45CF-BB01-04439C79EB33}"/>
    <cellStyle name="Separador de milhares 5 2 4 2 3 4 2" xfId="47405" xr:uid="{75B8E70B-8273-4F99-8399-5F151A2D0F3F}"/>
    <cellStyle name="Separador de milhares 5 2 4 2 3 4 2 2" xfId="47406" xr:uid="{780AB5DC-993E-4FDF-9973-A79A785C10B2}"/>
    <cellStyle name="Separador de milhares 5 2 4 2 3 4 2 2 2" xfId="47407" xr:uid="{37E16D99-7B81-4773-98C4-9BD04E124D81}"/>
    <cellStyle name="Separador de milhares 5 2 4 2 3 4 2 2 2 2" xfId="47408" xr:uid="{7CB2102C-8CC8-41A8-B7F4-42C043040587}"/>
    <cellStyle name="Separador de milhares 5 2 4 2 3 4 2 2 3" xfId="47409" xr:uid="{597FC24D-87BF-47A6-B47C-9E36C48658D6}"/>
    <cellStyle name="Separador de milhares 5 2 4 2 3 4 2 3" xfId="47410" xr:uid="{047DAD88-244C-4BEF-AC9B-8C03D17AD621}"/>
    <cellStyle name="Separador de milhares 5 2 4 2 3 4 2 3 2" xfId="47411" xr:uid="{C662C52F-7211-4189-85C9-82402A6EB196}"/>
    <cellStyle name="Separador de milhares 5 2 4 2 3 4 2 4" xfId="47412" xr:uid="{BB1FF820-83ED-4985-9221-3D5F713AE210}"/>
    <cellStyle name="Separador de milhares 5 2 4 2 3 4 2 4 2" xfId="47413" xr:uid="{E90EC352-2688-4EE2-91E7-305AC016C26B}"/>
    <cellStyle name="Separador de milhares 5 2 4 2 3 4 2 5" xfId="47414" xr:uid="{CCC962B6-777D-43EC-8DE3-07F5DD37C555}"/>
    <cellStyle name="Separador de milhares 5 2 4 2 3 4 3" xfId="47415" xr:uid="{B60FD7C0-A287-4111-98AA-761B39DAB3B1}"/>
    <cellStyle name="Separador de milhares 5 2 4 2 3 4 3 2" xfId="47416" xr:uid="{B592E2D9-2D3D-40C3-9C84-6128D50C8C73}"/>
    <cellStyle name="Separador de milhares 5 2 4 2 3 4 4" xfId="47417" xr:uid="{918A8127-C699-484E-A1AC-611174E47216}"/>
    <cellStyle name="Separador de milhares 5 2 4 2 3 4 4 2" xfId="47418" xr:uid="{DC4A90FA-F2C3-4C00-8B0E-FCEF8B30A90E}"/>
    <cellStyle name="Separador de milhares 5 2 4 2 3 4 5" xfId="47419" xr:uid="{E3F62AFF-60DD-41E5-8BAE-3938582C48E9}"/>
    <cellStyle name="Separador de milhares 5 2 4 2 3 5" xfId="47420" xr:uid="{39171D32-BA6E-438A-8331-8A25E3CDEC2C}"/>
    <cellStyle name="Separador de milhares 5 2 4 2 3 5 2" xfId="47421" xr:uid="{1BA5534F-7CD7-4AB2-873E-AFA37AFED0AA}"/>
    <cellStyle name="Separador de milhares 5 2 4 2 3 5 2 2" xfId="47422" xr:uid="{F3C8EA87-C912-404A-B79F-391B5DE419A6}"/>
    <cellStyle name="Separador de milhares 5 2 4 2 3 5 3" xfId="47423" xr:uid="{636B545B-C2E3-4FFC-B49D-51A00A89CC8D}"/>
    <cellStyle name="Separador de milhares 5 2 4 2 3 5 3 2" xfId="47424" xr:uid="{CE13240B-2F2D-4DAB-B426-4AD675C91D65}"/>
    <cellStyle name="Separador de milhares 5 2 4 2 3 5 4" xfId="47425" xr:uid="{ED59198E-7696-4307-A3C5-7D5153A45771}"/>
    <cellStyle name="Separador de milhares 5 2 4 2 3 6" xfId="47426" xr:uid="{1973FB70-42E7-4619-8E50-D7C9A16C2FA8}"/>
    <cellStyle name="Separador de milhares 5 2 4 2 3 6 2" xfId="47427" xr:uid="{4C6E7B85-7330-4986-89A0-EDF0165E59DD}"/>
    <cellStyle name="Separador de milhares 5 2 4 2 3 6 2 2" xfId="47428" xr:uid="{E26CBCD7-6D44-4462-A5D0-99347B096E02}"/>
    <cellStyle name="Separador de milhares 5 2 4 2 3 6 2 2 2" xfId="47429" xr:uid="{71E04043-54C9-47C9-B248-50155617D275}"/>
    <cellStyle name="Separador de milhares 5 2 4 2 3 6 2 3" xfId="47430" xr:uid="{46B65C97-4226-4B5B-B226-E55EF26FF893}"/>
    <cellStyle name="Separador de milhares 5 2 4 2 3 6 3" xfId="47431" xr:uid="{AE0AE3AF-4838-4F8A-AD83-E2EF5F681290}"/>
    <cellStyle name="Separador de milhares 5 2 4 2 3 6 3 2" xfId="47432" xr:uid="{4A53B3E3-3758-462C-8407-2224F74C7A18}"/>
    <cellStyle name="Separador de milhares 5 2 4 2 3 6 4" xfId="47433" xr:uid="{24A26862-61E8-4470-AC46-B2A2DF9A8621}"/>
    <cellStyle name="Separador de milhares 5 2 4 2 3 6 4 2" xfId="47434" xr:uid="{82A2E3BD-86A9-4092-BB4C-1A3BA875C842}"/>
    <cellStyle name="Separador de milhares 5 2 4 2 3 6 5" xfId="47435" xr:uid="{CC96E0A7-4936-4177-8EC9-A2C40D38FEFC}"/>
    <cellStyle name="Separador de milhares 5 2 4 2 3 7" xfId="47436" xr:uid="{9489AD7A-78D0-4975-B521-A073F3D9D075}"/>
    <cellStyle name="Separador de milhares 5 2 4 2 3 7 2" xfId="47437" xr:uid="{0818A397-1904-415E-883D-C9EAB83371C3}"/>
    <cellStyle name="Separador de milhares 5 2 4 2 3 7 2 2" xfId="47438" xr:uid="{4B87CA31-1B8B-47CD-A280-092A3C60AE73}"/>
    <cellStyle name="Separador de milhares 5 2 4 2 3 7 3" xfId="47439" xr:uid="{05750D15-2177-48E2-8506-827F2C4E6A6E}"/>
    <cellStyle name="Separador de milhares 5 2 4 2 3 7 3 2" xfId="47440" xr:uid="{0E6D373B-85FE-4EA5-BB0C-0F325A5EBE46}"/>
    <cellStyle name="Separador de milhares 5 2 4 2 3 7 4" xfId="47441" xr:uid="{86D39A47-0486-4F73-91FD-94AA257F9C91}"/>
    <cellStyle name="Separador de milhares 5 2 4 2 3 8" xfId="47442" xr:uid="{3DFCE0C8-973B-4D29-9CA8-A2B77E0DA11F}"/>
    <cellStyle name="Separador de milhares 5 2 4 2 3 8 2" xfId="47443" xr:uid="{4425C668-DBA4-4D43-999F-21EA5F1FE9D0}"/>
    <cellStyle name="Separador de milhares 5 2 4 2 3 9" xfId="47444" xr:uid="{A96C4D94-41A9-415A-B483-C57AE5B77281}"/>
    <cellStyle name="Separador de milhares 5 2 4 2 4" xfId="47445" xr:uid="{3473E6E6-58F6-43C2-B8C6-91C1DBDDFF26}"/>
    <cellStyle name="Separador de milhares 5 2 4 2 4 10" xfId="47446" xr:uid="{59673809-0794-48A3-808F-9DC11F01CF0C}"/>
    <cellStyle name="Separador de milhares 5 2 4 2 4 11" xfId="53647" xr:uid="{803D4B4E-5BDF-4F77-8D26-F36526A149E8}"/>
    <cellStyle name="Separador de milhares 5 2 4 2 4 2" xfId="47447" xr:uid="{CDCFF73D-B6D4-48C3-8DAC-7B5CE368D6FA}"/>
    <cellStyle name="Separador de milhares 5 2 4 2 4 2 2" xfId="47448" xr:uid="{F578AA56-E1FD-4C7D-8A56-9F5A340A97AE}"/>
    <cellStyle name="Separador de milhares 5 2 4 2 4 2 2 2" xfId="47449" xr:uid="{FCC6CE4B-43AA-461C-8D88-2D097055C10E}"/>
    <cellStyle name="Separador de milhares 5 2 4 2 4 2 2 2 2" xfId="47450" xr:uid="{504C1380-26FE-45DD-9322-6696AED14DC0}"/>
    <cellStyle name="Separador de milhares 5 2 4 2 4 2 2 2 2 2" xfId="47451" xr:uid="{9C8776F4-3C8B-4D45-AA58-EF7F2527C023}"/>
    <cellStyle name="Separador de milhares 5 2 4 2 4 2 2 2 2 2 2" xfId="47452" xr:uid="{1BC6584A-F8EB-47E4-9250-000BECE1B134}"/>
    <cellStyle name="Separador de milhares 5 2 4 2 4 2 2 2 2 3" xfId="47453" xr:uid="{20552D46-F396-481B-B35D-6AD1CC613666}"/>
    <cellStyle name="Separador de milhares 5 2 4 2 4 2 2 2 3" xfId="47454" xr:uid="{8C3D454C-7BE1-4F1A-BEC8-C670D7E3C244}"/>
    <cellStyle name="Separador de milhares 5 2 4 2 4 2 2 2 3 2" xfId="47455" xr:uid="{F86D10F7-A858-47F7-A199-7762B29E5C6B}"/>
    <cellStyle name="Separador de milhares 5 2 4 2 4 2 2 2 4" xfId="47456" xr:uid="{55529884-0E07-40B9-B46B-275844CE6712}"/>
    <cellStyle name="Separador de milhares 5 2 4 2 4 2 2 2 4 2" xfId="47457" xr:uid="{1BA0C6EC-339D-4F06-AF9F-77F59AF0838A}"/>
    <cellStyle name="Separador de milhares 5 2 4 2 4 2 2 2 5" xfId="47458" xr:uid="{45AF8EFA-725E-4A9C-B8B6-DB012CD6DF3F}"/>
    <cellStyle name="Separador de milhares 5 2 4 2 4 2 2 3" xfId="47459" xr:uid="{1B234D45-F418-4B9F-BD4B-2417C58D5601}"/>
    <cellStyle name="Separador de milhares 5 2 4 2 4 2 2 3 2" xfId="47460" xr:uid="{9F457696-15BD-4D3B-AED9-033037E33679}"/>
    <cellStyle name="Separador de milhares 5 2 4 2 4 2 2 4" xfId="47461" xr:uid="{F7C0D25A-2351-4914-8B87-E8071CE2314A}"/>
    <cellStyle name="Separador de milhares 5 2 4 2 4 2 2 4 2" xfId="47462" xr:uid="{4589B903-9E3B-492D-96FB-FA409D96DE7A}"/>
    <cellStyle name="Separador de milhares 5 2 4 2 4 2 2 5" xfId="47463" xr:uid="{1E6CA135-727C-4C26-B285-4449E07B768D}"/>
    <cellStyle name="Separador de milhares 5 2 4 2 4 2 3" xfId="47464" xr:uid="{C6B33145-BC3F-4498-BCEE-A4DC40091CEC}"/>
    <cellStyle name="Separador de milhares 5 2 4 2 4 2 3 2" xfId="47465" xr:uid="{2F1BDD2A-0ED1-4489-8A8A-3324F2E9B86A}"/>
    <cellStyle name="Separador de milhares 5 2 4 2 4 2 3 2 2" xfId="47466" xr:uid="{0373B681-8528-400C-948E-A07C58C05A88}"/>
    <cellStyle name="Separador de milhares 5 2 4 2 4 2 3 3" xfId="47467" xr:uid="{0B839998-39E8-4B25-8855-32092A01F967}"/>
    <cellStyle name="Separador de milhares 5 2 4 2 4 2 3 3 2" xfId="47468" xr:uid="{7B4BC60F-6F4C-4B23-A3E9-A63DFEE25B84}"/>
    <cellStyle name="Separador de milhares 5 2 4 2 4 2 3 4" xfId="47469" xr:uid="{D5DBBBF5-D89E-4A38-BC34-9F132DEF4938}"/>
    <cellStyle name="Separador de milhares 5 2 4 2 4 2 4" xfId="47470" xr:uid="{C45851F7-4A31-4A0E-86FD-B44CF4A17885}"/>
    <cellStyle name="Separador de milhares 5 2 4 2 4 2 4 2" xfId="47471" xr:uid="{10284EB1-2C1C-44AC-96C8-4741B482C96F}"/>
    <cellStyle name="Separador de milhares 5 2 4 2 4 2 4 2 2" xfId="47472" xr:uid="{B8574469-F02A-42E9-8343-A95ABA037A5C}"/>
    <cellStyle name="Separador de milhares 5 2 4 2 4 2 4 2 2 2" xfId="47473" xr:uid="{C8065A85-D593-4D6F-ADDF-6053B2A6823A}"/>
    <cellStyle name="Separador de milhares 5 2 4 2 4 2 4 2 3" xfId="47474" xr:uid="{EF7663F4-78F5-4E43-BAC3-45729B4A5A77}"/>
    <cellStyle name="Separador de milhares 5 2 4 2 4 2 4 3" xfId="47475" xr:uid="{4D7E0940-B6F6-45EA-8435-EB7C410280A3}"/>
    <cellStyle name="Separador de milhares 5 2 4 2 4 2 4 3 2" xfId="47476" xr:uid="{F56C580E-9B86-4CEA-BEE9-66A7B784536F}"/>
    <cellStyle name="Separador de milhares 5 2 4 2 4 2 4 4" xfId="47477" xr:uid="{9610E51E-68F3-41B2-A300-C5307EDEBC81}"/>
    <cellStyle name="Separador de milhares 5 2 4 2 4 2 4 4 2" xfId="47478" xr:uid="{FF22B996-7200-4D87-983A-FC49EE7FC4DA}"/>
    <cellStyle name="Separador de milhares 5 2 4 2 4 2 4 5" xfId="47479" xr:uid="{2CFA3984-D8BF-405F-AB8A-342992FD39F5}"/>
    <cellStyle name="Separador de milhares 5 2 4 2 4 2 5" xfId="47480" xr:uid="{942551D7-6431-47B7-900C-F32D427F3A04}"/>
    <cellStyle name="Separador de milhares 5 2 4 2 4 2 5 2" xfId="47481" xr:uid="{AE4C77D3-6453-4CE9-9012-50AF9E330FD3}"/>
    <cellStyle name="Separador de milhares 5 2 4 2 4 2 5 2 2" xfId="47482" xr:uid="{D84B86CD-F4B7-4F05-A3FF-531A03AD3175}"/>
    <cellStyle name="Separador de milhares 5 2 4 2 4 2 5 3" xfId="47483" xr:uid="{656822BF-04F7-415A-AE05-706958A3DD60}"/>
    <cellStyle name="Separador de milhares 5 2 4 2 4 2 5 3 2" xfId="47484" xr:uid="{823A66DE-9AE8-43F2-82B5-F38A44E8F4E6}"/>
    <cellStyle name="Separador de milhares 5 2 4 2 4 2 5 4" xfId="47485" xr:uid="{6ABB3F70-C32B-464B-9F1E-E715E0A34597}"/>
    <cellStyle name="Separador de milhares 5 2 4 2 4 2 6" xfId="47486" xr:uid="{A3606A0A-DDC3-4CFE-B89F-0FE9432DF8FA}"/>
    <cellStyle name="Separador de milhares 5 2 4 2 4 2 6 2" xfId="47487" xr:uid="{4F923684-24A6-4907-AE39-B66061A2E47B}"/>
    <cellStyle name="Separador de milhares 5 2 4 2 4 2 7" xfId="47488" xr:uid="{96BD07A4-366B-4A30-8EA0-D40D93A98ED3}"/>
    <cellStyle name="Separador de milhares 5 2 4 2 4 2 8" xfId="47489" xr:uid="{B9DB64B2-B77D-4D4A-AB67-8DFD01CA22BB}"/>
    <cellStyle name="Separador de milhares 5 2 4 2 4 2 9" xfId="53648" xr:uid="{C5B33641-1542-4995-96C0-A799CCB1D0BD}"/>
    <cellStyle name="Separador de milhares 5 2 4 2 4 3" xfId="47490" xr:uid="{555E8F4B-FEDA-4917-B8D8-EFCFE79C4F28}"/>
    <cellStyle name="Separador de milhares 5 2 4 2 4 3 2" xfId="47491" xr:uid="{A0C59FBF-CA3D-416E-9374-E77870520C1E}"/>
    <cellStyle name="Separador de milhares 5 2 4 2 4 3 2 2" xfId="47492" xr:uid="{D551453A-317E-4544-B524-7007FABA5B9F}"/>
    <cellStyle name="Separador de milhares 5 2 4 2 4 3 2 2 2" xfId="47493" xr:uid="{BE86929A-3567-4003-9696-569FDFD71B2A}"/>
    <cellStyle name="Separador de milhares 5 2 4 2 4 3 2 2 2 2" xfId="47494" xr:uid="{28FF87EA-477A-477A-9FC0-9E90EEA36B91}"/>
    <cellStyle name="Separador de milhares 5 2 4 2 4 3 2 2 2 2 2" xfId="47495" xr:uid="{D024E9D3-56A3-48B0-ABBF-E951647DB0F4}"/>
    <cellStyle name="Separador de milhares 5 2 4 2 4 3 2 2 2 3" xfId="47496" xr:uid="{2FB6596E-2675-4358-A5F1-78D4B0B736A3}"/>
    <cellStyle name="Separador de milhares 5 2 4 2 4 3 2 2 3" xfId="47497" xr:uid="{B2424E8C-F33C-44F8-9FF7-020CACD30F19}"/>
    <cellStyle name="Separador de milhares 5 2 4 2 4 3 2 2 3 2" xfId="47498" xr:uid="{87E229DE-0918-459F-B7C2-4ED8FC5605D9}"/>
    <cellStyle name="Separador de milhares 5 2 4 2 4 3 2 2 4" xfId="47499" xr:uid="{73BDCE02-B10E-4A94-86A4-3FA87F0A1DF9}"/>
    <cellStyle name="Separador de milhares 5 2 4 2 4 3 2 2 4 2" xfId="47500" xr:uid="{A0604857-68D5-49FA-956F-A31334FB3B55}"/>
    <cellStyle name="Separador de milhares 5 2 4 2 4 3 2 2 5" xfId="47501" xr:uid="{6F96F0A8-2527-427C-9451-F0C80B933360}"/>
    <cellStyle name="Separador de milhares 5 2 4 2 4 3 2 3" xfId="47502" xr:uid="{943DEBA9-DBFE-4960-A865-29C9132096BA}"/>
    <cellStyle name="Separador de milhares 5 2 4 2 4 3 2 3 2" xfId="47503" xr:uid="{7D3E0508-935C-4C3E-AC25-D8CC85BC7111}"/>
    <cellStyle name="Separador de milhares 5 2 4 2 4 3 2 4" xfId="47504" xr:uid="{C86AC39C-3C68-49B7-A2D7-DFB4D537D03B}"/>
    <cellStyle name="Separador de milhares 5 2 4 2 4 3 2 4 2" xfId="47505" xr:uid="{51258A43-F10E-429A-82A4-1EA7E00F2ECD}"/>
    <cellStyle name="Separador de milhares 5 2 4 2 4 3 2 5" xfId="47506" xr:uid="{1680115F-7FC8-44DA-9327-9D4EA5810B41}"/>
    <cellStyle name="Separador de milhares 5 2 4 2 4 3 3" xfId="47507" xr:uid="{C854DDF2-AB5A-4B53-9B0D-FCFFFE08857F}"/>
    <cellStyle name="Separador de milhares 5 2 4 2 4 3 3 2" xfId="47508" xr:uid="{75310749-3523-4E58-8F56-16AC2BCF1B42}"/>
    <cellStyle name="Separador de milhares 5 2 4 2 4 3 3 2 2" xfId="47509" xr:uid="{C87F471A-5809-4350-B3CF-BB3A1611186E}"/>
    <cellStyle name="Separador de milhares 5 2 4 2 4 3 3 3" xfId="47510" xr:uid="{B9554C85-6BDD-4A46-B06E-495848BDC1BE}"/>
    <cellStyle name="Separador de milhares 5 2 4 2 4 3 3 3 2" xfId="47511" xr:uid="{7D0B0750-D313-464A-8A7B-4B325A88469E}"/>
    <cellStyle name="Separador de milhares 5 2 4 2 4 3 3 4" xfId="47512" xr:uid="{64F0367B-59B8-42FB-A6D3-F763D5191CB6}"/>
    <cellStyle name="Separador de milhares 5 2 4 2 4 3 4" xfId="47513" xr:uid="{1DC400E4-3E84-4084-8F7E-D95F3ADFAB90}"/>
    <cellStyle name="Separador de milhares 5 2 4 2 4 3 4 2" xfId="47514" xr:uid="{F33501F2-A71A-4198-A673-DF5D95D9BB14}"/>
    <cellStyle name="Separador de milhares 5 2 4 2 4 3 4 2 2" xfId="47515" xr:uid="{A117CC98-FA5B-45E1-A53F-76C9B860C0D1}"/>
    <cellStyle name="Separador de milhares 5 2 4 2 4 3 4 2 2 2" xfId="47516" xr:uid="{C407BF80-B73A-4EA2-A7CE-A5300A710C5B}"/>
    <cellStyle name="Separador de milhares 5 2 4 2 4 3 4 2 3" xfId="47517" xr:uid="{0A8AEDDC-0545-4AD4-AAC6-8DAABC68CE9F}"/>
    <cellStyle name="Separador de milhares 5 2 4 2 4 3 4 3" xfId="47518" xr:uid="{A950FAD8-7A13-4D33-9355-816C9D40053B}"/>
    <cellStyle name="Separador de milhares 5 2 4 2 4 3 4 3 2" xfId="47519" xr:uid="{D13384E6-62E2-4EC9-A4B2-E48F502D0AA9}"/>
    <cellStyle name="Separador de milhares 5 2 4 2 4 3 4 4" xfId="47520" xr:uid="{F8F360F8-AC86-46BB-9EF0-FEBBE77EA084}"/>
    <cellStyle name="Separador de milhares 5 2 4 2 4 3 4 4 2" xfId="47521" xr:uid="{CD58CA15-A34F-4540-8068-D0D64BED259B}"/>
    <cellStyle name="Separador de milhares 5 2 4 2 4 3 4 5" xfId="47522" xr:uid="{1A973E3C-0167-4A09-B026-DC68AA1B2F52}"/>
    <cellStyle name="Separador de milhares 5 2 4 2 4 3 5" xfId="47523" xr:uid="{37A36D76-8924-48C7-A885-C78C636F83ED}"/>
    <cellStyle name="Separador de milhares 5 2 4 2 4 3 5 2" xfId="47524" xr:uid="{DC57C640-954F-4AC3-A626-BE9E5B676469}"/>
    <cellStyle name="Separador de milhares 5 2 4 2 4 3 5 2 2" xfId="47525" xr:uid="{795FD07A-C21B-4C1C-B043-7728A49EC707}"/>
    <cellStyle name="Separador de milhares 5 2 4 2 4 3 5 3" xfId="47526" xr:uid="{EFCB7480-C834-471F-938E-69CDA8CF3E7E}"/>
    <cellStyle name="Separador de milhares 5 2 4 2 4 3 5 3 2" xfId="47527" xr:uid="{A6DCB822-7182-4F3D-B0E2-AF1D66E66CAA}"/>
    <cellStyle name="Separador de milhares 5 2 4 2 4 3 5 4" xfId="47528" xr:uid="{8746A873-D2B0-4762-B5E3-7D041BD0CB28}"/>
    <cellStyle name="Separador de milhares 5 2 4 2 4 3 6" xfId="47529" xr:uid="{355700F8-F7F4-4C70-BDCE-048A152A28C6}"/>
    <cellStyle name="Separador de milhares 5 2 4 2 4 3 6 2" xfId="47530" xr:uid="{02545B28-5BC8-42F3-A19F-2203AED9CD41}"/>
    <cellStyle name="Separador de milhares 5 2 4 2 4 3 7" xfId="47531" xr:uid="{2B57E8A7-989D-4C8D-AC6A-A79B5E351B80}"/>
    <cellStyle name="Separador de milhares 5 2 4 2 4 3 8" xfId="47532" xr:uid="{1A126E71-BCF0-4B6D-902F-9637F26BCE5B}"/>
    <cellStyle name="Separador de milhares 5 2 4 2 4 3 9" xfId="53649" xr:uid="{84B16083-29AE-4995-B2F4-E3D10D4D73A0}"/>
    <cellStyle name="Separador de milhares 5 2 4 2 4 4" xfId="47533" xr:uid="{EC1CE188-4680-4772-8F0D-A3E27BDEF838}"/>
    <cellStyle name="Separador de milhares 5 2 4 2 4 4 2" xfId="47534" xr:uid="{D9E822E6-07FF-42CF-BC39-41FA45869CBB}"/>
    <cellStyle name="Separador de milhares 5 2 4 2 4 4 2 2" xfId="47535" xr:uid="{23DDEADA-143F-4D85-8C64-FAEB3995B117}"/>
    <cellStyle name="Separador de milhares 5 2 4 2 4 4 2 2 2" xfId="47536" xr:uid="{9A85740A-B526-4010-9D57-05520FBD0285}"/>
    <cellStyle name="Separador de milhares 5 2 4 2 4 4 2 2 2 2" xfId="47537" xr:uid="{1449FC48-3317-4F41-935E-E2C43E267BE8}"/>
    <cellStyle name="Separador de milhares 5 2 4 2 4 4 2 2 3" xfId="47538" xr:uid="{28E80AEF-74BA-4E8F-96A3-4AFBC66E21FB}"/>
    <cellStyle name="Separador de milhares 5 2 4 2 4 4 2 3" xfId="47539" xr:uid="{3397F851-0A09-45FF-8FC1-8F272D0AD245}"/>
    <cellStyle name="Separador de milhares 5 2 4 2 4 4 2 3 2" xfId="47540" xr:uid="{88945F09-8A1F-48E5-B798-B6A9EAFA0CCE}"/>
    <cellStyle name="Separador de milhares 5 2 4 2 4 4 2 4" xfId="47541" xr:uid="{9C0BD01B-770E-45D0-B827-F60E896191CC}"/>
    <cellStyle name="Separador de milhares 5 2 4 2 4 4 2 4 2" xfId="47542" xr:uid="{6DC84FB6-7401-4695-8CA1-6B6FF7B8C028}"/>
    <cellStyle name="Separador de milhares 5 2 4 2 4 4 2 5" xfId="47543" xr:uid="{0B12D92E-35AF-4E70-9277-4EBB02FBCBE2}"/>
    <cellStyle name="Separador de milhares 5 2 4 2 4 4 3" xfId="47544" xr:uid="{01B25AF2-AD60-46E2-B9ED-13DFFB3B6D8B}"/>
    <cellStyle name="Separador de milhares 5 2 4 2 4 4 3 2" xfId="47545" xr:uid="{16CD6A00-9E70-4BB9-888E-EC4C0922B419}"/>
    <cellStyle name="Separador de milhares 5 2 4 2 4 4 4" xfId="47546" xr:uid="{2DF06C2F-712D-4860-8204-2B4C165D9E6A}"/>
    <cellStyle name="Separador de milhares 5 2 4 2 4 4 4 2" xfId="47547" xr:uid="{68C2C2E9-DD44-4288-8863-92B04ADAAB35}"/>
    <cellStyle name="Separador de milhares 5 2 4 2 4 4 5" xfId="47548" xr:uid="{24A9B231-28EE-44B1-933A-27197D8A265A}"/>
    <cellStyle name="Separador de milhares 5 2 4 2 4 5" xfId="47549" xr:uid="{F701DCFB-4A83-407C-9E84-F5BB8B92CBA4}"/>
    <cellStyle name="Separador de milhares 5 2 4 2 4 5 2" xfId="47550" xr:uid="{30BECAE8-74DA-4864-B900-866B376C33C7}"/>
    <cellStyle name="Separador de milhares 5 2 4 2 4 5 2 2" xfId="47551" xr:uid="{A2697D43-F55C-4687-BD5F-8248134EECB5}"/>
    <cellStyle name="Separador de milhares 5 2 4 2 4 5 3" xfId="47552" xr:uid="{495F9DFF-8675-4334-A5A9-CD02A5C43199}"/>
    <cellStyle name="Separador de milhares 5 2 4 2 4 5 3 2" xfId="47553" xr:uid="{B9C4C8EA-A161-4C3A-9929-F7F87ECA1707}"/>
    <cellStyle name="Separador de milhares 5 2 4 2 4 5 4" xfId="47554" xr:uid="{5434357E-82CE-449B-952B-FCA706B2FD34}"/>
    <cellStyle name="Separador de milhares 5 2 4 2 4 6" xfId="47555" xr:uid="{7CBFD624-1475-4687-8E45-DAF503625CD2}"/>
    <cellStyle name="Separador de milhares 5 2 4 2 4 6 2" xfId="47556" xr:uid="{C5ADB8DE-90F0-4D41-ACBD-B9EB86D67F3A}"/>
    <cellStyle name="Separador de milhares 5 2 4 2 4 6 2 2" xfId="47557" xr:uid="{18469B95-4C51-4466-BC90-39CF0EE7D102}"/>
    <cellStyle name="Separador de milhares 5 2 4 2 4 6 2 2 2" xfId="47558" xr:uid="{2A9EF59F-0AF8-4117-A0FB-63EB09D2230D}"/>
    <cellStyle name="Separador de milhares 5 2 4 2 4 6 2 3" xfId="47559" xr:uid="{D6E229FA-7BFE-4DEE-9B7A-AECDB9C709A2}"/>
    <cellStyle name="Separador de milhares 5 2 4 2 4 6 3" xfId="47560" xr:uid="{70BF43BC-241B-485E-BBFA-241067B2FBF4}"/>
    <cellStyle name="Separador de milhares 5 2 4 2 4 6 3 2" xfId="47561" xr:uid="{D7483C48-54FD-4B65-A681-BBAB72DC889F}"/>
    <cellStyle name="Separador de milhares 5 2 4 2 4 6 4" xfId="47562" xr:uid="{FFD117A3-11EC-4954-8E39-F1BEDE45DFA8}"/>
    <cellStyle name="Separador de milhares 5 2 4 2 4 6 4 2" xfId="47563" xr:uid="{0534BBC5-8707-4A98-9B66-FDA5C914ABAB}"/>
    <cellStyle name="Separador de milhares 5 2 4 2 4 6 5" xfId="47564" xr:uid="{EA66D6B6-352F-42FF-AC31-A7D67B9F763D}"/>
    <cellStyle name="Separador de milhares 5 2 4 2 4 7" xfId="47565" xr:uid="{EB18BB46-3738-4E71-A066-4E6C0B459D32}"/>
    <cellStyle name="Separador de milhares 5 2 4 2 4 7 2" xfId="47566" xr:uid="{44BE1831-9E80-450C-B0C7-CE48B9A262A9}"/>
    <cellStyle name="Separador de milhares 5 2 4 2 4 7 2 2" xfId="47567" xr:uid="{6B42FC2C-B3DD-4C4E-B0A3-B819D3B71A34}"/>
    <cellStyle name="Separador de milhares 5 2 4 2 4 7 3" xfId="47568" xr:uid="{F37EBEB1-27EA-482E-8A91-576947794DA8}"/>
    <cellStyle name="Separador de milhares 5 2 4 2 4 7 3 2" xfId="47569" xr:uid="{4782F1FF-9137-4FB6-A08C-A25B1E68F39A}"/>
    <cellStyle name="Separador de milhares 5 2 4 2 4 7 4" xfId="47570" xr:uid="{78371CCA-3F6F-49E0-AA99-CB8FACC2A28B}"/>
    <cellStyle name="Separador de milhares 5 2 4 2 4 8" xfId="47571" xr:uid="{45B88A8B-3796-4CA2-B332-291F55D74569}"/>
    <cellStyle name="Separador de milhares 5 2 4 2 4 8 2" xfId="47572" xr:uid="{6EF1AF33-A605-4E8F-96D4-F2CDE751C438}"/>
    <cellStyle name="Separador de milhares 5 2 4 2 4 9" xfId="47573" xr:uid="{48019838-242B-49F6-9B67-59B81CDD8D67}"/>
    <cellStyle name="Separador de milhares 5 2 4 2 5" xfId="47574" xr:uid="{ECA5581D-3720-4014-8538-531CD88F93F3}"/>
    <cellStyle name="Separador de milhares 5 2 4 2 5 2" xfId="47575" xr:uid="{BF6F8541-5832-4FE0-A376-350009BBC64F}"/>
    <cellStyle name="Separador de milhares 5 2 4 2 5 2 2" xfId="47576" xr:uid="{468D21ED-4603-4440-9A4A-2D656C1310C8}"/>
    <cellStyle name="Separador de milhares 5 2 4 2 5 2 2 2" xfId="47577" xr:uid="{F476E9E8-6DAE-49E5-8E8E-8B67B017B58F}"/>
    <cellStyle name="Separador de milhares 5 2 4 2 5 2 2 2 2" xfId="47578" xr:uid="{9B372CE7-656D-4914-90BF-23C0091559EA}"/>
    <cellStyle name="Separador de milhares 5 2 4 2 5 2 2 2 2 2" xfId="47579" xr:uid="{D9D26944-BD17-417A-812D-DBD13507F179}"/>
    <cellStyle name="Separador de milhares 5 2 4 2 5 2 2 2 3" xfId="47580" xr:uid="{D72EAD98-EEF8-4E8D-BF37-61337F335E01}"/>
    <cellStyle name="Separador de milhares 5 2 4 2 5 2 2 3" xfId="47581" xr:uid="{41E02497-78FE-44A3-90D8-F957FEBB2128}"/>
    <cellStyle name="Separador de milhares 5 2 4 2 5 2 2 3 2" xfId="47582" xr:uid="{49F589FC-B3BC-4A16-9969-F75D31382EEE}"/>
    <cellStyle name="Separador de milhares 5 2 4 2 5 2 2 4" xfId="47583" xr:uid="{687844E0-3049-42DB-9713-C7391C2BE585}"/>
    <cellStyle name="Separador de milhares 5 2 4 2 5 2 2 4 2" xfId="47584" xr:uid="{F4E21B07-8B49-48B1-86D6-F5FCAA7A5A54}"/>
    <cellStyle name="Separador de milhares 5 2 4 2 5 2 2 5" xfId="47585" xr:uid="{D3519A12-EDE5-4B65-B5D8-3D7E812298F7}"/>
    <cellStyle name="Separador de milhares 5 2 4 2 5 2 3" xfId="47586" xr:uid="{A4D75B24-D8CC-40A3-9715-6D441B4697CB}"/>
    <cellStyle name="Separador de milhares 5 2 4 2 5 2 3 2" xfId="47587" xr:uid="{26CBB0BB-356A-4106-B1C6-3762B0B879AC}"/>
    <cellStyle name="Separador de milhares 5 2 4 2 5 2 4" xfId="47588" xr:uid="{129DC80D-C74D-4791-9413-432B8CEDD49B}"/>
    <cellStyle name="Separador de milhares 5 2 4 2 5 2 4 2" xfId="47589" xr:uid="{0F183205-FE42-44E6-84A5-9C0C371CB87A}"/>
    <cellStyle name="Separador de milhares 5 2 4 2 5 2 5" xfId="47590" xr:uid="{2A7C8D77-C97F-483F-ABE0-6473FAAB1BD4}"/>
    <cellStyle name="Separador de milhares 5 2 4 2 5 3" xfId="47591" xr:uid="{110B8B3B-DD24-452B-8F21-0BE447E3B461}"/>
    <cellStyle name="Separador de milhares 5 2 4 2 5 3 2" xfId="47592" xr:uid="{0F8F4954-BC4B-4A9D-9D8B-B0F15B409530}"/>
    <cellStyle name="Separador de milhares 5 2 4 2 5 3 2 2" xfId="47593" xr:uid="{11D88964-B852-4FD9-B130-0A66A96F700C}"/>
    <cellStyle name="Separador de milhares 5 2 4 2 5 3 3" xfId="47594" xr:uid="{748282F2-6582-4C2B-9BA1-3BDD3C262A52}"/>
    <cellStyle name="Separador de milhares 5 2 4 2 5 3 3 2" xfId="47595" xr:uid="{5A744E02-C022-45E0-B591-6467589A8A87}"/>
    <cellStyle name="Separador de milhares 5 2 4 2 5 3 4" xfId="47596" xr:uid="{58E6FB9C-A2FA-4F98-89C4-6997E579773F}"/>
    <cellStyle name="Separador de milhares 5 2 4 2 5 4" xfId="47597" xr:uid="{D95137AF-1EE6-48FE-A1CD-8B2E4E578814}"/>
    <cellStyle name="Separador de milhares 5 2 4 2 5 4 2" xfId="47598" xr:uid="{D670DFC1-B24F-4C1F-87EE-2F505561004C}"/>
    <cellStyle name="Separador de milhares 5 2 4 2 5 4 2 2" xfId="47599" xr:uid="{9D891E8D-4DEA-4254-84CD-8E7326235CCF}"/>
    <cellStyle name="Separador de milhares 5 2 4 2 5 4 2 2 2" xfId="47600" xr:uid="{7993F5C1-A9CA-426F-864D-14E44043C51F}"/>
    <cellStyle name="Separador de milhares 5 2 4 2 5 4 2 3" xfId="47601" xr:uid="{046321FE-47C6-4CEA-909B-3E48C2D21A8B}"/>
    <cellStyle name="Separador de milhares 5 2 4 2 5 4 3" xfId="47602" xr:uid="{BA4789E2-EF22-450F-A813-0A10B3B7C44C}"/>
    <cellStyle name="Separador de milhares 5 2 4 2 5 4 3 2" xfId="47603" xr:uid="{9FA5AFC0-93C2-4497-89E8-D351CD334B99}"/>
    <cellStyle name="Separador de milhares 5 2 4 2 5 4 4" xfId="47604" xr:uid="{870BFD69-A1B8-4BC6-AB22-2E6A1C94CDBA}"/>
    <cellStyle name="Separador de milhares 5 2 4 2 5 4 4 2" xfId="47605" xr:uid="{D63D462D-9258-44A9-ADE7-36A68BFBF236}"/>
    <cellStyle name="Separador de milhares 5 2 4 2 5 4 5" xfId="47606" xr:uid="{BEE445BF-DE21-4776-836A-CC32F219DC18}"/>
    <cellStyle name="Separador de milhares 5 2 4 2 5 5" xfId="47607" xr:uid="{B69B029B-AA08-4AEC-8098-FC5EF1C8B7E6}"/>
    <cellStyle name="Separador de milhares 5 2 4 2 5 5 2" xfId="47608" xr:uid="{35B390AF-C476-4B7E-A694-3A1E41631690}"/>
    <cellStyle name="Separador de milhares 5 2 4 2 5 5 2 2" xfId="47609" xr:uid="{DB31CAF7-1E93-4AD0-A4E8-14EB1E12F452}"/>
    <cellStyle name="Separador de milhares 5 2 4 2 5 5 3" xfId="47610" xr:uid="{A4B8F2A2-12A7-4FEA-A1D4-DDE264005287}"/>
    <cellStyle name="Separador de milhares 5 2 4 2 5 5 3 2" xfId="47611" xr:uid="{140CA697-9428-4FC8-B94E-6F8AF0A2CBCA}"/>
    <cellStyle name="Separador de milhares 5 2 4 2 5 5 4" xfId="47612" xr:uid="{AD7A722C-80B6-403D-BA67-25DFEF407EFF}"/>
    <cellStyle name="Separador de milhares 5 2 4 2 5 6" xfId="47613" xr:uid="{BC898E22-5360-415C-8A2C-DDD87E03A1EA}"/>
    <cellStyle name="Separador de milhares 5 2 4 2 5 6 2" xfId="47614" xr:uid="{10ED6F65-8C5B-4210-9658-D790C73E2C34}"/>
    <cellStyle name="Separador de milhares 5 2 4 2 5 7" xfId="47615" xr:uid="{2E68C1B0-BFB5-486A-964D-FD6C891EF0EC}"/>
    <cellStyle name="Separador de milhares 5 2 4 2 5 8" xfId="47616" xr:uid="{1E03A723-45B3-4011-AB8B-848865AF58DB}"/>
    <cellStyle name="Separador de milhares 5 2 4 2 5 9" xfId="53650" xr:uid="{1C2132C8-3F6C-441D-A638-5654A42F6A19}"/>
    <cellStyle name="Separador de milhares 5 2 4 2 6" xfId="47617" xr:uid="{79E153E9-7830-4094-BD7C-2A905C834A8A}"/>
    <cellStyle name="Separador de milhares 5 2 4 2 6 2" xfId="47618" xr:uid="{FC90F68A-EBAE-4593-95B1-71F0EB654D4E}"/>
    <cellStyle name="Separador de milhares 5 2 4 2 6 2 2" xfId="47619" xr:uid="{B1A6B3CD-6F5B-4B3E-90D5-0306B6AED746}"/>
    <cellStyle name="Separador de milhares 5 2 4 2 6 2 2 2" xfId="47620" xr:uid="{1115BF1D-34C1-418D-A3DB-27D9FE13D9AF}"/>
    <cellStyle name="Separador de milhares 5 2 4 2 6 2 2 2 2" xfId="47621" xr:uid="{4FD3F5E1-DD49-4EF9-B332-DB581FDED222}"/>
    <cellStyle name="Separador de milhares 5 2 4 2 6 2 2 2 2 2" xfId="47622" xr:uid="{FD78674C-79F6-4282-9094-7F6141B98D16}"/>
    <cellStyle name="Separador de milhares 5 2 4 2 6 2 2 2 3" xfId="47623" xr:uid="{FBA51BDB-489F-488A-9AEA-C52D75C5EE76}"/>
    <cellStyle name="Separador de milhares 5 2 4 2 6 2 2 3" xfId="47624" xr:uid="{964DFEDB-0920-43BB-A2CA-3D28CBCA2F6E}"/>
    <cellStyle name="Separador de milhares 5 2 4 2 6 2 2 3 2" xfId="47625" xr:uid="{DC9AC1AA-486D-4421-BADA-D9B451F655C2}"/>
    <cellStyle name="Separador de milhares 5 2 4 2 6 2 2 4" xfId="47626" xr:uid="{3F0F0FC5-7A45-4DFF-A8EC-3F107F832F6D}"/>
    <cellStyle name="Separador de milhares 5 2 4 2 6 2 2 4 2" xfId="47627" xr:uid="{D1C3641E-F5EE-444A-B59E-0A266EF7592F}"/>
    <cellStyle name="Separador de milhares 5 2 4 2 6 2 2 5" xfId="47628" xr:uid="{5A5BB1B0-AA86-49E8-9E79-17B58AEC36B3}"/>
    <cellStyle name="Separador de milhares 5 2 4 2 6 2 3" xfId="47629" xr:uid="{490BDABD-B707-4AE9-9064-FE909869F8CD}"/>
    <cellStyle name="Separador de milhares 5 2 4 2 6 2 3 2" xfId="47630" xr:uid="{2CA86C0F-84B3-445E-8862-A65B89C1374A}"/>
    <cellStyle name="Separador de milhares 5 2 4 2 6 2 4" xfId="47631" xr:uid="{97D69571-6A13-4660-A7B5-E34F7D79B605}"/>
    <cellStyle name="Separador de milhares 5 2 4 2 6 2 4 2" xfId="47632" xr:uid="{FAED25FB-91C0-4C5D-AA93-9FD2C1B4E6B9}"/>
    <cellStyle name="Separador de milhares 5 2 4 2 6 2 5" xfId="47633" xr:uid="{C4FEC779-2736-4DBA-A6C4-2A3F35DF46B6}"/>
    <cellStyle name="Separador de milhares 5 2 4 2 6 3" xfId="47634" xr:uid="{D440411E-4738-4CBF-9C41-02C36A4042E4}"/>
    <cellStyle name="Separador de milhares 5 2 4 2 6 3 2" xfId="47635" xr:uid="{9993A0DC-381E-436A-9F30-85FC807C7CBE}"/>
    <cellStyle name="Separador de milhares 5 2 4 2 6 3 2 2" xfId="47636" xr:uid="{7B653BCA-39F3-4D08-A62B-DD4BF6D15E09}"/>
    <cellStyle name="Separador de milhares 5 2 4 2 6 3 3" xfId="47637" xr:uid="{04F6253F-D22C-4C7D-8CE0-58ABD5DBCEAD}"/>
    <cellStyle name="Separador de milhares 5 2 4 2 6 3 3 2" xfId="47638" xr:uid="{29962956-8C08-49EE-8DE6-A931DC03A3D6}"/>
    <cellStyle name="Separador de milhares 5 2 4 2 6 3 4" xfId="47639" xr:uid="{7BC8FBFC-472D-43BF-AFCF-2F8B4F01D545}"/>
    <cellStyle name="Separador de milhares 5 2 4 2 6 4" xfId="47640" xr:uid="{1188E725-AEC5-42B4-8353-9E6C22CAB271}"/>
    <cellStyle name="Separador de milhares 5 2 4 2 6 4 2" xfId="47641" xr:uid="{89608EAF-526A-4BE1-ABE3-704166361752}"/>
    <cellStyle name="Separador de milhares 5 2 4 2 6 4 2 2" xfId="47642" xr:uid="{955D89AE-73FE-443D-998B-D4EEA9059DA2}"/>
    <cellStyle name="Separador de milhares 5 2 4 2 6 4 2 2 2" xfId="47643" xr:uid="{8D8F761C-F347-487B-AA36-E1B52FF3CFDB}"/>
    <cellStyle name="Separador de milhares 5 2 4 2 6 4 2 3" xfId="47644" xr:uid="{E62E59CB-4575-4AEB-BB4E-10E3D50171DB}"/>
    <cellStyle name="Separador de milhares 5 2 4 2 6 4 3" xfId="47645" xr:uid="{46AF37F4-166F-49F5-8765-92842A83C378}"/>
    <cellStyle name="Separador de milhares 5 2 4 2 6 4 3 2" xfId="47646" xr:uid="{F3ED187B-7D08-40A2-A2EA-A493CB6F56B3}"/>
    <cellStyle name="Separador de milhares 5 2 4 2 6 4 4" xfId="47647" xr:uid="{880996CA-DC47-4C4D-BABE-BE4F4E07ACC5}"/>
    <cellStyle name="Separador de milhares 5 2 4 2 6 4 4 2" xfId="47648" xr:uid="{FD329E53-BE2B-4984-ABB5-8D9E592242FD}"/>
    <cellStyle name="Separador de milhares 5 2 4 2 6 4 5" xfId="47649" xr:uid="{2731C2DE-A50F-472E-AE49-E7F7C0375278}"/>
    <cellStyle name="Separador de milhares 5 2 4 2 6 5" xfId="47650" xr:uid="{79A7D77A-D6FC-4A49-B549-5ED360CAC0DA}"/>
    <cellStyle name="Separador de milhares 5 2 4 2 6 5 2" xfId="47651" xr:uid="{4DF73329-EAB2-4031-8AEB-19E7DDD4AE24}"/>
    <cellStyle name="Separador de milhares 5 2 4 2 6 5 2 2" xfId="47652" xr:uid="{EE51673F-75FC-4328-9139-3CBE076212AE}"/>
    <cellStyle name="Separador de milhares 5 2 4 2 6 5 3" xfId="47653" xr:uid="{D56515BE-0642-48B8-AD92-2776BC6EFAEB}"/>
    <cellStyle name="Separador de milhares 5 2 4 2 6 5 3 2" xfId="47654" xr:uid="{3ACC5BFC-C539-49EA-979D-D68F40837919}"/>
    <cellStyle name="Separador de milhares 5 2 4 2 6 5 4" xfId="47655" xr:uid="{35139ED8-4E68-4D1C-B9EE-A279B9F50FC7}"/>
    <cellStyle name="Separador de milhares 5 2 4 2 6 6" xfId="47656" xr:uid="{21AB3E69-E72D-4134-B2F3-03F69970DE35}"/>
    <cellStyle name="Separador de milhares 5 2 4 2 6 6 2" xfId="47657" xr:uid="{6E4D2E32-6ADF-44DC-8210-784BFF63C47E}"/>
    <cellStyle name="Separador de milhares 5 2 4 2 6 7" xfId="47658" xr:uid="{FD800072-1293-4065-8103-A821EB4277EA}"/>
    <cellStyle name="Separador de milhares 5 2 4 2 6 8" xfId="47659" xr:uid="{AE9A9B5D-E1DB-49BE-851F-F26CA8E63A6C}"/>
    <cellStyle name="Separador de milhares 5 2 4 2 6 9" xfId="53651" xr:uid="{33F5DEA4-C531-4B69-AEA6-E609ADD7E0C5}"/>
    <cellStyle name="Separador de milhares 5 2 4 2 7" xfId="47660" xr:uid="{F08D6A00-3E6F-4D85-B45C-1F4542A8094A}"/>
    <cellStyle name="Separador de milhares 5 2 4 2 7 2" xfId="47661" xr:uid="{284E9A79-7BEC-4D74-9A7E-9CA0D9BBFD8E}"/>
    <cellStyle name="Separador de milhares 5 2 4 2 7 2 2" xfId="47662" xr:uid="{98BE422C-0A40-40F9-9138-5F86DE966865}"/>
    <cellStyle name="Separador de milhares 5 2 4 2 7 2 2 2" xfId="47663" xr:uid="{41F661C2-67EB-4640-B18B-392DB506B194}"/>
    <cellStyle name="Separador de milhares 5 2 4 2 7 2 2 2 2" xfId="47664" xr:uid="{1BEAC114-923D-4ECE-BAED-2E153C5D8D43}"/>
    <cellStyle name="Separador de milhares 5 2 4 2 7 2 2 2 2 2" xfId="47665" xr:uid="{B4FB71E6-2E2B-49B7-9CCF-68837FC37CD9}"/>
    <cellStyle name="Separador de milhares 5 2 4 2 7 2 2 2 3" xfId="47666" xr:uid="{B737B521-192D-4899-B327-0CB340CC23E7}"/>
    <cellStyle name="Separador de milhares 5 2 4 2 7 2 2 3" xfId="47667" xr:uid="{3D577947-3F2C-4974-A46C-3539A60F6F77}"/>
    <cellStyle name="Separador de milhares 5 2 4 2 7 2 2 3 2" xfId="47668" xr:uid="{D38AC377-4DF3-4271-BE77-228C58C85C10}"/>
    <cellStyle name="Separador de milhares 5 2 4 2 7 2 2 4" xfId="47669" xr:uid="{EE01AA5F-3F8E-4BAD-98CA-B8059F2743D4}"/>
    <cellStyle name="Separador de milhares 5 2 4 2 7 2 2 4 2" xfId="47670" xr:uid="{DA7C24CA-AD12-4211-9576-949F7E610C15}"/>
    <cellStyle name="Separador de milhares 5 2 4 2 7 2 2 5" xfId="47671" xr:uid="{CED24960-8AD0-491C-9415-D4604B209098}"/>
    <cellStyle name="Separador de milhares 5 2 4 2 7 2 3" xfId="47672" xr:uid="{47D4F250-BBF3-4484-A4AC-D611711E93AA}"/>
    <cellStyle name="Separador de milhares 5 2 4 2 7 2 3 2" xfId="47673" xr:uid="{D624761E-AA7C-463D-B261-04ADFE28318B}"/>
    <cellStyle name="Separador de milhares 5 2 4 2 7 2 4" xfId="47674" xr:uid="{ECF072C3-6F67-4F05-8E04-B1E4245348F6}"/>
    <cellStyle name="Separador de milhares 5 2 4 2 7 2 4 2" xfId="47675" xr:uid="{7CB65F0C-8A56-4107-906F-50DBA91DF158}"/>
    <cellStyle name="Separador de milhares 5 2 4 2 7 2 5" xfId="47676" xr:uid="{53FE0D20-2E17-4C83-9D4B-84609DD953CE}"/>
    <cellStyle name="Separador de milhares 5 2 4 2 7 3" xfId="47677" xr:uid="{7E9B419B-B325-4FA1-9F24-C162A0416CA9}"/>
    <cellStyle name="Separador de milhares 5 2 4 2 7 3 2" xfId="47678" xr:uid="{653231C5-1837-46D0-B8D1-C3E65D4F9675}"/>
    <cellStyle name="Separador de milhares 5 2 4 2 7 3 2 2" xfId="47679" xr:uid="{A2A20E8A-555C-4E3D-97A1-AD35448096A5}"/>
    <cellStyle name="Separador de milhares 5 2 4 2 7 3 3" xfId="47680" xr:uid="{636BE6A6-7875-47D4-A47D-20539DB762AC}"/>
    <cellStyle name="Separador de milhares 5 2 4 2 7 3 3 2" xfId="47681" xr:uid="{2C0CB381-62F4-44B9-8FC0-239D04BB522F}"/>
    <cellStyle name="Separador de milhares 5 2 4 2 7 3 4" xfId="47682" xr:uid="{1DBBB0B9-C378-41D3-81E6-F391B6F36438}"/>
    <cellStyle name="Separador de milhares 5 2 4 2 7 4" xfId="47683" xr:uid="{9D6389B4-9D87-4145-9EDC-D4C8583053BF}"/>
    <cellStyle name="Separador de milhares 5 2 4 2 7 4 2" xfId="47684" xr:uid="{48E6237A-7C64-4107-B572-6A3865660DF6}"/>
    <cellStyle name="Separador de milhares 5 2 4 2 7 4 2 2" xfId="47685" xr:uid="{099AD3EC-18E9-4CF2-B0C0-E54E51969F78}"/>
    <cellStyle name="Separador de milhares 5 2 4 2 7 4 2 2 2" xfId="47686" xr:uid="{24158376-9298-4AB5-8424-C31DD7CF5407}"/>
    <cellStyle name="Separador de milhares 5 2 4 2 7 4 2 3" xfId="47687" xr:uid="{166EFF48-4AB5-4634-AA3D-9DD290A4EEEE}"/>
    <cellStyle name="Separador de milhares 5 2 4 2 7 4 3" xfId="47688" xr:uid="{ACEA1060-3005-402F-B443-E76F52C41496}"/>
    <cellStyle name="Separador de milhares 5 2 4 2 7 4 3 2" xfId="47689" xr:uid="{E2CEFE9C-80C2-4624-A35C-F5E97D5CA8F1}"/>
    <cellStyle name="Separador de milhares 5 2 4 2 7 4 4" xfId="47690" xr:uid="{78C3452A-04A0-4675-BA41-FEE9F366444D}"/>
    <cellStyle name="Separador de milhares 5 2 4 2 7 4 4 2" xfId="47691" xr:uid="{EBBF9B23-22A2-4166-98A4-84ECD4129A93}"/>
    <cellStyle name="Separador de milhares 5 2 4 2 7 4 5" xfId="47692" xr:uid="{D956BF3E-9C49-48C0-AE5C-F80059C6A1EE}"/>
    <cellStyle name="Separador de milhares 5 2 4 2 7 5" xfId="47693" xr:uid="{0B1ED638-5CC5-4883-A290-47944D705DB2}"/>
    <cellStyle name="Separador de milhares 5 2 4 2 7 5 2" xfId="47694" xr:uid="{3AC9124B-4752-47B0-9CE0-1D9EF519ADDA}"/>
    <cellStyle name="Separador de milhares 5 2 4 2 7 5 2 2" xfId="47695" xr:uid="{E4E3D0BE-C1BE-4200-AAE5-2276B8F1DC43}"/>
    <cellStyle name="Separador de milhares 5 2 4 2 7 5 3" xfId="47696" xr:uid="{F23FDB02-DEE9-4CB4-B001-16D3053FF547}"/>
    <cellStyle name="Separador de milhares 5 2 4 2 7 5 3 2" xfId="47697" xr:uid="{E995E635-4684-4EA0-9B97-1B30D99F0F6B}"/>
    <cellStyle name="Separador de milhares 5 2 4 2 7 5 4" xfId="47698" xr:uid="{BC1AFADB-DFF7-47E6-9CB6-C6D85C8C42CC}"/>
    <cellStyle name="Separador de milhares 5 2 4 2 7 6" xfId="47699" xr:uid="{1C89B157-474F-4013-88F7-A530CC67BD1A}"/>
    <cellStyle name="Separador de milhares 5 2 4 2 7 6 2" xfId="47700" xr:uid="{96373BAE-BB50-4EEC-8B75-27A50BEC8B25}"/>
    <cellStyle name="Separador de milhares 5 2 4 2 7 7" xfId="47701" xr:uid="{26EEC19D-07CF-4FF9-BEA0-8B1FD03D6EC0}"/>
    <cellStyle name="Separador de milhares 5 2 4 2 7 8" xfId="47702" xr:uid="{372AC12C-36E1-43F8-B0A4-67EB9F8A9EAC}"/>
    <cellStyle name="Separador de milhares 5 2 4 2 7 9" xfId="53652" xr:uid="{EEBEE4AB-BEF8-41F3-B4D7-7FA67D7FE9AF}"/>
    <cellStyle name="Separador de milhares 5 2 4 2 8" xfId="47703" xr:uid="{455B5CB7-2B7E-42E8-9962-CE423EE94405}"/>
    <cellStyle name="Separador de milhares 5 2 4 2 8 2" xfId="47704" xr:uid="{C0665C06-3DFA-4566-8345-1B215D162BFF}"/>
    <cellStyle name="Separador de milhares 5 2 4 2 8 2 2" xfId="47705" xr:uid="{13355D7B-EBFE-4465-AD75-EA841565F14A}"/>
    <cellStyle name="Separador de milhares 5 2 4 2 8 2 2 2" xfId="47706" xr:uid="{B53CB53B-54D1-497C-8D9E-BD87D80232A2}"/>
    <cellStyle name="Separador de milhares 5 2 4 2 8 2 3" xfId="47707" xr:uid="{55119969-BEF8-49C2-8D4C-C7F970CEC076}"/>
    <cellStyle name="Separador de milhares 5 2 4 2 8 2 3 2" xfId="47708" xr:uid="{0004E421-B855-4D56-9F44-47011B07054D}"/>
    <cellStyle name="Separador de milhares 5 2 4 2 8 2 4" xfId="47709" xr:uid="{A3A3691A-DA64-47E8-9D42-69F556BD9F94}"/>
    <cellStyle name="Separador de milhares 5 2 4 2 8 3" xfId="47710" xr:uid="{BC7357D5-A439-424D-BCA2-4033939817E2}"/>
    <cellStyle name="Separador de milhares 5 2 4 2 8 3 2" xfId="47711" xr:uid="{C2F08C3A-1B53-4B86-8C3C-B5AF0DDFC851}"/>
    <cellStyle name="Separador de milhares 5 2 4 2 8 3 2 2" xfId="47712" xr:uid="{841E2503-24F1-405D-AF57-26DD9B72E6F2}"/>
    <cellStyle name="Separador de milhares 5 2 4 2 8 3 2 2 2" xfId="47713" xr:uid="{E6658026-848C-4A61-8EC3-20B2B3E78002}"/>
    <cellStyle name="Separador de milhares 5 2 4 2 8 3 2 3" xfId="47714" xr:uid="{8EFDD380-2F0C-4D2E-8033-DBFCD4E7B239}"/>
    <cellStyle name="Separador de milhares 5 2 4 2 8 3 3" xfId="47715" xr:uid="{9232113C-B7C7-436D-8835-1EDC5D7DB50A}"/>
    <cellStyle name="Separador de milhares 5 2 4 2 8 3 3 2" xfId="47716" xr:uid="{A00C6BC3-BD51-48C5-BC99-3AE5988C0A6F}"/>
    <cellStyle name="Separador de milhares 5 2 4 2 8 3 4" xfId="47717" xr:uid="{6704F9C1-6A81-43B1-9E74-19E52A7F7AFE}"/>
    <cellStyle name="Separador de milhares 5 2 4 2 8 3 4 2" xfId="47718" xr:uid="{29EA991E-25C5-4341-BC3F-70FA0BF896AE}"/>
    <cellStyle name="Separador de milhares 5 2 4 2 8 3 5" xfId="47719" xr:uid="{7C891214-A5FE-44B2-A432-DC95711A4C4A}"/>
    <cellStyle name="Separador de milhares 5 2 4 2 8 4" xfId="47720" xr:uid="{F7D50970-1702-429E-976D-C79FBFC109CD}"/>
    <cellStyle name="Separador de milhares 5 2 4 2 8 4 2" xfId="47721" xr:uid="{62368360-D98B-430F-8AEE-BBD76B814290}"/>
    <cellStyle name="Separador de milhares 5 2 4 2 8 4 2 2" xfId="47722" xr:uid="{17AC4148-9B4C-4CE5-B961-103DAA305D6B}"/>
    <cellStyle name="Separador de milhares 5 2 4 2 8 4 3" xfId="47723" xr:uid="{BA82C0AE-1B66-4BB1-85DD-8FC430A9D4CE}"/>
    <cellStyle name="Separador de milhares 5 2 4 2 8 4 3 2" xfId="47724" xr:uid="{E78D8E76-BA8A-46EC-8121-5A73AF564488}"/>
    <cellStyle name="Separador de milhares 5 2 4 2 8 4 4" xfId="47725" xr:uid="{D8AF291C-473F-4959-954D-D117152D3191}"/>
    <cellStyle name="Separador de milhares 5 2 4 2 8 5" xfId="47726" xr:uid="{63D52544-232D-4FDD-B985-23CEFA4220D7}"/>
    <cellStyle name="Separador de milhares 5 2 4 2 8 5 2" xfId="47727" xr:uid="{C2AA52CD-38D1-49CA-A188-779934D18543}"/>
    <cellStyle name="Separador de milhares 5 2 4 2 8 6" xfId="47728" xr:uid="{4AB2361D-DD39-4F42-B439-A38DD5AC8E6C}"/>
    <cellStyle name="Separador de milhares 5 2 4 2 8 7" xfId="47729" xr:uid="{081DF7E6-4D25-4FB9-BFE9-6B0D11E58F33}"/>
    <cellStyle name="Separador de milhares 5 2 4 2 8 8" xfId="53653" xr:uid="{49821998-510D-4E3C-908F-710BD071DCA2}"/>
    <cellStyle name="Separador de milhares 5 2 4 2 9" xfId="47730" xr:uid="{72AAAD9F-4B2C-44C7-BF44-F8649ED008B3}"/>
    <cellStyle name="Separador de milhares 5 2 4 2 9 2" xfId="47731" xr:uid="{FB3F2494-7EC5-4B7E-BB7D-984EA05ED0AB}"/>
    <cellStyle name="Separador de milhares 5 2 4 2 9 2 2" xfId="47732" xr:uid="{3261F8DD-6245-4B74-8548-F890959E134A}"/>
    <cellStyle name="Separador de milhares 5 2 4 2 9 3" xfId="47733" xr:uid="{02533279-5262-4EA2-8AC3-64B9ABE74C76}"/>
    <cellStyle name="Separador de milhares 5 2 4 2 9 3 2" xfId="47734" xr:uid="{13F8A7FB-F037-4CD4-97FD-D25E8CCB448B}"/>
    <cellStyle name="Separador de milhares 5 2 4 2 9 4" xfId="47735" xr:uid="{713A8303-FDAB-4278-A915-8EB70BABEDFA}"/>
    <cellStyle name="Separador de milhares 5 2 4 3" xfId="47736" xr:uid="{4A003A92-4692-4A5D-B41F-98F94A433F7A}"/>
    <cellStyle name="Separador de milhares 5 2 4 3 10" xfId="47737" xr:uid="{22BEE749-AA6B-43AC-944A-CEDEB10F8711}"/>
    <cellStyle name="Separador de milhares 5 2 4 3 10 2" xfId="47738" xr:uid="{DA21D418-9609-46B8-AA9C-9BC06FE20A3C}"/>
    <cellStyle name="Separador de milhares 5 2 4 3 11" xfId="47739" xr:uid="{21DFE68B-AC97-460C-BC89-7A321AD4731F}"/>
    <cellStyle name="Separador de milhares 5 2 4 3 12" xfId="47740" xr:uid="{58AAEA25-C637-4BFC-96E0-408ECD2104A5}"/>
    <cellStyle name="Separador de milhares 5 2 4 3 13" xfId="53654" xr:uid="{00B7FC65-7236-42C3-B5B8-163F649FF037}"/>
    <cellStyle name="Separador de milhares 5 2 4 3 2" xfId="47741" xr:uid="{641422ED-9D32-4D45-B3D6-A52CCA0502CA}"/>
    <cellStyle name="Separador de milhares 5 2 4 3 2 10" xfId="47742" xr:uid="{16CAF3F5-14F4-428C-A881-E5BCB8B8BC83}"/>
    <cellStyle name="Separador de milhares 5 2 4 3 2 11" xfId="53655" xr:uid="{373021F9-9358-4DE8-A327-66233179BD45}"/>
    <cellStyle name="Separador de milhares 5 2 4 3 2 2" xfId="47743" xr:uid="{37B2BBEE-96E2-4AA9-A855-040B0A61F4E0}"/>
    <cellStyle name="Separador de milhares 5 2 4 3 2 2 2" xfId="47744" xr:uid="{E9F85503-62D6-4935-AA02-F855A1AEA5A2}"/>
    <cellStyle name="Separador de milhares 5 2 4 3 2 2 2 2" xfId="47745" xr:uid="{62E01CA5-AC26-4FB2-88F7-2E35957F2F2E}"/>
    <cellStyle name="Separador de milhares 5 2 4 3 2 2 2 2 2" xfId="47746" xr:uid="{134095AC-4965-44B7-9867-9ADF0D5421DA}"/>
    <cellStyle name="Separador de milhares 5 2 4 3 2 2 2 2 2 2" xfId="47747" xr:uid="{E7498D31-3154-483F-AB06-CA6389C3B2F6}"/>
    <cellStyle name="Separador de milhares 5 2 4 3 2 2 2 2 2 2 2" xfId="47748" xr:uid="{8533A311-1F1F-4D67-995B-30D44C1B103B}"/>
    <cellStyle name="Separador de milhares 5 2 4 3 2 2 2 2 2 3" xfId="47749" xr:uid="{3B1D98D7-18C2-4BB5-9B15-DD9106469149}"/>
    <cellStyle name="Separador de milhares 5 2 4 3 2 2 2 2 3" xfId="47750" xr:uid="{18634EC2-7D58-44B9-9D78-5925C147445A}"/>
    <cellStyle name="Separador de milhares 5 2 4 3 2 2 2 2 3 2" xfId="47751" xr:uid="{9F59C3D2-58D8-4EDA-8C01-2C7861A6D265}"/>
    <cellStyle name="Separador de milhares 5 2 4 3 2 2 2 2 4" xfId="47752" xr:uid="{4CFEB083-34D7-437E-82A2-DA8E5032203A}"/>
    <cellStyle name="Separador de milhares 5 2 4 3 2 2 2 2 4 2" xfId="47753" xr:uid="{EE0DB3B6-2412-4F3F-9220-8BA890C2921C}"/>
    <cellStyle name="Separador de milhares 5 2 4 3 2 2 2 2 5" xfId="47754" xr:uid="{938EC5D4-1B97-446F-9FA4-836F3E8239A7}"/>
    <cellStyle name="Separador de milhares 5 2 4 3 2 2 2 3" xfId="47755" xr:uid="{E8FE02A7-347A-460C-A4F9-448B8F62CB3E}"/>
    <cellStyle name="Separador de milhares 5 2 4 3 2 2 2 3 2" xfId="47756" xr:uid="{1CF3ECF1-C6A0-4B81-B011-AEA1C64BB0ED}"/>
    <cellStyle name="Separador de milhares 5 2 4 3 2 2 2 4" xfId="47757" xr:uid="{C8BFEBF2-44C4-4CDA-9477-8D235E1430C5}"/>
    <cellStyle name="Separador de milhares 5 2 4 3 2 2 2 4 2" xfId="47758" xr:uid="{B1D82704-82A4-4AEB-BA5C-3D6D2EC5A75C}"/>
    <cellStyle name="Separador de milhares 5 2 4 3 2 2 2 5" xfId="47759" xr:uid="{EF4FA5B5-9930-4286-AD85-231F5E77020C}"/>
    <cellStyle name="Separador de milhares 5 2 4 3 2 2 3" xfId="47760" xr:uid="{E62FC6B5-3A7F-4734-9546-3F7003378E0B}"/>
    <cellStyle name="Separador de milhares 5 2 4 3 2 2 3 2" xfId="47761" xr:uid="{795CA55C-C375-443E-844F-EB32B4C82AF0}"/>
    <cellStyle name="Separador de milhares 5 2 4 3 2 2 3 2 2" xfId="47762" xr:uid="{2ABA352A-26B3-4834-91B6-8E35B26387A8}"/>
    <cellStyle name="Separador de milhares 5 2 4 3 2 2 3 3" xfId="47763" xr:uid="{F925A24D-524C-47D5-87F4-4B0C53950314}"/>
    <cellStyle name="Separador de milhares 5 2 4 3 2 2 3 3 2" xfId="47764" xr:uid="{42B848EC-E6DA-4A7C-9521-89758422CB6E}"/>
    <cellStyle name="Separador de milhares 5 2 4 3 2 2 3 4" xfId="47765" xr:uid="{ACE416B8-E44A-4B7C-8B9D-5E68E0BC74B9}"/>
    <cellStyle name="Separador de milhares 5 2 4 3 2 2 4" xfId="47766" xr:uid="{424541FA-7836-40AF-85C7-0EA57CDACE24}"/>
    <cellStyle name="Separador de milhares 5 2 4 3 2 2 4 2" xfId="47767" xr:uid="{D0099EE5-86E0-47F5-91E7-75E3A64B3CE7}"/>
    <cellStyle name="Separador de milhares 5 2 4 3 2 2 4 2 2" xfId="47768" xr:uid="{E6A5D623-A246-4EFD-BD47-4896AB02F969}"/>
    <cellStyle name="Separador de milhares 5 2 4 3 2 2 4 2 2 2" xfId="47769" xr:uid="{BFE3AA9C-6A87-4F52-8407-08237CE7ADEF}"/>
    <cellStyle name="Separador de milhares 5 2 4 3 2 2 4 2 3" xfId="47770" xr:uid="{9C676330-943E-4C72-BCAA-46027F9B067B}"/>
    <cellStyle name="Separador de milhares 5 2 4 3 2 2 4 3" xfId="47771" xr:uid="{BA78FF6A-456D-43B6-A11F-44F7147110D3}"/>
    <cellStyle name="Separador de milhares 5 2 4 3 2 2 4 3 2" xfId="47772" xr:uid="{7E57FFC9-8784-4FA7-853E-C1521B87885B}"/>
    <cellStyle name="Separador de milhares 5 2 4 3 2 2 4 4" xfId="47773" xr:uid="{0F9D0648-74CC-41A6-8936-E80823078539}"/>
    <cellStyle name="Separador de milhares 5 2 4 3 2 2 4 4 2" xfId="47774" xr:uid="{DB4AA57D-5246-434B-8511-7C2B9217E91A}"/>
    <cellStyle name="Separador de milhares 5 2 4 3 2 2 4 5" xfId="47775" xr:uid="{76714F12-B4D3-442B-874B-D4C7328CCE74}"/>
    <cellStyle name="Separador de milhares 5 2 4 3 2 2 5" xfId="47776" xr:uid="{FFF90313-9C98-4EB2-BD31-F913CB604C64}"/>
    <cellStyle name="Separador de milhares 5 2 4 3 2 2 5 2" xfId="47777" xr:uid="{1F6CBDC0-F30A-490D-94E1-A471DA047693}"/>
    <cellStyle name="Separador de milhares 5 2 4 3 2 2 5 2 2" xfId="47778" xr:uid="{B7F1DF3D-C0ED-45C8-8C0D-9DF2B04F3BE2}"/>
    <cellStyle name="Separador de milhares 5 2 4 3 2 2 5 3" xfId="47779" xr:uid="{E58E0816-F524-42C4-8CE0-69FAFB8B6603}"/>
    <cellStyle name="Separador de milhares 5 2 4 3 2 2 5 3 2" xfId="47780" xr:uid="{EEB22590-CBC4-4C45-9A1E-2D0C66FC8BF7}"/>
    <cellStyle name="Separador de milhares 5 2 4 3 2 2 5 4" xfId="47781" xr:uid="{3A602991-9E66-4F90-8B97-97A547DF92E0}"/>
    <cellStyle name="Separador de milhares 5 2 4 3 2 2 6" xfId="47782" xr:uid="{9BFBD1B1-F7EE-46F1-898B-E58CC1580765}"/>
    <cellStyle name="Separador de milhares 5 2 4 3 2 2 6 2" xfId="47783" xr:uid="{B18E81FA-C119-4B39-882B-ABD3809C3323}"/>
    <cellStyle name="Separador de milhares 5 2 4 3 2 2 7" xfId="47784" xr:uid="{C6732886-171A-4184-A844-0C7D68BBFCC2}"/>
    <cellStyle name="Separador de milhares 5 2 4 3 2 2 8" xfId="47785" xr:uid="{AF418C22-9CCA-4D19-A3A0-AD19B17DCA1C}"/>
    <cellStyle name="Separador de milhares 5 2 4 3 2 2 9" xfId="53656" xr:uid="{43A4C7BB-8B6E-46A9-B09B-E15A94C435DC}"/>
    <cellStyle name="Separador de milhares 5 2 4 3 2 3" xfId="47786" xr:uid="{F4A5125F-5933-4864-80CD-74AC8CA35306}"/>
    <cellStyle name="Separador de milhares 5 2 4 3 2 3 2" xfId="47787" xr:uid="{9814DDD9-E477-4D81-A15E-4DBD874F2D6F}"/>
    <cellStyle name="Separador de milhares 5 2 4 3 2 3 2 2" xfId="47788" xr:uid="{F74973B0-043E-4706-A55F-0D904E462C79}"/>
    <cellStyle name="Separador de milhares 5 2 4 3 2 3 2 2 2" xfId="47789" xr:uid="{CC2F06C1-DBE5-43E3-9070-7BB4208D5570}"/>
    <cellStyle name="Separador de milhares 5 2 4 3 2 3 2 2 2 2" xfId="47790" xr:uid="{BAC762D3-D47B-4BEB-A92A-DCC6838BE5B7}"/>
    <cellStyle name="Separador de milhares 5 2 4 3 2 3 2 2 2 2 2" xfId="47791" xr:uid="{FBB8FBC8-F067-4302-B85C-B23F15D8C64B}"/>
    <cellStyle name="Separador de milhares 5 2 4 3 2 3 2 2 2 3" xfId="47792" xr:uid="{14CB5B55-6E2D-440E-831B-1D7972412FA0}"/>
    <cellStyle name="Separador de milhares 5 2 4 3 2 3 2 2 3" xfId="47793" xr:uid="{B395E7A9-4E52-4523-89E1-2FB871B1FF8C}"/>
    <cellStyle name="Separador de milhares 5 2 4 3 2 3 2 2 3 2" xfId="47794" xr:uid="{43F462A3-104F-4139-A810-66A64BC0B792}"/>
    <cellStyle name="Separador de milhares 5 2 4 3 2 3 2 2 4" xfId="47795" xr:uid="{2BDE612C-2A68-46F6-90AA-EFA484417E29}"/>
    <cellStyle name="Separador de milhares 5 2 4 3 2 3 2 2 4 2" xfId="47796" xr:uid="{40B08BA3-186E-4F86-8EDB-838888ABDC8F}"/>
    <cellStyle name="Separador de milhares 5 2 4 3 2 3 2 2 5" xfId="47797" xr:uid="{88557B7E-A7A5-4AD9-B811-9C194FE7B662}"/>
    <cellStyle name="Separador de milhares 5 2 4 3 2 3 2 3" xfId="47798" xr:uid="{2EDFC05D-F4AE-47E4-9C6D-7D87D4FEF2A4}"/>
    <cellStyle name="Separador de milhares 5 2 4 3 2 3 2 3 2" xfId="47799" xr:uid="{02C51682-19C1-4D35-9970-DEE11B3B3DB5}"/>
    <cellStyle name="Separador de milhares 5 2 4 3 2 3 2 4" xfId="47800" xr:uid="{6F9DF711-70C8-4FA1-A88E-2C5581EB5551}"/>
    <cellStyle name="Separador de milhares 5 2 4 3 2 3 2 4 2" xfId="47801" xr:uid="{54ACB0E8-75F6-4AB1-AAB5-A256A40BE57C}"/>
    <cellStyle name="Separador de milhares 5 2 4 3 2 3 2 5" xfId="47802" xr:uid="{68494E11-520C-4CB2-83EC-0E01AC7AEF38}"/>
    <cellStyle name="Separador de milhares 5 2 4 3 2 3 3" xfId="47803" xr:uid="{6EAB90D7-0A36-4484-B990-AB1D5011AF91}"/>
    <cellStyle name="Separador de milhares 5 2 4 3 2 3 3 2" xfId="47804" xr:uid="{008B6230-750E-4220-AD10-A3C4C88595C4}"/>
    <cellStyle name="Separador de milhares 5 2 4 3 2 3 3 2 2" xfId="47805" xr:uid="{BC6D174F-5B4F-4BED-891B-5FEB0B4C6F9A}"/>
    <cellStyle name="Separador de milhares 5 2 4 3 2 3 3 3" xfId="47806" xr:uid="{3064BD60-0DAA-4A00-81A2-27A714C83371}"/>
    <cellStyle name="Separador de milhares 5 2 4 3 2 3 3 3 2" xfId="47807" xr:uid="{7126353E-C46C-4570-B1FC-013EC65425F7}"/>
    <cellStyle name="Separador de milhares 5 2 4 3 2 3 3 4" xfId="47808" xr:uid="{5C0F39B0-9D56-48D1-9756-36F1FDF77127}"/>
    <cellStyle name="Separador de milhares 5 2 4 3 2 3 4" xfId="47809" xr:uid="{D8C5CC40-60A0-4341-AFE3-6EAC55C8C48B}"/>
    <cellStyle name="Separador de milhares 5 2 4 3 2 3 4 2" xfId="47810" xr:uid="{2293F43D-93F6-457A-8A31-DD987BAE59C7}"/>
    <cellStyle name="Separador de milhares 5 2 4 3 2 3 4 2 2" xfId="47811" xr:uid="{EC783AB3-C0CF-4861-AAAB-7B7788839FE2}"/>
    <cellStyle name="Separador de milhares 5 2 4 3 2 3 4 2 2 2" xfId="47812" xr:uid="{6D7BE462-F3E5-46FA-8458-BAC92F67CFD8}"/>
    <cellStyle name="Separador de milhares 5 2 4 3 2 3 4 2 3" xfId="47813" xr:uid="{9627F5A7-C73A-494E-8703-AB139D6C2ED1}"/>
    <cellStyle name="Separador de milhares 5 2 4 3 2 3 4 3" xfId="47814" xr:uid="{F4CEF816-3923-4D1E-8D45-44656A8F813A}"/>
    <cellStyle name="Separador de milhares 5 2 4 3 2 3 4 3 2" xfId="47815" xr:uid="{1D80B0BF-CA80-424B-AD85-2F1FBBB027C2}"/>
    <cellStyle name="Separador de milhares 5 2 4 3 2 3 4 4" xfId="47816" xr:uid="{B142775B-44AC-45F2-8829-97BB4671355F}"/>
    <cellStyle name="Separador de milhares 5 2 4 3 2 3 4 4 2" xfId="47817" xr:uid="{92AB0132-D2CE-4261-84DD-FF95C746728E}"/>
    <cellStyle name="Separador de milhares 5 2 4 3 2 3 4 5" xfId="47818" xr:uid="{86063C90-7A10-4338-9590-175B44FB3947}"/>
    <cellStyle name="Separador de milhares 5 2 4 3 2 3 5" xfId="47819" xr:uid="{C1926C8E-12D2-4063-AAA4-E6C60A932790}"/>
    <cellStyle name="Separador de milhares 5 2 4 3 2 3 5 2" xfId="47820" xr:uid="{A838D8B5-9AE3-4D06-8577-71D2BDD3DC50}"/>
    <cellStyle name="Separador de milhares 5 2 4 3 2 3 5 2 2" xfId="47821" xr:uid="{182E8ED1-A0B8-48A8-981C-FC87A19B69E4}"/>
    <cellStyle name="Separador de milhares 5 2 4 3 2 3 5 3" xfId="47822" xr:uid="{AFA417F0-87FB-46FC-B3FF-AE1E10F81342}"/>
    <cellStyle name="Separador de milhares 5 2 4 3 2 3 5 3 2" xfId="47823" xr:uid="{1557AA2C-0019-43EA-BD50-20F6F550AD13}"/>
    <cellStyle name="Separador de milhares 5 2 4 3 2 3 5 4" xfId="47824" xr:uid="{7A092CBE-F27F-496F-A871-2E39D85FC6F1}"/>
    <cellStyle name="Separador de milhares 5 2 4 3 2 3 6" xfId="47825" xr:uid="{C56E2822-C2B2-41D6-86E1-08134934412D}"/>
    <cellStyle name="Separador de milhares 5 2 4 3 2 3 6 2" xfId="47826" xr:uid="{936385D2-2826-4C45-9B62-D89A9E5917B3}"/>
    <cellStyle name="Separador de milhares 5 2 4 3 2 3 7" xfId="47827" xr:uid="{A434C25F-FF18-477F-9285-844BF3861212}"/>
    <cellStyle name="Separador de milhares 5 2 4 3 2 3 8" xfId="47828" xr:uid="{235AF1E9-CB88-4D62-9676-87F3657764A5}"/>
    <cellStyle name="Separador de milhares 5 2 4 3 2 3 9" xfId="53657" xr:uid="{82C8535F-5A03-41F6-95F6-8A6C79CD9033}"/>
    <cellStyle name="Separador de milhares 5 2 4 3 2 4" xfId="47829" xr:uid="{323423E5-5245-4C76-8E01-55DE4F406C29}"/>
    <cellStyle name="Separador de milhares 5 2 4 3 2 4 2" xfId="47830" xr:uid="{461CC7F6-06ED-4B9E-9FB3-865D9B634B2E}"/>
    <cellStyle name="Separador de milhares 5 2 4 3 2 4 2 2" xfId="47831" xr:uid="{393F456C-EE36-475E-A66C-7D70FDCC1B9E}"/>
    <cellStyle name="Separador de milhares 5 2 4 3 2 4 2 2 2" xfId="47832" xr:uid="{D1FE5049-3693-4A4B-A14A-1C969FAE343C}"/>
    <cellStyle name="Separador de milhares 5 2 4 3 2 4 2 2 2 2" xfId="47833" xr:uid="{0CE5C7C1-FA7E-47C4-9199-B12A0890C7EF}"/>
    <cellStyle name="Separador de milhares 5 2 4 3 2 4 2 2 3" xfId="47834" xr:uid="{4AEE2157-86C7-4620-9797-7A41688D467F}"/>
    <cellStyle name="Separador de milhares 5 2 4 3 2 4 2 3" xfId="47835" xr:uid="{E4169D0E-6E37-4AD0-8671-38B3518EAA8D}"/>
    <cellStyle name="Separador de milhares 5 2 4 3 2 4 2 3 2" xfId="47836" xr:uid="{9E46561B-826F-4ACD-A2D9-AF28B3EBCD39}"/>
    <cellStyle name="Separador de milhares 5 2 4 3 2 4 2 4" xfId="47837" xr:uid="{E107665B-C4B7-4D25-B637-73805C5FFAFE}"/>
    <cellStyle name="Separador de milhares 5 2 4 3 2 4 2 4 2" xfId="47838" xr:uid="{9537DE00-847C-46F2-B0CE-D61FF08930B5}"/>
    <cellStyle name="Separador de milhares 5 2 4 3 2 4 2 5" xfId="47839" xr:uid="{AB69AF74-69EF-413F-B022-AA499E2DDC29}"/>
    <cellStyle name="Separador de milhares 5 2 4 3 2 4 3" xfId="47840" xr:uid="{268797DF-A571-41BF-BBC2-9D27F4143DC4}"/>
    <cellStyle name="Separador de milhares 5 2 4 3 2 4 3 2" xfId="47841" xr:uid="{044F5B74-066E-4925-8F4D-2AF1E749129C}"/>
    <cellStyle name="Separador de milhares 5 2 4 3 2 4 4" xfId="47842" xr:uid="{35BEC31B-238D-4B74-989B-5FC85C800E53}"/>
    <cellStyle name="Separador de milhares 5 2 4 3 2 4 4 2" xfId="47843" xr:uid="{F88047AE-CF4E-4C45-8FD4-8481F1C6D808}"/>
    <cellStyle name="Separador de milhares 5 2 4 3 2 4 5" xfId="47844" xr:uid="{88E2FBDA-4481-4A99-A936-AB738CE283DE}"/>
    <cellStyle name="Separador de milhares 5 2 4 3 2 5" xfId="47845" xr:uid="{679F1718-289C-476C-A979-B015A69D05E0}"/>
    <cellStyle name="Separador de milhares 5 2 4 3 2 5 2" xfId="47846" xr:uid="{1276CC5A-B25E-4E2F-BCB1-41FC87F53937}"/>
    <cellStyle name="Separador de milhares 5 2 4 3 2 5 2 2" xfId="47847" xr:uid="{FE139DFC-61F0-49DB-B1BF-41AD35F7F39F}"/>
    <cellStyle name="Separador de milhares 5 2 4 3 2 5 3" xfId="47848" xr:uid="{0172B265-1440-4A51-9F80-727E0C38ED1C}"/>
    <cellStyle name="Separador de milhares 5 2 4 3 2 5 3 2" xfId="47849" xr:uid="{EC4E605C-B703-4CE1-BC85-1B0BA62F295F}"/>
    <cellStyle name="Separador de milhares 5 2 4 3 2 5 4" xfId="47850" xr:uid="{3B8BAD00-DAE3-4126-BE8C-ED7848F045BC}"/>
    <cellStyle name="Separador de milhares 5 2 4 3 2 6" xfId="47851" xr:uid="{A4F499EB-0A40-4D10-AD20-21BC503473B1}"/>
    <cellStyle name="Separador de milhares 5 2 4 3 2 6 2" xfId="47852" xr:uid="{4E6BBDEF-B2BF-4C4C-891D-28E9C904B5BB}"/>
    <cellStyle name="Separador de milhares 5 2 4 3 2 6 2 2" xfId="47853" xr:uid="{CFA132A7-AFA2-410E-BFD9-BBB7231D6377}"/>
    <cellStyle name="Separador de milhares 5 2 4 3 2 6 2 2 2" xfId="47854" xr:uid="{A0700E65-1529-4BC6-A7AB-3EB9556BC0BF}"/>
    <cellStyle name="Separador de milhares 5 2 4 3 2 6 2 3" xfId="47855" xr:uid="{9C54CFD8-7378-4634-AAAC-587973C26D5B}"/>
    <cellStyle name="Separador de milhares 5 2 4 3 2 6 3" xfId="47856" xr:uid="{C6AB74FD-AA68-48B6-B90F-73FF17DE782B}"/>
    <cellStyle name="Separador de milhares 5 2 4 3 2 6 3 2" xfId="47857" xr:uid="{ED565652-7578-4EE3-8C02-249F1B3711FD}"/>
    <cellStyle name="Separador de milhares 5 2 4 3 2 6 4" xfId="47858" xr:uid="{B2E0BBCF-DC83-4C02-8D8E-D0802C5919CF}"/>
    <cellStyle name="Separador de milhares 5 2 4 3 2 6 4 2" xfId="47859" xr:uid="{D802D7A0-0272-4064-83A1-7BF695FAD0D8}"/>
    <cellStyle name="Separador de milhares 5 2 4 3 2 6 5" xfId="47860" xr:uid="{9E3ED862-AD9D-4753-995E-75E0F270C480}"/>
    <cellStyle name="Separador de milhares 5 2 4 3 2 7" xfId="47861" xr:uid="{6F1CD140-A3EE-48D3-9FB0-4E815A8CBA35}"/>
    <cellStyle name="Separador de milhares 5 2 4 3 2 7 2" xfId="47862" xr:uid="{84F6F61D-792D-4DEA-A970-B7A8EF9242C0}"/>
    <cellStyle name="Separador de milhares 5 2 4 3 2 7 2 2" xfId="47863" xr:uid="{ED7BDE6D-D75A-4256-B6DB-99CF86020BE3}"/>
    <cellStyle name="Separador de milhares 5 2 4 3 2 7 3" xfId="47864" xr:uid="{3A7C616A-E0C7-4923-97B0-5C16E7138795}"/>
    <cellStyle name="Separador de milhares 5 2 4 3 2 7 3 2" xfId="47865" xr:uid="{87C5E1FA-80A5-4BDF-BD34-A460FDF78B7D}"/>
    <cellStyle name="Separador de milhares 5 2 4 3 2 7 4" xfId="47866" xr:uid="{65242436-4C3C-4141-A21D-CE01750F9E17}"/>
    <cellStyle name="Separador de milhares 5 2 4 3 2 8" xfId="47867" xr:uid="{6C20C7F8-18C4-4A5E-B201-DD486993D048}"/>
    <cellStyle name="Separador de milhares 5 2 4 3 2 8 2" xfId="47868" xr:uid="{70BFC86D-AEAC-46C9-8262-E2E77A4C6FBD}"/>
    <cellStyle name="Separador de milhares 5 2 4 3 2 9" xfId="47869" xr:uid="{F869D99D-68B2-4514-8950-D7843955A207}"/>
    <cellStyle name="Separador de milhares 5 2 4 3 3" xfId="47870" xr:uid="{263EF4B1-A6CF-42B9-BC4A-010AD082704A}"/>
    <cellStyle name="Separador de milhares 5 2 4 3 3 2" xfId="47871" xr:uid="{FB7B2C74-305E-4940-BEC8-13914B76C904}"/>
    <cellStyle name="Separador de milhares 5 2 4 3 3 2 2" xfId="47872" xr:uid="{57D69761-39D4-4F3C-877C-977E1CD9B9C6}"/>
    <cellStyle name="Separador de milhares 5 2 4 3 3 2 2 2" xfId="47873" xr:uid="{CA34FE7E-766C-442C-BE5F-939B67E3AD5A}"/>
    <cellStyle name="Separador de milhares 5 2 4 3 3 2 2 2 2" xfId="47874" xr:uid="{1B16324E-FEB3-4819-AB3F-D908D3C34A72}"/>
    <cellStyle name="Separador de milhares 5 2 4 3 3 2 2 2 2 2" xfId="47875" xr:uid="{A372EB66-B823-4DBF-B048-E0022C94F384}"/>
    <cellStyle name="Separador de milhares 5 2 4 3 3 2 2 2 3" xfId="47876" xr:uid="{43E22AB7-7A60-413A-AE7E-C0B2754E0B41}"/>
    <cellStyle name="Separador de milhares 5 2 4 3 3 2 2 3" xfId="47877" xr:uid="{CA1A5DA0-5C76-4D93-A05D-471BB0990D27}"/>
    <cellStyle name="Separador de milhares 5 2 4 3 3 2 2 3 2" xfId="47878" xr:uid="{FF641418-1A0A-432E-85B6-B500FB60CE10}"/>
    <cellStyle name="Separador de milhares 5 2 4 3 3 2 2 4" xfId="47879" xr:uid="{25A3B42B-4E1B-4C93-98E4-B35C6DF5FBE1}"/>
    <cellStyle name="Separador de milhares 5 2 4 3 3 2 2 4 2" xfId="47880" xr:uid="{6A832E3A-F6FB-4D63-9AEC-F825A71188EC}"/>
    <cellStyle name="Separador de milhares 5 2 4 3 3 2 2 5" xfId="47881" xr:uid="{3F22995D-A216-4F2F-AEC1-ACDC2F8BD556}"/>
    <cellStyle name="Separador de milhares 5 2 4 3 3 2 3" xfId="47882" xr:uid="{BF262083-C073-42EC-A598-9D2F9BE8D879}"/>
    <cellStyle name="Separador de milhares 5 2 4 3 3 2 3 2" xfId="47883" xr:uid="{D19DC3E9-D5B0-4277-B132-530306E24657}"/>
    <cellStyle name="Separador de milhares 5 2 4 3 3 2 4" xfId="47884" xr:uid="{C76DA8BD-B532-4F2C-B7FD-6E1DD2445DDC}"/>
    <cellStyle name="Separador de milhares 5 2 4 3 3 2 4 2" xfId="47885" xr:uid="{BFCB9ABA-6FB7-466B-BA5F-A073ECAFD6FC}"/>
    <cellStyle name="Separador de milhares 5 2 4 3 3 2 5" xfId="47886" xr:uid="{0761F543-CA7F-4ADF-9D34-D69B69EBBE89}"/>
    <cellStyle name="Separador de milhares 5 2 4 3 3 3" xfId="47887" xr:uid="{F730FD8C-8EAA-43D4-ABD2-F4FE1750F05A}"/>
    <cellStyle name="Separador de milhares 5 2 4 3 3 3 2" xfId="47888" xr:uid="{2B5893BE-C320-475A-A332-B39D9456C91B}"/>
    <cellStyle name="Separador de milhares 5 2 4 3 3 3 2 2" xfId="47889" xr:uid="{EE18E927-0841-4928-850C-ACFD5234E3D8}"/>
    <cellStyle name="Separador de milhares 5 2 4 3 3 3 3" xfId="47890" xr:uid="{27468A77-1667-4A52-B0A7-AF2B2179F4EE}"/>
    <cellStyle name="Separador de milhares 5 2 4 3 3 3 3 2" xfId="47891" xr:uid="{489973CC-BADA-44C6-8E3C-332232755FF6}"/>
    <cellStyle name="Separador de milhares 5 2 4 3 3 3 4" xfId="47892" xr:uid="{FD288FF7-BB8E-4F81-AAC2-E29974AF5A47}"/>
    <cellStyle name="Separador de milhares 5 2 4 3 3 4" xfId="47893" xr:uid="{EA60B240-9CD9-4038-8129-5C32B94B4327}"/>
    <cellStyle name="Separador de milhares 5 2 4 3 3 4 2" xfId="47894" xr:uid="{B361574B-405D-4F37-89A2-47657BE745DE}"/>
    <cellStyle name="Separador de milhares 5 2 4 3 3 4 2 2" xfId="47895" xr:uid="{4E4E7F64-C2A1-420A-9CC9-F68ABD838E1A}"/>
    <cellStyle name="Separador de milhares 5 2 4 3 3 4 2 2 2" xfId="47896" xr:uid="{BE735D5C-1198-4CE2-AC10-B6209C8C9678}"/>
    <cellStyle name="Separador de milhares 5 2 4 3 3 4 2 3" xfId="47897" xr:uid="{B6A955B1-C750-4EDC-88C7-A533527D9EAF}"/>
    <cellStyle name="Separador de milhares 5 2 4 3 3 4 3" xfId="47898" xr:uid="{B7EC8F14-DC9D-4B43-83AA-3C1B29E63F9F}"/>
    <cellStyle name="Separador de milhares 5 2 4 3 3 4 3 2" xfId="47899" xr:uid="{9EB7B0FE-D5F6-49A2-A2B6-51D7E504DDA9}"/>
    <cellStyle name="Separador de milhares 5 2 4 3 3 4 4" xfId="47900" xr:uid="{74B2876B-CF88-4083-9B1C-952EDDF12F1E}"/>
    <cellStyle name="Separador de milhares 5 2 4 3 3 4 4 2" xfId="47901" xr:uid="{EBACF822-DFFE-4D46-B39E-BAA1DDA75C35}"/>
    <cellStyle name="Separador de milhares 5 2 4 3 3 4 5" xfId="47902" xr:uid="{46566488-491B-4CCF-831B-D7167F971DD8}"/>
    <cellStyle name="Separador de milhares 5 2 4 3 3 5" xfId="47903" xr:uid="{6F870E4F-F8DA-4AE7-8699-378A3E639842}"/>
    <cellStyle name="Separador de milhares 5 2 4 3 3 5 2" xfId="47904" xr:uid="{E5F38A66-6BF4-467E-A6A4-DC0493C453B5}"/>
    <cellStyle name="Separador de milhares 5 2 4 3 3 5 2 2" xfId="47905" xr:uid="{17464D20-FCDD-4EE9-8C2F-BF9C37F8C82F}"/>
    <cellStyle name="Separador de milhares 5 2 4 3 3 5 3" xfId="47906" xr:uid="{1F3911FE-C6B0-4E79-AA44-FBD45B532D19}"/>
    <cellStyle name="Separador de milhares 5 2 4 3 3 5 3 2" xfId="47907" xr:uid="{C429F11D-C40B-41B0-93BE-99319034997C}"/>
    <cellStyle name="Separador de milhares 5 2 4 3 3 5 4" xfId="47908" xr:uid="{9455E2D3-7B78-4BE3-B077-5256C0E90927}"/>
    <cellStyle name="Separador de milhares 5 2 4 3 3 6" xfId="47909" xr:uid="{B0E3DA52-ED8C-4B3A-B017-392E832A483A}"/>
    <cellStyle name="Separador de milhares 5 2 4 3 3 6 2" xfId="47910" xr:uid="{EF0C7C38-FB5B-4847-9782-C54B8D2E0752}"/>
    <cellStyle name="Separador de milhares 5 2 4 3 3 7" xfId="47911" xr:uid="{06B20A23-1AF8-40B4-AEB2-122CF42EBFAF}"/>
    <cellStyle name="Separador de milhares 5 2 4 3 3 8" xfId="47912" xr:uid="{F2299D3C-4501-42D6-8FCB-C89E493016DA}"/>
    <cellStyle name="Separador de milhares 5 2 4 3 3 9" xfId="53658" xr:uid="{2CE33C3D-5FAE-4E5C-AE0E-117E9964DE76}"/>
    <cellStyle name="Separador de milhares 5 2 4 3 4" xfId="47913" xr:uid="{AF733C9B-8374-4C31-81B1-5931F196BEDF}"/>
    <cellStyle name="Separador de milhares 5 2 4 3 4 2" xfId="47914" xr:uid="{1DB4E0EE-DA12-4E89-A7AE-C1DE2C1C29E9}"/>
    <cellStyle name="Separador de milhares 5 2 4 3 4 2 2" xfId="47915" xr:uid="{13BC8B95-9DEE-4310-9F0E-16A92B6228E0}"/>
    <cellStyle name="Separador de milhares 5 2 4 3 4 2 2 2" xfId="47916" xr:uid="{17887A12-46D2-442B-AAAB-AD5D7824FF08}"/>
    <cellStyle name="Separador de milhares 5 2 4 3 4 2 2 2 2" xfId="47917" xr:uid="{BF77753D-7CAE-4962-BFE8-7DE4CAC7E33E}"/>
    <cellStyle name="Separador de milhares 5 2 4 3 4 2 2 2 2 2" xfId="47918" xr:uid="{5EF1AE1A-5118-4A5A-91A0-B8BF86D7DF4B}"/>
    <cellStyle name="Separador de milhares 5 2 4 3 4 2 2 2 3" xfId="47919" xr:uid="{359F7EEB-FC4B-406C-A3B4-ACDE37210196}"/>
    <cellStyle name="Separador de milhares 5 2 4 3 4 2 2 3" xfId="47920" xr:uid="{6EBE4316-D816-4023-9C92-D160F75AE4CD}"/>
    <cellStyle name="Separador de milhares 5 2 4 3 4 2 2 3 2" xfId="47921" xr:uid="{4F6FEFC7-4A8F-4C31-93AD-FDE143AEFEA0}"/>
    <cellStyle name="Separador de milhares 5 2 4 3 4 2 2 4" xfId="47922" xr:uid="{942110A0-3C36-4CEF-9832-C934BA868A8C}"/>
    <cellStyle name="Separador de milhares 5 2 4 3 4 2 2 4 2" xfId="47923" xr:uid="{79ABD415-C501-4E41-94EA-2A06A398B46C}"/>
    <cellStyle name="Separador de milhares 5 2 4 3 4 2 2 5" xfId="47924" xr:uid="{E4D6D35F-AEC0-4760-B39A-379E33980AA8}"/>
    <cellStyle name="Separador de milhares 5 2 4 3 4 2 3" xfId="47925" xr:uid="{715163C4-51A8-4CC8-AA54-2D2E0183A9D3}"/>
    <cellStyle name="Separador de milhares 5 2 4 3 4 2 3 2" xfId="47926" xr:uid="{B4D5F3E8-8E2F-4563-BB4F-B4AF30F0A979}"/>
    <cellStyle name="Separador de milhares 5 2 4 3 4 2 4" xfId="47927" xr:uid="{DD58C7D9-F05C-450B-9E7B-C16CA8633BE1}"/>
    <cellStyle name="Separador de milhares 5 2 4 3 4 2 4 2" xfId="47928" xr:uid="{6C2319E4-4269-44A7-BB83-E17E49B99E2D}"/>
    <cellStyle name="Separador de milhares 5 2 4 3 4 2 5" xfId="47929" xr:uid="{538B3103-932F-472B-96C1-BB19651D216E}"/>
    <cellStyle name="Separador de milhares 5 2 4 3 4 3" xfId="47930" xr:uid="{119A6C2E-4509-4ADA-8AC2-AD9208FD5517}"/>
    <cellStyle name="Separador de milhares 5 2 4 3 4 3 2" xfId="47931" xr:uid="{E5D5F8D3-6F2C-4E2B-8B08-4E243859981C}"/>
    <cellStyle name="Separador de milhares 5 2 4 3 4 3 2 2" xfId="47932" xr:uid="{88801D86-8F2D-42AA-A173-2EFF6094DB9D}"/>
    <cellStyle name="Separador de milhares 5 2 4 3 4 3 3" xfId="47933" xr:uid="{BC3B8E75-C7EA-45D3-8648-7600E4ACD453}"/>
    <cellStyle name="Separador de milhares 5 2 4 3 4 3 3 2" xfId="47934" xr:uid="{C1D1560D-8C20-45E2-9729-DD883C7A55E1}"/>
    <cellStyle name="Separador de milhares 5 2 4 3 4 3 4" xfId="47935" xr:uid="{8557CEDD-15C2-490B-A0F7-27CEFB691DF9}"/>
    <cellStyle name="Separador de milhares 5 2 4 3 4 4" xfId="47936" xr:uid="{C4B2D905-F5C5-4D8F-9C71-5AB7B7E72590}"/>
    <cellStyle name="Separador de milhares 5 2 4 3 4 4 2" xfId="47937" xr:uid="{84ACCD99-CED2-4DF3-9EBC-E8E8C610950A}"/>
    <cellStyle name="Separador de milhares 5 2 4 3 4 4 2 2" xfId="47938" xr:uid="{BFDB2EC1-D792-4E1E-A6AB-9EC723D747C2}"/>
    <cellStyle name="Separador de milhares 5 2 4 3 4 4 2 2 2" xfId="47939" xr:uid="{DFA6ACE7-3950-4C8D-921E-01E56C480833}"/>
    <cellStyle name="Separador de milhares 5 2 4 3 4 4 2 3" xfId="47940" xr:uid="{4D051466-7712-4479-9D55-5DE6FD906ED6}"/>
    <cellStyle name="Separador de milhares 5 2 4 3 4 4 3" xfId="47941" xr:uid="{2032DE99-05B4-49CF-AA3A-4C463B02DFEF}"/>
    <cellStyle name="Separador de milhares 5 2 4 3 4 4 3 2" xfId="47942" xr:uid="{D976B6CC-B14A-414E-9798-C50ACFC98100}"/>
    <cellStyle name="Separador de milhares 5 2 4 3 4 4 4" xfId="47943" xr:uid="{29A45173-FF81-4CBD-872A-590F1DC585AB}"/>
    <cellStyle name="Separador de milhares 5 2 4 3 4 4 4 2" xfId="47944" xr:uid="{A71B02A5-7CEA-4718-9C69-C962167D87BD}"/>
    <cellStyle name="Separador de milhares 5 2 4 3 4 4 5" xfId="47945" xr:uid="{776B6012-FEC7-442C-B6BC-4A308734AC78}"/>
    <cellStyle name="Separador de milhares 5 2 4 3 4 5" xfId="47946" xr:uid="{DEA91338-8B5D-45D0-959D-526481AECBA9}"/>
    <cellStyle name="Separador de milhares 5 2 4 3 4 5 2" xfId="47947" xr:uid="{9B4CD0E1-4CA4-472B-A39E-F7DFFBD88CC2}"/>
    <cellStyle name="Separador de milhares 5 2 4 3 4 5 2 2" xfId="47948" xr:uid="{1F874AC9-14E7-4134-81A1-8DEE7C0DADC4}"/>
    <cellStyle name="Separador de milhares 5 2 4 3 4 5 3" xfId="47949" xr:uid="{52F17BD0-C274-45D1-9A5E-83CC144B4283}"/>
    <cellStyle name="Separador de milhares 5 2 4 3 4 5 3 2" xfId="47950" xr:uid="{1FB349C8-88CB-4F59-B923-0FCCC3024FC8}"/>
    <cellStyle name="Separador de milhares 5 2 4 3 4 5 4" xfId="47951" xr:uid="{23586E08-73DA-4D2F-A32B-6ED09B9929F2}"/>
    <cellStyle name="Separador de milhares 5 2 4 3 4 6" xfId="47952" xr:uid="{7CF6D61A-3B32-4FD6-93BA-7411AE305D04}"/>
    <cellStyle name="Separador de milhares 5 2 4 3 4 6 2" xfId="47953" xr:uid="{62A659BD-0A74-453E-BD13-56C6B799C575}"/>
    <cellStyle name="Separador de milhares 5 2 4 3 4 7" xfId="47954" xr:uid="{2F3F9BC9-2D47-4FDD-990C-1F5BF3C8982B}"/>
    <cellStyle name="Separador de milhares 5 2 4 3 4 8" xfId="47955" xr:uid="{A5BEE9FA-A130-40BD-8CDF-BFE619F793C9}"/>
    <cellStyle name="Separador de milhares 5 2 4 3 4 9" xfId="53659" xr:uid="{0D704D5C-2426-4203-99CC-4CC78785BC62}"/>
    <cellStyle name="Separador de milhares 5 2 4 3 5" xfId="47956" xr:uid="{E94A3F17-6619-4F2D-9081-0EFD056C6D80}"/>
    <cellStyle name="Separador de milhares 5 2 4 3 5 2" xfId="47957" xr:uid="{08850106-FA08-4EB3-B873-29B86CCBC3C2}"/>
    <cellStyle name="Separador de milhares 5 2 4 3 5 2 2" xfId="47958" xr:uid="{19E5BBCA-6798-4D6C-ACA9-1AC98AD9DE72}"/>
    <cellStyle name="Separador de milhares 5 2 4 3 5 2 2 2" xfId="47959" xr:uid="{84532421-E3D4-4343-8802-485C65875BE8}"/>
    <cellStyle name="Separador de milhares 5 2 4 3 5 2 2 2 2" xfId="47960" xr:uid="{977BD088-354D-46AD-862A-F527403109B7}"/>
    <cellStyle name="Separador de milhares 5 2 4 3 5 2 2 2 2 2" xfId="47961" xr:uid="{27A3C6DF-2AB1-4B74-BD39-112FBBA11E9E}"/>
    <cellStyle name="Separador de milhares 5 2 4 3 5 2 2 2 3" xfId="47962" xr:uid="{14D06C8E-6038-4629-9E97-1A31E3607B20}"/>
    <cellStyle name="Separador de milhares 5 2 4 3 5 2 2 3" xfId="47963" xr:uid="{5D3CEC47-3295-4B0C-801D-786A158692A3}"/>
    <cellStyle name="Separador de milhares 5 2 4 3 5 2 2 3 2" xfId="47964" xr:uid="{3C9F61BD-F8F2-4A0D-A7D9-2FF4A0DCDDD4}"/>
    <cellStyle name="Separador de milhares 5 2 4 3 5 2 2 4" xfId="47965" xr:uid="{F0ADD9A8-633A-40E9-98A7-46B02BC4AF39}"/>
    <cellStyle name="Separador de milhares 5 2 4 3 5 2 2 4 2" xfId="47966" xr:uid="{A155A06A-8DAD-4784-8591-ADABBC05F834}"/>
    <cellStyle name="Separador de milhares 5 2 4 3 5 2 2 5" xfId="47967" xr:uid="{5B3697D4-0C40-4ADE-B68E-CBADBDE0956F}"/>
    <cellStyle name="Separador de milhares 5 2 4 3 5 2 3" xfId="47968" xr:uid="{4549C383-44D9-4E3D-8DB6-BC88E75D78F0}"/>
    <cellStyle name="Separador de milhares 5 2 4 3 5 2 3 2" xfId="47969" xr:uid="{B76358DB-30C1-43B4-96A7-C79D05727AD6}"/>
    <cellStyle name="Separador de milhares 5 2 4 3 5 2 4" xfId="47970" xr:uid="{D921A9FB-3FFD-472C-AF52-D079B9A597D9}"/>
    <cellStyle name="Separador de milhares 5 2 4 3 5 2 4 2" xfId="47971" xr:uid="{3258E02C-F4F5-47EE-A877-98D333782BFA}"/>
    <cellStyle name="Separador de milhares 5 2 4 3 5 2 5" xfId="47972" xr:uid="{4F7546D1-6619-4414-B5FF-86C0E3AAA4E3}"/>
    <cellStyle name="Separador de milhares 5 2 4 3 5 3" xfId="47973" xr:uid="{A4F1272A-EB89-4C56-AAA0-C9D3427103FA}"/>
    <cellStyle name="Separador de milhares 5 2 4 3 5 3 2" xfId="47974" xr:uid="{5068C0D8-CEF4-4FF0-8BC3-1FE8BE2D52AC}"/>
    <cellStyle name="Separador de milhares 5 2 4 3 5 3 2 2" xfId="47975" xr:uid="{FAEA180B-9405-45DE-9E2D-F5DBFA0A63F4}"/>
    <cellStyle name="Separador de milhares 5 2 4 3 5 3 3" xfId="47976" xr:uid="{A718CC5C-79CB-4375-ADBF-19263FFC78DA}"/>
    <cellStyle name="Separador de milhares 5 2 4 3 5 3 3 2" xfId="47977" xr:uid="{907BDAAF-CE07-43AC-AEB7-6A58916E7660}"/>
    <cellStyle name="Separador de milhares 5 2 4 3 5 3 4" xfId="47978" xr:uid="{1ED8C918-FA8B-44E4-9EA3-D74A7F07B1E3}"/>
    <cellStyle name="Separador de milhares 5 2 4 3 5 4" xfId="47979" xr:uid="{B35A4112-75A7-4F53-B2EC-6CE5CD35F08D}"/>
    <cellStyle name="Separador de milhares 5 2 4 3 5 4 2" xfId="47980" xr:uid="{42C90237-ABE7-4126-B46F-BE5C22EAC6FC}"/>
    <cellStyle name="Separador de milhares 5 2 4 3 5 4 2 2" xfId="47981" xr:uid="{4E83E1B0-F5AE-452C-9836-70AD26E90192}"/>
    <cellStyle name="Separador de milhares 5 2 4 3 5 4 2 2 2" xfId="47982" xr:uid="{F6D378EC-D820-432B-B0F3-507BEAC1DF86}"/>
    <cellStyle name="Separador de milhares 5 2 4 3 5 4 2 3" xfId="47983" xr:uid="{B830E38E-4BA2-43D0-AD68-499EBC53A608}"/>
    <cellStyle name="Separador de milhares 5 2 4 3 5 4 3" xfId="47984" xr:uid="{DB127C10-878D-49B7-9F66-8717B757E2A9}"/>
    <cellStyle name="Separador de milhares 5 2 4 3 5 4 3 2" xfId="47985" xr:uid="{045F1558-1D70-4D0B-9C88-6E0CFF72C47E}"/>
    <cellStyle name="Separador de milhares 5 2 4 3 5 4 4" xfId="47986" xr:uid="{5FA17D34-2FAB-46C3-ABB2-230EB48D9060}"/>
    <cellStyle name="Separador de milhares 5 2 4 3 5 4 4 2" xfId="47987" xr:uid="{8F726709-E073-461C-8E86-B4CBEACA5AB7}"/>
    <cellStyle name="Separador de milhares 5 2 4 3 5 4 5" xfId="47988" xr:uid="{A385B55F-A197-473A-A01F-5E4CCD92BB59}"/>
    <cellStyle name="Separador de milhares 5 2 4 3 5 5" xfId="47989" xr:uid="{102562B2-40B8-4F7C-B2EB-1C311A94E1DA}"/>
    <cellStyle name="Separador de milhares 5 2 4 3 5 5 2" xfId="47990" xr:uid="{4F359BEE-74AD-4089-B156-23558A750D70}"/>
    <cellStyle name="Separador de milhares 5 2 4 3 5 5 2 2" xfId="47991" xr:uid="{A7263F6E-AB6A-43AB-97F7-04FA9B5F8485}"/>
    <cellStyle name="Separador de milhares 5 2 4 3 5 5 3" xfId="47992" xr:uid="{3C88D593-28E1-4FFA-AA35-C9AFF16C8EBB}"/>
    <cellStyle name="Separador de milhares 5 2 4 3 5 5 3 2" xfId="47993" xr:uid="{66C1199E-7258-4F11-8164-9788860BA383}"/>
    <cellStyle name="Separador de milhares 5 2 4 3 5 5 4" xfId="47994" xr:uid="{FB907F49-165A-406A-B2A5-3156EE3D7203}"/>
    <cellStyle name="Separador de milhares 5 2 4 3 5 6" xfId="47995" xr:uid="{7EB58BD6-8081-4B34-AAA0-65BD3A30365D}"/>
    <cellStyle name="Separador de milhares 5 2 4 3 5 6 2" xfId="47996" xr:uid="{DAE20873-A9B1-4671-BCBC-E90B59DE5FC5}"/>
    <cellStyle name="Separador de milhares 5 2 4 3 5 7" xfId="47997" xr:uid="{5A4386B2-90DA-4627-9EAB-0939BFBA3A6F}"/>
    <cellStyle name="Separador de milhares 5 2 4 3 5 8" xfId="47998" xr:uid="{D2E4A7BB-C7C3-46B8-BCAF-46BBE985781F}"/>
    <cellStyle name="Separador de milhares 5 2 4 3 5 9" xfId="53660" xr:uid="{FB03DE17-BA12-4897-86CD-11A45CAB7743}"/>
    <cellStyle name="Separador de milhares 5 2 4 3 6" xfId="47999" xr:uid="{089102DA-22B2-42B6-B5AB-A8CAEC541EA3}"/>
    <cellStyle name="Separador de milhares 5 2 4 3 6 2" xfId="48000" xr:uid="{17812679-547F-451D-BB62-C5528030FE3A}"/>
    <cellStyle name="Separador de milhares 5 2 4 3 6 2 2" xfId="48001" xr:uid="{548FEDA5-94FF-47FB-BBAD-7EA570F59B23}"/>
    <cellStyle name="Separador de milhares 5 2 4 3 6 2 2 2" xfId="48002" xr:uid="{3DB4B918-7EA4-4FF0-958A-4FA7CF597282}"/>
    <cellStyle name="Separador de milhares 5 2 4 3 6 2 2 2 2" xfId="48003" xr:uid="{8C974D55-6829-463A-A6CB-21B45C8C5E0F}"/>
    <cellStyle name="Separador de milhares 5 2 4 3 6 2 2 3" xfId="48004" xr:uid="{54AA9BB0-6918-483F-BB2D-0DB728AD0167}"/>
    <cellStyle name="Separador de milhares 5 2 4 3 6 2 3" xfId="48005" xr:uid="{BE0C9DE0-5CC1-4891-97D5-CDC583D4E9C7}"/>
    <cellStyle name="Separador de milhares 5 2 4 3 6 2 3 2" xfId="48006" xr:uid="{88C13655-95EF-4231-9789-FD1C2B9929CD}"/>
    <cellStyle name="Separador de milhares 5 2 4 3 6 2 4" xfId="48007" xr:uid="{E6E0F457-3D3B-4157-8717-29C1D05BB819}"/>
    <cellStyle name="Separador de milhares 5 2 4 3 6 2 4 2" xfId="48008" xr:uid="{2D0571FC-23C9-43A7-9386-432F40504899}"/>
    <cellStyle name="Separador de milhares 5 2 4 3 6 2 5" xfId="48009" xr:uid="{03D55B53-B7F3-49DE-AC31-13A10357668F}"/>
    <cellStyle name="Separador de milhares 5 2 4 3 6 3" xfId="48010" xr:uid="{F6CEB537-09E7-463B-A86A-D39224E92626}"/>
    <cellStyle name="Separador de milhares 5 2 4 3 6 3 2" xfId="48011" xr:uid="{B2701F31-9951-4171-A202-3ED9F1E9D785}"/>
    <cellStyle name="Separador de milhares 5 2 4 3 6 4" xfId="48012" xr:uid="{1D30E6F6-2702-43DA-8EAD-D9AFAC518561}"/>
    <cellStyle name="Separador de milhares 5 2 4 3 6 4 2" xfId="48013" xr:uid="{9B07294A-2C2D-4D65-B59F-6BFDF3D821F6}"/>
    <cellStyle name="Separador de milhares 5 2 4 3 6 5" xfId="48014" xr:uid="{75DF2850-5CAD-4E8A-9ADF-B3A84EBA7830}"/>
    <cellStyle name="Separador de milhares 5 2 4 3 7" xfId="48015" xr:uid="{2D894906-9BF5-4B5A-AA92-2A95ACE3F2E2}"/>
    <cellStyle name="Separador de milhares 5 2 4 3 7 2" xfId="48016" xr:uid="{83183DA9-F2C8-40A0-98E1-0C7FEAF55E89}"/>
    <cellStyle name="Separador de milhares 5 2 4 3 7 2 2" xfId="48017" xr:uid="{3E2DE335-4381-4914-8042-31B74DB24B6C}"/>
    <cellStyle name="Separador de milhares 5 2 4 3 7 3" xfId="48018" xr:uid="{D5D920DD-0EE4-43B2-B61A-6080CF6F45A0}"/>
    <cellStyle name="Separador de milhares 5 2 4 3 7 3 2" xfId="48019" xr:uid="{9CE5A0E5-3160-4B42-84C9-21434D505BFA}"/>
    <cellStyle name="Separador de milhares 5 2 4 3 7 4" xfId="48020" xr:uid="{F0AE4D5E-3FEC-4C63-8CF4-A76198860A04}"/>
    <cellStyle name="Separador de milhares 5 2 4 3 8" xfId="48021" xr:uid="{75F3EDC4-DFD0-48E1-BAD8-4123E25F5CD8}"/>
    <cellStyle name="Separador de milhares 5 2 4 3 8 2" xfId="48022" xr:uid="{33396BC9-3F55-453F-AC51-5C71291CD57E}"/>
    <cellStyle name="Separador de milhares 5 2 4 3 8 2 2" xfId="48023" xr:uid="{3EDEED85-0BD0-4843-8FF7-4E7080D2F068}"/>
    <cellStyle name="Separador de milhares 5 2 4 3 8 2 2 2" xfId="48024" xr:uid="{436F4AC5-85A3-45AA-90A8-457CE3EC0066}"/>
    <cellStyle name="Separador de milhares 5 2 4 3 8 2 3" xfId="48025" xr:uid="{235CA87F-B975-4C87-96C9-35F7080B356F}"/>
    <cellStyle name="Separador de milhares 5 2 4 3 8 3" xfId="48026" xr:uid="{F1B3D62D-E81E-4DD2-8AAD-7406B5107BCA}"/>
    <cellStyle name="Separador de milhares 5 2 4 3 8 3 2" xfId="48027" xr:uid="{6B82129F-0B06-4119-9F53-537758AF5CD4}"/>
    <cellStyle name="Separador de milhares 5 2 4 3 8 4" xfId="48028" xr:uid="{A1019AF9-CB24-4BCB-9570-E640E595C973}"/>
    <cellStyle name="Separador de milhares 5 2 4 3 8 4 2" xfId="48029" xr:uid="{642AFF2E-1EFD-4FCA-9558-50F26B834D58}"/>
    <cellStyle name="Separador de milhares 5 2 4 3 8 5" xfId="48030" xr:uid="{A08E7C78-7118-456D-8822-6A870F69009A}"/>
    <cellStyle name="Separador de milhares 5 2 4 3 9" xfId="48031" xr:uid="{AF38E5C8-63D6-48AC-8183-D5705E87C514}"/>
    <cellStyle name="Separador de milhares 5 2 4 3 9 2" xfId="48032" xr:uid="{7803F648-CE08-4CA6-BB04-D3C6CE14C93D}"/>
    <cellStyle name="Separador de milhares 5 2 4 3 9 2 2" xfId="48033" xr:uid="{B0C17BD2-D29B-4C65-AA86-3A5107777DEE}"/>
    <cellStyle name="Separador de milhares 5 2 4 3 9 3" xfId="48034" xr:uid="{DA9B67FA-ECAD-42FA-A500-4E4C9971EBBA}"/>
    <cellStyle name="Separador de milhares 5 2 4 3 9 3 2" xfId="48035" xr:uid="{4EF844B8-A832-4BD1-AD83-CA6D688B7306}"/>
    <cellStyle name="Separador de milhares 5 2 4 3 9 4" xfId="48036" xr:uid="{FE5537FD-E2A9-4404-8D63-5E6F5F1664D9}"/>
    <cellStyle name="Separador de milhares 5 2 4 4" xfId="48037" xr:uid="{4F988291-D9CC-4D23-A137-149346E522BB}"/>
    <cellStyle name="Separador de milhares 5 2 4 4 10" xfId="48038" xr:uid="{2EB76195-7B7C-4C84-AD06-426872A20DEC}"/>
    <cellStyle name="Separador de milhares 5 2 4 4 11" xfId="48039" xr:uid="{5C093634-1B0D-4B26-B883-F69BA477E530}"/>
    <cellStyle name="Separador de milhares 5 2 4 4 12" xfId="53661" xr:uid="{6F49386C-22F4-4DF2-9AD0-ACED0AA30066}"/>
    <cellStyle name="Separador de milhares 5 2 4 4 2" xfId="48040" xr:uid="{DE33C42D-12DE-4E00-848F-C8068BB7CBF8}"/>
    <cellStyle name="Separador de milhares 5 2 4 4 2 10" xfId="48041" xr:uid="{76E3D426-A422-4C33-8489-E8093239AE1F}"/>
    <cellStyle name="Separador de milhares 5 2 4 4 2 11" xfId="53662" xr:uid="{F6811337-4604-4E31-9409-A0F5E5C39B78}"/>
    <cellStyle name="Separador de milhares 5 2 4 4 2 2" xfId="48042" xr:uid="{5AC76CA7-0CE0-4AC2-A657-CE72FF94FA5C}"/>
    <cellStyle name="Separador de milhares 5 2 4 4 2 2 2" xfId="48043" xr:uid="{A70C058E-08CD-4612-807B-0D2CB5CEA09B}"/>
    <cellStyle name="Separador de milhares 5 2 4 4 2 2 2 2" xfId="48044" xr:uid="{D4723CC3-8843-4C57-8A80-1866425D5CF4}"/>
    <cellStyle name="Separador de milhares 5 2 4 4 2 2 2 2 2" xfId="48045" xr:uid="{93BFC6E9-25B4-4BAA-AF5E-12E42E5ABD3D}"/>
    <cellStyle name="Separador de milhares 5 2 4 4 2 2 2 2 2 2" xfId="48046" xr:uid="{0FB58C63-C245-4C9F-BDEB-CF53DB1E67D3}"/>
    <cellStyle name="Separador de milhares 5 2 4 4 2 2 2 2 2 2 2" xfId="48047" xr:uid="{5CA34C4D-9D7D-4BF2-971A-E026BBE4134B}"/>
    <cellStyle name="Separador de milhares 5 2 4 4 2 2 2 2 2 3" xfId="48048" xr:uid="{E5F72715-F88D-43F1-8E6B-D8DEB9B1AF09}"/>
    <cellStyle name="Separador de milhares 5 2 4 4 2 2 2 2 3" xfId="48049" xr:uid="{E5DC821B-1568-4421-A94E-437829E9BDB9}"/>
    <cellStyle name="Separador de milhares 5 2 4 4 2 2 2 2 3 2" xfId="48050" xr:uid="{903CDB42-9D86-4A12-8519-1B8587CF3E9C}"/>
    <cellStyle name="Separador de milhares 5 2 4 4 2 2 2 2 4" xfId="48051" xr:uid="{D111D2EA-F330-40DE-B946-B1D2CA01C59C}"/>
    <cellStyle name="Separador de milhares 5 2 4 4 2 2 2 2 4 2" xfId="48052" xr:uid="{54BC5B43-C5CB-453F-8F79-01E6DA95F3BB}"/>
    <cellStyle name="Separador de milhares 5 2 4 4 2 2 2 2 5" xfId="48053" xr:uid="{0C6A8BEC-73DD-4893-A71F-89042868FEA5}"/>
    <cellStyle name="Separador de milhares 5 2 4 4 2 2 2 3" xfId="48054" xr:uid="{08B57668-EF43-4389-B94E-09878E35C19A}"/>
    <cellStyle name="Separador de milhares 5 2 4 4 2 2 2 3 2" xfId="48055" xr:uid="{C8072A3A-4E6F-4063-8AE4-D0DCEC8ECDB2}"/>
    <cellStyle name="Separador de milhares 5 2 4 4 2 2 2 4" xfId="48056" xr:uid="{E1ACC43F-DC3C-433B-86EA-7774B13A8858}"/>
    <cellStyle name="Separador de milhares 5 2 4 4 2 2 2 4 2" xfId="48057" xr:uid="{D296B716-F872-491C-9752-3187AA22EC6C}"/>
    <cellStyle name="Separador de milhares 5 2 4 4 2 2 2 5" xfId="48058" xr:uid="{ADD85811-5B16-4AC7-8F8A-0D267A955B22}"/>
    <cellStyle name="Separador de milhares 5 2 4 4 2 2 3" xfId="48059" xr:uid="{FE665858-D9AD-4BB8-B102-CCA7FF7E1C40}"/>
    <cellStyle name="Separador de milhares 5 2 4 4 2 2 3 2" xfId="48060" xr:uid="{EFF6CD85-3EAD-449C-A341-3D64548DB7CC}"/>
    <cellStyle name="Separador de milhares 5 2 4 4 2 2 3 2 2" xfId="48061" xr:uid="{6A8BCA10-E251-472C-A273-251E71E06456}"/>
    <cellStyle name="Separador de milhares 5 2 4 4 2 2 3 3" xfId="48062" xr:uid="{E6F7F278-74C0-4A1F-8786-58C2E8DD8D09}"/>
    <cellStyle name="Separador de milhares 5 2 4 4 2 2 3 3 2" xfId="48063" xr:uid="{2DBBB195-7CF8-4A31-827C-9642E9D345BC}"/>
    <cellStyle name="Separador de milhares 5 2 4 4 2 2 3 4" xfId="48064" xr:uid="{2B614706-4501-4A48-8DDD-5222BB28FBE1}"/>
    <cellStyle name="Separador de milhares 5 2 4 4 2 2 4" xfId="48065" xr:uid="{D1FA91C1-2136-4E1F-A6BC-ACD155284812}"/>
    <cellStyle name="Separador de milhares 5 2 4 4 2 2 4 2" xfId="48066" xr:uid="{E806124E-2876-41F3-BEDC-214F78F11F43}"/>
    <cellStyle name="Separador de milhares 5 2 4 4 2 2 4 2 2" xfId="48067" xr:uid="{3EC01114-4384-415A-B276-9DBF500C3B9D}"/>
    <cellStyle name="Separador de milhares 5 2 4 4 2 2 4 2 2 2" xfId="48068" xr:uid="{2FBE9552-372E-4978-B37D-48B4F5DA9323}"/>
    <cellStyle name="Separador de milhares 5 2 4 4 2 2 4 2 3" xfId="48069" xr:uid="{25047D6D-49C9-42CF-81AF-24929B032E0E}"/>
    <cellStyle name="Separador de milhares 5 2 4 4 2 2 4 3" xfId="48070" xr:uid="{A3812CC5-6EA9-458E-9B64-9B50CD9E3F18}"/>
    <cellStyle name="Separador de milhares 5 2 4 4 2 2 4 3 2" xfId="48071" xr:uid="{97174BC3-5FF7-47D9-A812-475ACDA15A16}"/>
    <cellStyle name="Separador de milhares 5 2 4 4 2 2 4 4" xfId="48072" xr:uid="{9F4D45BA-E0E6-4A51-8E37-785495A9CEFA}"/>
    <cellStyle name="Separador de milhares 5 2 4 4 2 2 4 4 2" xfId="48073" xr:uid="{50DFCFF6-78C1-40D1-A525-98FA3CCBF316}"/>
    <cellStyle name="Separador de milhares 5 2 4 4 2 2 4 5" xfId="48074" xr:uid="{78227FEE-FBDF-415A-85FE-273CBDE11B89}"/>
    <cellStyle name="Separador de milhares 5 2 4 4 2 2 5" xfId="48075" xr:uid="{754FCF69-0EB3-4ED2-ADA9-BA7A9E4B807E}"/>
    <cellStyle name="Separador de milhares 5 2 4 4 2 2 5 2" xfId="48076" xr:uid="{98B5419A-FB7B-4303-AEE2-F99ED33047B7}"/>
    <cellStyle name="Separador de milhares 5 2 4 4 2 2 5 2 2" xfId="48077" xr:uid="{95D45A4F-0343-4B1B-968F-DC4E9BEB9437}"/>
    <cellStyle name="Separador de milhares 5 2 4 4 2 2 5 3" xfId="48078" xr:uid="{195FBFBC-1569-4A25-8CB5-6FF38D1A4C95}"/>
    <cellStyle name="Separador de milhares 5 2 4 4 2 2 5 3 2" xfId="48079" xr:uid="{63412C89-8917-4115-8263-403AE07BCA04}"/>
    <cellStyle name="Separador de milhares 5 2 4 4 2 2 5 4" xfId="48080" xr:uid="{7306CE6F-EC7E-4AD6-A752-9CB073FC8737}"/>
    <cellStyle name="Separador de milhares 5 2 4 4 2 2 6" xfId="48081" xr:uid="{59174CE7-5121-4AA0-8484-B90F703C5569}"/>
    <cellStyle name="Separador de milhares 5 2 4 4 2 2 6 2" xfId="48082" xr:uid="{300CCD74-D7E5-469E-B630-3349C30FD5E3}"/>
    <cellStyle name="Separador de milhares 5 2 4 4 2 2 7" xfId="48083" xr:uid="{081940DC-8EF0-48DD-98C0-3E9A4DB05312}"/>
    <cellStyle name="Separador de milhares 5 2 4 4 2 2 8" xfId="48084" xr:uid="{05487500-639C-4B78-B0D7-EFA5A005D1BB}"/>
    <cellStyle name="Separador de milhares 5 2 4 4 2 2 9" xfId="53663" xr:uid="{2B8081FA-D4F6-43CA-B17B-46C76125AACC}"/>
    <cellStyle name="Separador de milhares 5 2 4 4 2 3" xfId="48085" xr:uid="{471DD702-0B62-4564-BA02-F691EE3F2288}"/>
    <cellStyle name="Separador de milhares 5 2 4 4 2 3 2" xfId="48086" xr:uid="{33CEEB67-89BC-407F-9DDB-84DB60E428E4}"/>
    <cellStyle name="Separador de milhares 5 2 4 4 2 3 2 2" xfId="48087" xr:uid="{3A880D76-0ED4-4F11-BE5F-125012B4FD54}"/>
    <cellStyle name="Separador de milhares 5 2 4 4 2 3 2 2 2" xfId="48088" xr:uid="{6D41AAA1-CB3A-4500-A6C9-4040F1E4E79B}"/>
    <cellStyle name="Separador de milhares 5 2 4 4 2 3 2 2 2 2" xfId="48089" xr:uid="{6C9ADCC9-F610-4916-A7DE-BCFA76F6D100}"/>
    <cellStyle name="Separador de milhares 5 2 4 4 2 3 2 2 2 2 2" xfId="48090" xr:uid="{6F30B0A3-1A93-46B2-880E-40720A322219}"/>
    <cellStyle name="Separador de milhares 5 2 4 4 2 3 2 2 2 3" xfId="48091" xr:uid="{C0F03FC3-92E9-4E86-B69A-642FDDC81A57}"/>
    <cellStyle name="Separador de milhares 5 2 4 4 2 3 2 2 3" xfId="48092" xr:uid="{02469FFF-4593-4497-B37E-6D929CD8287C}"/>
    <cellStyle name="Separador de milhares 5 2 4 4 2 3 2 2 3 2" xfId="48093" xr:uid="{E0083620-A91F-4F90-98D5-EE943232633A}"/>
    <cellStyle name="Separador de milhares 5 2 4 4 2 3 2 2 4" xfId="48094" xr:uid="{DDA8B43C-AF0D-492D-B520-1BBB25A91EC6}"/>
    <cellStyle name="Separador de milhares 5 2 4 4 2 3 2 2 4 2" xfId="48095" xr:uid="{17687850-8BFA-46B0-99B4-FE691692083D}"/>
    <cellStyle name="Separador de milhares 5 2 4 4 2 3 2 2 5" xfId="48096" xr:uid="{36990312-C106-461D-A22A-DE785B817461}"/>
    <cellStyle name="Separador de milhares 5 2 4 4 2 3 2 3" xfId="48097" xr:uid="{42FF8B47-CBD2-4E38-80C3-A38FA44F5897}"/>
    <cellStyle name="Separador de milhares 5 2 4 4 2 3 2 3 2" xfId="48098" xr:uid="{71A692E9-C616-4727-B5CC-4E2B3B93549A}"/>
    <cellStyle name="Separador de milhares 5 2 4 4 2 3 2 4" xfId="48099" xr:uid="{FE72F5D7-139E-4893-829A-DDAD8E032FDC}"/>
    <cellStyle name="Separador de milhares 5 2 4 4 2 3 2 4 2" xfId="48100" xr:uid="{403C5E23-694D-4710-BDFB-F2CE398F073A}"/>
    <cellStyle name="Separador de milhares 5 2 4 4 2 3 2 5" xfId="48101" xr:uid="{28A8B878-012F-4D3E-9395-FAA3147A1F7F}"/>
    <cellStyle name="Separador de milhares 5 2 4 4 2 3 3" xfId="48102" xr:uid="{CBC5B787-B876-4562-A9B1-1EE54495E647}"/>
    <cellStyle name="Separador de milhares 5 2 4 4 2 3 3 2" xfId="48103" xr:uid="{465C83C6-7F7D-4028-B93B-26EC496EB2B1}"/>
    <cellStyle name="Separador de milhares 5 2 4 4 2 3 3 2 2" xfId="48104" xr:uid="{F2AB1F1F-617F-4BDE-B561-02AD1E244E0C}"/>
    <cellStyle name="Separador de milhares 5 2 4 4 2 3 3 3" xfId="48105" xr:uid="{625EBF99-3A0A-453C-AC2D-DCF2C6D6F58A}"/>
    <cellStyle name="Separador de milhares 5 2 4 4 2 3 3 3 2" xfId="48106" xr:uid="{70734376-8C11-4124-8E29-3D352B11188D}"/>
    <cellStyle name="Separador de milhares 5 2 4 4 2 3 3 4" xfId="48107" xr:uid="{95CAEF6D-7492-4945-9079-63E3C99B9D9D}"/>
    <cellStyle name="Separador de milhares 5 2 4 4 2 3 4" xfId="48108" xr:uid="{87383A1D-7FD1-4BAF-8EC5-DF49A0650DEF}"/>
    <cellStyle name="Separador de milhares 5 2 4 4 2 3 4 2" xfId="48109" xr:uid="{A322B0EB-0B11-4FE9-9A28-0C2AB58C6860}"/>
    <cellStyle name="Separador de milhares 5 2 4 4 2 3 4 2 2" xfId="48110" xr:uid="{4C1E2BEA-0F60-4072-83D5-59E611816F29}"/>
    <cellStyle name="Separador de milhares 5 2 4 4 2 3 4 2 2 2" xfId="48111" xr:uid="{37D7D20C-E7FD-49E4-8840-4826AFDF25C4}"/>
    <cellStyle name="Separador de milhares 5 2 4 4 2 3 4 2 3" xfId="48112" xr:uid="{E533763A-B6F8-4178-AD9D-570C3CBEF92A}"/>
    <cellStyle name="Separador de milhares 5 2 4 4 2 3 4 3" xfId="48113" xr:uid="{0AD72A80-5F1F-4F12-9205-28078569640C}"/>
    <cellStyle name="Separador de milhares 5 2 4 4 2 3 4 3 2" xfId="48114" xr:uid="{D6CB8A83-3598-4537-B043-E13BAC19B2A8}"/>
    <cellStyle name="Separador de milhares 5 2 4 4 2 3 4 4" xfId="48115" xr:uid="{10049EBB-7085-4565-8808-24AC8D0DE2F0}"/>
    <cellStyle name="Separador de milhares 5 2 4 4 2 3 4 4 2" xfId="48116" xr:uid="{3A48DC1B-7615-4B37-8841-46EE40461B46}"/>
    <cellStyle name="Separador de milhares 5 2 4 4 2 3 4 5" xfId="48117" xr:uid="{87FF7453-6F27-478C-9778-A298474F76A3}"/>
    <cellStyle name="Separador de milhares 5 2 4 4 2 3 5" xfId="48118" xr:uid="{D5971856-DC3E-4FEB-B2F7-0708B30B6D35}"/>
    <cellStyle name="Separador de milhares 5 2 4 4 2 3 5 2" xfId="48119" xr:uid="{DA272A67-904B-46F6-A1C5-963E598F844E}"/>
    <cellStyle name="Separador de milhares 5 2 4 4 2 3 5 2 2" xfId="48120" xr:uid="{DCB3F0D0-3C51-4B06-858A-D5B9C0D62117}"/>
    <cellStyle name="Separador de milhares 5 2 4 4 2 3 5 3" xfId="48121" xr:uid="{43F4B179-3BE2-4D6C-8437-ED2CAD345981}"/>
    <cellStyle name="Separador de milhares 5 2 4 4 2 3 5 3 2" xfId="48122" xr:uid="{1F4EBC4A-E652-46BC-8D2C-04AE635F92A5}"/>
    <cellStyle name="Separador de milhares 5 2 4 4 2 3 5 4" xfId="48123" xr:uid="{809661D0-F45B-4D0E-A317-8B86D64E2CC8}"/>
    <cellStyle name="Separador de milhares 5 2 4 4 2 3 6" xfId="48124" xr:uid="{7E527E43-CD53-4B6C-8505-7FFA1662C68B}"/>
    <cellStyle name="Separador de milhares 5 2 4 4 2 3 6 2" xfId="48125" xr:uid="{88FBE3CC-7765-4A64-902A-505B9695D130}"/>
    <cellStyle name="Separador de milhares 5 2 4 4 2 3 7" xfId="48126" xr:uid="{0EFF1DA7-8969-4F7D-9AE3-31C44801E41B}"/>
    <cellStyle name="Separador de milhares 5 2 4 4 2 3 8" xfId="48127" xr:uid="{106E502B-1678-4CE9-8174-E2CEA5B09997}"/>
    <cellStyle name="Separador de milhares 5 2 4 4 2 3 9" xfId="53664" xr:uid="{E9E5CC19-A7AA-4AD4-8825-4FB6546E2149}"/>
    <cellStyle name="Separador de milhares 5 2 4 4 2 4" xfId="48128" xr:uid="{43949488-1DD6-4354-9177-88B7D8A217DF}"/>
    <cellStyle name="Separador de milhares 5 2 4 4 2 4 2" xfId="48129" xr:uid="{04A3AC87-55EF-4B7E-A554-9C194240B906}"/>
    <cellStyle name="Separador de milhares 5 2 4 4 2 4 2 2" xfId="48130" xr:uid="{61AECD02-CD4B-4464-946F-5C91614AA530}"/>
    <cellStyle name="Separador de milhares 5 2 4 4 2 4 2 2 2" xfId="48131" xr:uid="{34C4A773-B9D4-48A8-BFB1-24B8BEE0A575}"/>
    <cellStyle name="Separador de milhares 5 2 4 4 2 4 2 2 2 2" xfId="48132" xr:uid="{60200179-99CC-4C2E-9804-FDF8058913BD}"/>
    <cellStyle name="Separador de milhares 5 2 4 4 2 4 2 2 3" xfId="48133" xr:uid="{A64ABB77-7464-4A55-8FE8-C857361A0178}"/>
    <cellStyle name="Separador de milhares 5 2 4 4 2 4 2 3" xfId="48134" xr:uid="{CF3966CF-899F-4C3D-B016-CBEB2D88138E}"/>
    <cellStyle name="Separador de milhares 5 2 4 4 2 4 2 3 2" xfId="48135" xr:uid="{79775FCC-EC93-4B8D-AFF2-B4C084C71A31}"/>
    <cellStyle name="Separador de milhares 5 2 4 4 2 4 2 4" xfId="48136" xr:uid="{758754B9-68F9-449E-B640-E2AB703E7542}"/>
    <cellStyle name="Separador de milhares 5 2 4 4 2 4 2 4 2" xfId="48137" xr:uid="{A0DBE9CA-1840-4C00-B55E-D2D21E59CEFD}"/>
    <cellStyle name="Separador de milhares 5 2 4 4 2 4 2 5" xfId="48138" xr:uid="{69F7086F-7EEC-451B-9A85-DBADD504734B}"/>
    <cellStyle name="Separador de milhares 5 2 4 4 2 4 3" xfId="48139" xr:uid="{C05C1B32-5C45-4F9A-A135-88629D573E16}"/>
    <cellStyle name="Separador de milhares 5 2 4 4 2 4 3 2" xfId="48140" xr:uid="{10F33C3B-9D4D-4759-AF75-8A80D3C39053}"/>
    <cellStyle name="Separador de milhares 5 2 4 4 2 4 4" xfId="48141" xr:uid="{855E09D1-9202-4727-9260-4B96C4EA1F15}"/>
    <cellStyle name="Separador de milhares 5 2 4 4 2 4 4 2" xfId="48142" xr:uid="{7F80B6E8-8EC6-4C9C-8C92-CF2C6858278E}"/>
    <cellStyle name="Separador de milhares 5 2 4 4 2 4 5" xfId="48143" xr:uid="{28705A03-6D2B-4D43-9A73-FD3F7FCDBB6B}"/>
    <cellStyle name="Separador de milhares 5 2 4 4 2 5" xfId="48144" xr:uid="{19F1A152-E87C-4C0A-A6E0-AABC1C36530B}"/>
    <cellStyle name="Separador de milhares 5 2 4 4 2 5 2" xfId="48145" xr:uid="{0A0E1879-3AB4-45B2-9566-A2CA8FF7EB30}"/>
    <cellStyle name="Separador de milhares 5 2 4 4 2 5 2 2" xfId="48146" xr:uid="{E5A88A64-8A32-4147-A073-8AAD348213BB}"/>
    <cellStyle name="Separador de milhares 5 2 4 4 2 5 3" xfId="48147" xr:uid="{864C8A02-B142-41C2-94FF-1543360895C9}"/>
    <cellStyle name="Separador de milhares 5 2 4 4 2 5 3 2" xfId="48148" xr:uid="{21739CEF-D8CE-4553-ABE8-759A9B45E8AC}"/>
    <cellStyle name="Separador de milhares 5 2 4 4 2 5 4" xfId="48149" xr:uid="{62AFA241-80D2-4DC8-A2D9-72528F83EF25}"/>
    <cellStyle name="Separador de milhares 5 2 4 4 2 6" xfId="48150" xr:uid="{903D9B05-8D63-45D8-A721-EE90206475A7}"/>
    <cellStyle name="Separador de milhares 5 2 4 4 2 6 2" xfId="48151" xr:uid="{7D01C6C1-F866-4343-A409-3D9B0F1E2B45}"/>
    <cellStyle name="Separador de milhares 5 2 4 4 2 6 2 2" xfId="48152" xr:uid="{9AE1776C-1788-4778-BEC1-E60940AFC5C2}"/>
    <cellStyle name="Separador de milhares 5 2 4 4 2 6 2 2 2" xfId="48153" xr:uid="{43E215F3-D024-4A5F-9271-8B49B0E113F0}"/>
    <cellStyle name="Separador de milhares 5 2 4 4 2 6 2 3" xfId="48154" xr:uid="{BD33D215-5D89-48A4-98B0-EFBCC7057F01}"/>
    <cellStyle name="Separador de milhares 5 2 4 4 2 6 3" xfId="48155" xr:uid="{A0EB1C39-E579-49EB-9D84-001A8691131C}"/>
    <cellStyle name="Separador de milhares 5 2 4 4 2 6 3 2" xfId="48156" xr:uid="{C2E481AD-7971-4F8E-85F5-14B9A19EE124}"/>
    <cellStyle name="Separador de milhares 5 2 4 4 2 6 4" xfId="48157" xr:uid="{CEF680B4-D8CB-4404-8085-1812358E37F3}"/>
    <cellStyle name="Separador de milhares 5 2 4 4 2 6 4 2" xfId="48158" xr:uid="{B16E253D-265E-46B6-AE27-67BF6F41C941}"/>
    <cellStyle name="Separador de milhares 5 2 4 4 2 6 5" xfId="48159" xr:uid="{F7925E05-1D16-4146-8308-B069E3287CFE}"/>
    <cellStyle name="Separador de milhares 5 2 4 4 2 7" xfId="48160" xr:uid="{0B963F85-F069-4EF3-AD1B-3921E0F5AF50}"/>
    <cellStyle name="Separador de milhares 5 2 4 4 2 7 2" xfId="48161" xr:uid="{14C278BB-CCC1-45CA-BB39-2A14FCFB62CB}"/>
    <cellStyle name="Separador de milhares 5 2 4 4 2 7 2 2" xfId="48162" xr:uid="{F17E4CDD-FF39-44CF-8B1C-17FB49666B85}"/>
    <cellStyle name="Separador de milhares 5 2 4 4 2 7 3" xfId="48163" xr:uid="{DF3F58C5-A017-4D04-8275-937552061C3C}"/>
    <cellStyle name="Separador de milhares 5 2 4 4 2 7 3 2" xfId="48164" xr:uid="{08F33D15-0C18-4DAE-9775-71FF5AAACF4A}"/>
    <cellStyle name="Separador de milhares 5 2 4 4 2 7 4" xfId="48165" xr:uid="{6ADA9BCA-5BC5-4E80-B05B-AC8A1800070C}"/>
    <cellStyle name="Separador de milhares 5 2 4 4 2 8" xfId="48166" xr:uid="{BD383C32-9BD2-45CE-844D-169F25CF51BD}"/>
    <cellStyle name="Separador de milhares 5 2 4 4 2 8 2" xfId="48167" xr:uid="{BD2F1AE9-6045-47C5-8F21-3B3D42DC9D40}"/>
    <cellStyle name="Separador de milhares 5 2 4 4 2 9" xfId="48168" xr:uid="{9DFC3BB6-9506-400D-9E09-D4BCB043E7B7}"/>
    <cellStyle name="Separador de milhares 5 2 4 4 3" xfId="48169" xr:uid="{0F3863D2-090D-4583-9C16-4C48BE09C755}"/>
    <cellStyle name="Separador de milhares 5 2 4 4 3 2" xfId="48170" xr:uid="{F9C124CD-DE8F-4031-B278-5A546735CA57}"/>
    <cellStyle name="Separador de milhares 5 2 4 4 3 2 2" xfId="48171" xr:uid="{DA1766CD-FBC2-42FE-85CE-AD03FABB8F77}"/>
    <cellStyle name="Separador de milhares 5 2 4 4 3 2 2 2" xfId="48172" xr:uid="{91523940-703B-4A7D-8A25-6A7C08CA0D20}"/>
    <cellStyle name="Separador de milhares 5 2 4 4 3 2 2 2 2" xfId="48173" xr:uid="{2BE9F4B9-3B8C-4A97-B8AB-EF808021957B}"/>
    <cellStyle name="Separador de milhares 5 2 4 4 3 2 2 2 2 2" xfId="48174" xr:uid="{4A643114-5EAA-4761-9E9F-D8071E201348}"/>
    <cellStyle name="Separador de milhares 5 2 4 4 3 2 2 2 3" xfId="48175" xr:uid="{397CCCF2-D267-4249-9BBE-4B651DB96B86}"/>
    <cellStyle name="Separador de milhares 5 2 4 4 3 2 2 3" xfId="48176" xr:uid="{6024EBCF-D5E1-46EE-8E75-38C632253E6C}"/>
    <cellStyle name="Separador de milhares 5 2 4 4 3 2 2 3 2" xfId="48177" xr:uid="{C87BE788-2A7C-47B5-A488-70C5097DFE41}"/>
    <cellStyle name="Separador de milhares 5 2 4 4 3 2 2 4" xfId="48178" xr:uid="{B1A7321F-85CF-4C02-B69E-78735339F9F5}"/>
    <cellStyle name="Separador de milhares 5 2 4 4 3 2 2 4 2" xfId="48179" xr:uid="{6DC86095-F47B-42C3-BA9E-CBE49E296BD0}"/>
    <cellStyle name="Separador de milhares 5 2 4 4 3 2 2 5" xfId="48180" xr:uid="{62FBD9F4-D4D3-46B1-8302-434BD39A7568}"/>
    <cellStyle name="Separador de milhares 5 2 4 4 3 2 3" xfId="48181" xr:uid="{BDAE24EB-DA0D-421D-8154-913C35E60235}"/>
    <cellStyle name="Separador de milhares 5 2 4 4 3 2 3 2" xfId="48182" xr:uid="{130299CD-5A05-4E6F-8403-C61711D92C5B}"/>
    <cellStyle name="Separador de milhares 5 2 4 4 3 2 4" xfId="48183" xr:uid="{47508BB9-9C9A-4A64-A83D-93F57602D416}"/>
    <cellStyle name="Separador de milhares 5 2 4 4 3 2 4 2" xfId="48184" xr:uid="{08A1D4F1-9DF8-46F6-826E-0C8E7BBBF0D4}"/>
    <cellStyle name="Separador de milhares 5 2 4 4 3 2 5" xfId="48185" xr:uid="{A8C9A09F-001D-4381-A125-EA523F98E283}"/>
    <cellStyle name="Separador de milhares 5 2 4 4 3 3" xfId="48186" xr:uid="{FAD8F200-2465-4209-90C1-39D5666BBC77}"/>
    <cellStyle name="Separador de milhares 5 2 4 4 3 3 2" xfId="48187" xr:uid="{BED8462D-2C3E-425C-9029-A56FF3B5454C}"/>
    <cellStyle name="Separador de milhares 5 2 4 4 3 3 2 2" xfId="48188" xr:uid="{5C54AE3E-8ED1-40CC-9216-9448672F9046}"/>
    <cellStyle name="Separador de milhares 5 2 4 4 3 3 3" xfId="48189" xr:uid="{38E74689-5E99-480E-A1F3-9A7AF46D0520}"/>
    <cellStyle name="Separador de milhares 5 2 4 4 3 3 3 2" xfId="48190" xr:uid="{3296642B-5E6E-4C8E-B78B-48E46DCDE23A}"/>
    <cellStyle name="Separador de milhares 5 2 4 4 3 3 4" xfId="48191" xr:uid="{5139546C-AD0F-4126-A58C-4DAFD7694D45}"/>
    <cellStyle name="Separador de milhares 5 2 4 4 3 4" xfId="48192" xr:uid="{20DAB041-60B4-4CB1-B116-71380C18182B}"/>
    <cellStyle name="Separador de milhares 5 2 4 4 3 4 2" xfId="48193" xr:uid="{2D7ECDB1-DFA0-4368-BF6A-3AEFAF2CB8E9}"/>
    <cellStyle name="Separador de milhares 5 2 4 4 3 4 2 2" xfId="48194" xr:uid="{5A4E543D-EE46-444C-9AB0-3B257802942A}"/>
    <cellStyle name="Separador de milhares 5 2 4 4 3 4 2 2 2" xfId="48195" xr:uid="{24F58CF5-28D3-4855-819B-232EB4E148A7}"/>
    <cellStyle name="Separador de milhares 5 2 4 4 3 4 2 3" xfId="48196" xr:uid="{3EE09744-A330-4746-ABE4-63A69F8B6932}"/>
    <cellStyle name="Separador de milhares 5 2 4 4 3 4 3" xfId="48197" xr:uid="{21DAF241-C661-49EE-BA58-0710B4370C6E}"/>
    <cellStyle name="Separador de milhares 5 2 4 4 3 4 3 2" xfId="48198" xr:uid="{935F9BD7-EE23-4C51-BEF1-3A37AD700D3E}"/>
    <cellStyle name="Separador de milhares 5 2 4 4 3 4 4" xfId="48199" xr:uid="{C24D5195-0178-478D-9E78-E01214E73A1C}"/>
    <cellStyle name="Separador de milhares 5 2 4 4 3 4 4 2" xfId="48200" xr:uid="{0C884898-30A0-4F0B-A3C3-1701FC9FB301}"/>
    <cellStyle name="Separador de milhares 5 2 4 4 3 4 5" xfId="48201" xr:uid="{35566756-1B5F-44AB-9166-F2B5FD1CF0C0}"/>
    <cellStyle name="Separador de milhares 5 2 4 4 3 5" xfId="48202" xr:uid="{AA7B28D8-2C28-4C2A-BCF0-A9577116ED12}"/>
    <cellStyle name="Separador de milhares 5 2 4 4 3 5 2" xfId="48203" xr:uid="{35F8251F-2D5A-4C58-8315-53B500263EC8}"/>
    <cellStyle name="Separador de milhares 5 2 4 4 3 5 2 2" xfId="48204" xr:uid="{10B72D30-A8D2-413C-AA5C-9E55EAAA52A7}"/>
    <cellStyle name="Separador de milhares 5 2 4 4 3 5 3" xfId="48205" xr:uid="{F294D3A9-E2AE-451F-AF4C-DDE3FAE72D3D}"/>
    <cellStyle name="Separador de milhares 5 2 4 4 3 5 3 2" xfId="48206" xr:uid="{59B00611-B530-4E51-A07F-6AE6AF060F25}"/>
    <cellStyle name="Separador de milhares 5 2 4 4 3 5 4" xfId="48207" xr:uid="{ADA77972-1549-4895-A279-540A39FB3E0F}"/>
    <cellStyle name="Separador de milhares 5 2 4 4 3 6" xfId="48208" xr:uid="{A044E7C6-2948-46AE-99C6-6D407D986BA9}"/>
    <cellStyle name="Separador de milhares 5 2 4 4 3 6 2" xfId="48209" xr:uid="{E83A6378-AE74-4C74-84D3-84DB55E3C057}"/>
    <cellStyle name="Separador de milhares 5 2 4 4 3 7" xfId="48210" xr:uid="{7C7DF590-0B2B-457F-BA74-1210AFD20671}"/>
    <cellStyle name="Separador de milhares 5 2 4 4 3 8" xfId="48211" xr:uid="{4F49AC2D-0D60-4212-8C9A-D2E9A155F140}"/>
    <cellStyle name="Separador de milhares 5 2 4 4 3 9" xfId="53665" xr:uid="{449488D4-851B-4030-B348-DCBE383D035A}"/>
    <cellStyle name="Separador de milhares 5 2 4 4 4" xfId="48212" xr:uid="{A0DCF14B-1704-460A-B8ED-49A1B9C9297C}"/>
    <cellStyle name="Separador de milhares 5 2 4 4 4 2" xfId="48213" xr:uid="{AE21A2CC-3196-4DA7-A000-0A0F41E1240E}"/>
    <cellStyle name="Separador de milhares 5 2 4 4 4 2 2" xfId="48214" xr:uid="{29383CA9-342D-4D80-8032-A4A704DF41D4}"/>
    <cellStyle name="Separador de milhares 5 2 4 4 4 2 2 2" xfId="48215" xr:uid="{02920AAF-F386-413C-AEA7-9AC8EB272C61}"/>
    <cellStyle name="Separador de milhares 5 2 4 4 4 2 2 2 2" xfId="48216" xr:uid="{66F01716-124B-4184-8964-065C75775AD2}"/>
    <cellStyle name="Separador de milhares 5 2 4 4 4 2 2 2 2 2" xfId="48217" xr:uid="{F9F7CED5-71CD-4970-B7CF-AECEA67E6BF9}"/>
    <cellStyle name="Separador de milhares 5 2 4 4 4 2 2 2 3" xfId="48218" xr:uid="{383B2073-9E98-4C87-ADD1-E105106315D6}"/>
    <cellStyle name="Separador de milhares 5 2 4 4 4 2 2 3" xfId="48219" xr:uid="{DB1BDDC4-AD42-4E79-B7AF-E8471D302538}"/>
    <cellStyle name="Separador de milhares 5 2 4 4 4 2 2 3 2" xfId="48220" xr:uid="{62221FE5-0A1C-4B07-903C-1E912CB85D0F}"/>
    <cellStyle name="Separador de milhares 5 2 4 4 4 2 2 4" xfId="48221" xr:uid="{8FB0414C-DB7F-4A7C-BB64-A30F823F9D69}"/>
    <cellStyle name="Separador de milhares 5 2 4 4 4 2 2 4 2" xfId="48222" xr:uid="{1862EC56-CD97-4CEE-87B7-120808FCD3CF}"/>
    <cellStyle name="Separador de milhares 5 2 4 4 4 2 2 5" xfId="48223" xr:uid="{173B8451-2D3F-48CA-97F7-ADF6FAA4A08A}"/>
    <cellStyle name="Separador de milhares 5 2 4 4 4 2 3" xfId="48224" xr:uid="{0F08DCAE-3D6F-4E2C-8E5B-1AA6AD4B83B1}"/>
    <cellStyle name="Separador de milhares 5 2 4 4 4 2 3 2" xfId="48225" xr:uid="{381C43F0-F9EF-4BC8-A95F-6021B38E5A03}"/>
    <cellStyle name="Separador de milhares 5 2 4 4 4 2 4" xfId="48226" xr:uid="{86E2F444-024F-4127-AF77-C55579EC063F}"/>
    <cellStyle name="Separador de milhares 5 2 4 4 4 2 4 2" xfId="48227" xr:uid="{FC350460-CA27-4177-BA19-DE81E109BF78}"/>
    <cellStyle name="Separador de milhares 5 2 4 4 4 2 5" xfId="48228" xr:uid="{AC0D2DDB-503E-4C53-BB83-B817F4EC291E}"/>
    <cellStyle name="Separador de milhares 5 2 4 4 4 3" xfId="48229" xr:uid="{7EE6F463-0361-4B35-860F-BA2BC13B558B}"/>
    <cellStyle name="Separador de milhares 5 2 4 4 4 3 2" xfId="48230" xr:uid="{8937C8D2-0B29-460C-B990-299BD39D0C9C}"/>
    <cellStyle name="Separador de milhares 5 2 4 4 4 3 2 2" xfId="48231" xr:uid="{1265FFFD-4378-4E46-8FA4-11F9B8287F0B}"/>
    <cellStyle name="Separador de milhares 5 2 4 4 4 3 3" xfId="48232" xr:uid="{7F20F6BE-29EF-4DE5-8AAC-E7DB2DAB4C54}"/>
    <cellStyle name="Separador de milhares 5 2 4 4 4 3 3 2" xfId="48233" xr:uid="{6E970F74-3E16-496B-95B7-2FAFECFFC09D}"/>
    <cellStyle name="Separador de milhares 5 2 4 4 4 3 4" xfId="48234" xr:uid="{93C7241A-2F75-4C9A-A228-5CF542674D98}"/>
    <cellStyle name="Separador de milhares 5 2 4 4 4 4" xfId="48235" xr:uid="{E7315264-E7B2-4667-8424-473AB1C0CAE2}"/>
    <cellStyle name="Separador de milhares 5 2 4 4 4 4 2" xfId="48236" xr:uid="{5B41B8CB-CC2D-4AEC-B128-B057B95679F2}"/>
    <cellStyle name="Separador de milhares 5 2 4 4 4 4 2 2" xfId="48237" xr:uid="{72ADB88A-507A-4401-B17E-F58CB9505849}"/>
    <cellStyle name="Separador de milhares 5 2 4 4 4 4 2 2 2" xfId="48238" xr:uid="{BC4B737A-F64E-448F-AB02-B87DEE64F129}"/>
    <cellStyle name="Separador de milhares 5 2 4 4 4 4 2 3" xfId="48239" xr:uid="{AC65E29A-19CB-4BDC-99F1-CD92867F0460}"/>
    <cellStyle name="Separador de milhares 5 2 4 4 4 4 3" xfId="48240" xr:uid="{1A6BB513-5641-4CB4-8616-B2F97D0BEE18}"/>
    <cellStyle name="Separador de milhares 5 2 4 4 4 4 3 2" xfId="48241" xr:uid="{33EE7567-6AD2-406E-AB3A-719C92EC95D9}"/>
    <cellStyle name="Separador de milhares 5 2 4 4 4 4 4" xfId="48242" xr:uid="{729BA290-25A4-4B7B-AFE8-53C24A51F866}"/>
    <cellStyle name="Separador de milhares 5 2 4 4 4 4 4 2" xfId="48243" xr:uid="{42E8CFFB-FB20-4D2D-80D4-200D98202767}"/>
    <cellStyle name="Separador de milhares 5 2 4 4 4 4 5" xfId="48244" xr:uid="{FED58626-82F0-4C1B-9AAF-EFB560C257BE}"/>
    <cellStyle name="Separador de milhares 5 2 4 4 4 5" xfId="48245" xr:uid="{FC76B545-5DE3-4FC5-BB18-E1B673903226}"/>
    <cellStyle name="Separador de milhares 5 2 4 4 4 5 2" xfId="48246" xr:uid="{D7D8B11D-DB8E-4A2E-9D7A-4FE4A073938D}"/>
    <cellStyle name="Separador de milhares 5 2 4 4 4 5 2 2" xfId="48247" xr:uid="{38A26484-507E-43D5-8D52-86A12B821A17}"/>
    <cellStyle name="Separador de milhares 5 2 4 4 4 5 3" xfId="48248" xr:uid="{1336649C-CAFE-4FBB-9E25-DD5CDDCB1C36}"/>
    <cellStyle name="Separador de milhares 5 2 4 4 4 5 3 2" xfId="48249" xr:uid="{B061D8A1-E045-4C7C-B297-2AD16979EE55}"/>
    <cellStyle name="Separador de milhares 5 2 4 4 4 5 4" xfId="48250" xr:uid="{C1DEDE5D-D215-46FD-9904-0378AA93D925}"/>
    <cellStyle name="Separador de milhares 5 2 4 4 4 6" xfId="48251" xr:uid="{7F1F1483-1F49-4284-83D0-8D18ECB5613E}"/>
    <cellStyle name="Separador de milhares 5 2 4 4 4 6 2" xfId="48252" xr:uid="{0E14F92A-7C22-4B15-929C-9379AF718E64}"/>
    <cellStyle name="Separador de milhares 5 2 4 4 4 7" xfId="48253" xr:uid="{81E40124-4C4E-4883-9EC1-B2312A55C7CF}"/>
    <cellStyle name="Separador de milhares 5 2 4 4 4 8" xfId="48254" xr:uid="{9850686C-C3C7-431D-9E7F-4238B8C2CC0F}"/>
    <cellStyle name="Separador de milhares 5 2 4 4 4 9" xfId="53666" xr:uid="{541042D5-3706-49EA-BD5E-581BCF200407}"/>
    <cellStyle name="Separador de milhares 5 2 4 4 5" xfId="48255" xr:uid="{BEB36EBD-5D9A-4488-924E-09F7AF035F89}"/>
    <cellStyle name="Separador de milhares 5 2 4 4 5 2" xfId="48256" xr:uid="{3E5AE2B6-42D0-42C8-BEFB-15D0792DC7ED}"/>
    <cellStyle name="Separador de milhares 5 2 4 4 5 2 2" xfId="48257" xr:uid="{841B7C56-03AB-4188-89A4-EAE6AD998F7E}"/>
    <cellStyle name="Separador de milhares 5 2 4 4 5 2 2 2" xfId="48258" xr:uid="{1494DABA-4E11-4B83-9348-E72E65DAAC4A}"/>
    <cellStyle name="Separador de milhares 5 2 4 4 5 2 2 2 2" xfId="48259" xr:uid="{BDB93863-EABA-4A03-AA2C-2DA7E0E8C0F4}"/>
    <cellStyle name="Separador de milhares 5 2 4 4 5 2 2 3" xfId="48260" xr:uid="{CD11A66A-D201-4318-B041-AAF025146699}"/>
    <cellStyle name="Separador de milhares 5 2 4 4 5 2 3" xfId="48261" xr:uid="{DCBC6AF7-C913-45E5-AB21-E0BE1F1AC62D}"/>
    <cellStyle name="Separador de milhares 5 2 4 4 5 2 3 2" xfId="48262" xr:uid="{0F3D1D30-73DA-4829-8123-53C68B4FBB28}"/>
    <cellStyle name="Separador de milhares 5 2 4 4 5 2 4" xfId="48263" xr:uid="{EF7CCF34-E59C-4A6F-8444-89D712F3E23A}"/>
    <cellStyle name="Separador de milhares 5 2 4 4 5 2 4 2" xfId="48264" xr:uid="{E4C7B9BF-CEE9-46E1-881A-A306985D5EB3}"/>
    <cellStyle name="Separador de milhares 5 2 4 4 5 2 5" xfId="48265" xr:uid="{CB402B30-A6CE-4012-854C-D1A480E1BC48}"/>
    <cellStyle name="Separador de milhares 5 2 4 4 5 3" xfId="48266" xr:uid="{E78C4AFF-31BE-4578-A78B-E5215A2A98C1}"/>
    <cellStyle name="Separador de milhares 5 2 4 4 5 3 2" xfId="48267" xr:uid="{62D95DEB-2FA5-48C3-AE75-34EE6E10E8F6}"/>
    <cellStyle name="Separador de milhares 5 2 4 4 5 4" xfId="48268" xr:uid="{9D494FA4-6B40-497C-8288-4DA7BFD75C92}"/>
    <cellStyle name="Separador de milhares 5 2 4 4 5 4 2" xfId="48269" xr:uid="{256A75D2-A394-4BB3-8CCA-60837EC3E3A4}"/>
    <cellStyle name="Separador de milhares 5 2 4 4 5 5" xfId="48270" xr:uid="{5938EBA9-AA6B-4D52-AC2E-5D640EFCF734}"/>
    <cellStyle name="Separador de milhares 5 2 4 4 6" xfId="48271" xr:uid="{7B84105E-718B-4F63-9F4B-38FAD36B6F01}"/>
    <cellStyle name="Separador de milhares 5 2 4 4 6 2" xfId="48272" xr:uid="{A25527DC-9BFB-4521-9761-25D06220C069}"/>
    <cellStyle name="Separador de milhares 5 2 4 4 6 2 2" xfId="48273" xr:uid="{E6190017-138C-46C0-BAEB-9D18F0B4A257}"/>
    <cellStyle name="Separador de milhares 5 2 4 4 6 3" xfId="48274" xr:uid="{F4FCFFFB-BCE5-4F6E-9614-E25269141393}"/>
    <cellStyle name="Separador de milhares 5 2 4 4 6 3 2" xfId="48275" xr:uid="{3138989D-1FC4-42FC-A324-CAEEEA7C2240}"/>
    <cellStyle name="Separador de milhares 5 2 4 4 6 4" xfId="48276" xr:uid="{1C1EAF37-6697-4911-A116-9A4BFE419252}"/>
    <cellStyle name="Separador de milhares 5 2 4 4 7" xfId="48277" xr:uid="{09E647DF-40E6-4B02-924E-CAEA5FC3A6C1}"/>
    <cellStyle name="Separador de milhares 5 2 4 4 7 2" xfId="48278" xr:uid="{7610BA70-D10E-40F3-AC7B-26EBF081B3FA}"/>
    <cellStyle name="Separador de milhares 5 2 4 4 7 2 2" xfId="48279" xr:uid="{D3F31F08-98C6-4D02-BC75-2820F0BABD55}"/>
    <cellStyle name="Separador de milhares 5 2 4 4 7 2 2 2" xfId="48280" xr:uid="{5D4B9ED9-06C4-49F8-A72A-67D9BC68A984}"/>
    <cellStyle name="Separador de milhares 5 2 4 4 7 2 3" xfId="48281" xr:uid="{BE684026-8D3E-4DC9-BC06-5AFFAFFAA177}"/>
    <cellStyle name="Separador de milhares 5 2 4 4 7 3" xfId="48282" xr:uid="{6C73F756-DB43-4EBF-BA93-2FA13AC95C84}"/>
    <cellStyle name="Separador de milhares 5 2 4 4 7 3 2" xfId="48283" xr:uid="{8D1E8478-FD39-46F7-A6E9-99989BAB24C7}"/>
    <cellStyle name="Separador de milhares 5 2 4 4 7 4" xfId="48284" xr:uid="{D0617D2C-58BD-4546-8F46-9E67E15475B4}"/>
    <cellStyle name="Separador de milhares 5 2 4 4 7 4 2" xfId="48285" xr:uid="{C8EEEEFE-664F-4748-B2EA-8767F5325CA0}"/>
    <cellStyle name="Separador de milhares 5 2 4 4 7 5" xfId="48286" xr:uid="{F793F068-81AE-43EE-BF99-3D1E70B96AA3}"/>
    <cellStyle name="Separador de milhares 5 2 4 4 8" xfId="48287" xr:uid="{17C4932A-1F94-413E-B033-10D4E8AF4845}"/>
    <cellStyle name="Separador de milhares 5 2 4 4 8 2" xfId="48288" xr:uid="{892BBB8B-33A5-4C9C-86A1-C88030D23F24}"/>
    <cellStyle name="Separador de milhares 5 2 4 4 8 2 2" xfId="48289" xr:uid="{E33CA5CA-B7F4-4DC7-9269-ED2056234DF0}"/>
    <cellStyle name="Separador de milhares 5 2 4 4 8 3" xfId="48290" xr:uid="{B7C018E0-360B-46B8-9AFF-6DC967777596}"/>
    <cellStyle name="Separador de milhares 5 2 4 4 8 3 2" xfId="48291" xr:uid="{64054FA6-C4F3-4224-A29E-8E4B18F3E045}"/>
    <cellStyle name="Separador de milhares 5 2 4 4 8 4" xfId="48292" xr:uid="{0FF19DA0-EAD3-4704-980E-B325942019B8}"/>
    <cellStyle name="Separador de milhares 5 2 4 4 9" xfId="48293" xr:uid="{9C0BD17B-787C-470D-8267-52AE53F15AE7}"/>
    <cellStyle name="Separador de milhares 5 2 4 4 9 2" xfId="48294" xr:uid="{2AECF004-7E8E-456E-974D-6BB382885111}"/>
    <cellStyle name="Separador de milhares 5 2 4 5" xfId="48295" xr:uid="{8BCB6C21-6FFB-4265-90F5-27E0445E1A9F}"/>
    <cellStyle name="Separador de milhares 5 2 4 5 10" xfId="48296" xr:uid="{8D888E33-9B7D-4E0B-8C16-D3DC426F2E99}"/>
    <cellStyle name="Separador de milhares 5 2 4 5 11" xfId="53667" xr:uid="{4E74EEE6-2E99-40B0-BF8A-6CD3B308F514}"/>
    <cellStyle name="Separador de milhares 5 2 4 5 2" xfId="48297" xr:uid="{79EE9DC4-EA44-4A34-9144-2C20DD2E8575}"/>
    <cellStyle name="Separador de milhares 5 2 4 5 2 2" xfId="48298" xr:uid="{B74BA0D0-B3D1-422D-824D-4B201F976CC5}"/>
    <cellStyle name="Separador de milhares 5 2 4 5 2 2 2" xfId="48299" xr:uid="{853B6BB3-FFCF-4551-8949-F85D611DBC9A}"/>
    <cellStyle name="Separador de milhares 5 2 4 5 2 2 2 2" xfId="48300" xr:uid="{B67FCD5D-199C-4A5C-85E0-9D60E1CEB32D}"/>
    <cellStyle name="Separador de milhares 5 2 4 5 2 2 2 2 2" xfId="48301" xr:uid="{2219711F-6742-41CA-8BDA-BA2C9DDBBD94}"/>
    <cellStyle name="Separador de milhares 5 2 4 5 2 2 2 2 2 2" xfId="48302" xr:uid="{6283290C-EF7A-400C-8382-75F6F3DD914A}"/>
    <cellStyle name="Separador de milhares 5 2 4 5 2 2 2 2 3" xfId="48303" xr:uid="{E42C4777-CE96-424C-922E-3790DD809C5E}"/>
    <cellStyle name="Separador de milhares 5 2 4 5 2 2 2 3" xfId="48304" xr:uid="{F73083CF-8052-4DEF-966B-8EC01324035A}"/>
    <cellStyle name="Separador de milhares 5 2 4 5 2 2 2 3 2" xfId="48305" xr:uid="{8DCD9961-8391-43B5-8188-31BE70E449B3}"/>
    <cellStyle name="Separador de milhares 5 2 4 5 2 2 2 4" xfId="48306" xr:uid="{89E6157A-8A05-4541-AB2D-129F70878FDC}"/>
    <cellStyle name="Separador de milhares 5 2 4 5 2 2 2 4 2" xfId="48307" xr:uid="{2CFDAE0F-D33B-4465-93F4-E89BEE973AA9}"/>
    <cellStyle name="Separador de milhares 5 2 4 5 2 2 2 5" xfId="48308" xr:uid="{8CAE3A5E-E664-4DC0-A796-DD6F57FABA1F}"/>
    <cellStyle name="Separador de milhares 5 2 4 5 2 2 3" xfId="48309" xr:uid="{E0ECC842-5267-41E9-B31C-1387B48025B8}"/>
    <cellStyle name="Separador de milhares 5 2 4 5 2 2 3 2" xfId="48310" xr:uid="{6218C164-60E0-4094-A06D-3161D2E7E5F5}"/>
    <cellStyle name="Separador de milhares 5 2 4 5 2 2 4" xfId="48311" xr:uid="{DF8B06D5-2F2E-4A31-A02F-FA054B65F55A}"/>
    <cellStyle name="Separador de milhares 5 2 4 5 2 2 4 2" xfId="48312" xr:uid="{32AEE689-01E1-441A-83E3-1E0D5B3A171B}"/>
    <cellStyle name="Separador de milhares 5 2 4 5 2 2 5" xfId="48313" xr:uid="{325CBE91-6C5C-4492-A867-870D8B626FDC}"/>
    <cellStyle name="Separador de milhares 5 2 4 5 2 3" xfId="48314" xr:uid="{5C2E9902-073E-4400-8754-6BE0581BB2EE}"/>
    <cellStyle name="Separador de milhares 5 2 4 5 2 3 2" xfId="48315" xr:uid="{B2812F28-5E9A-41F1-9EF3-99A3053BB636}"/>
    <cellStyle name="Separador de milhares 5 2 4 5 2 3 2 2" xfId="48316" xr:uid="{26EB1144-3770-4FDF-8041-EA3958137FA4}"/>
    <cellStyle name="Separador de milhares 5 2 4 5 2 3 3" xfId="48317" xr:uid="{C6A3F2A5-EBBF-400D-ACA4-D548C742AAC2}"/>
    <cellStyle name="Separador de milhares 5 2 4 5 2 3 3 2" xfId="48318" xr:uid="{BD2B4139-E9ED-4938-B67F-121698CAF3E3}"/>
    <cellStyle name="Separador de milhares 5 2 4 5 2 3 4" xfId="48319" xr:uid="{2B6C49F1-C957-4654-A433-0BFA69A1AC69}"/>
    <cellStyle name="Separador de milhares 5 2 4 5 2 4" xfId="48320" xr:uid="{D1EB9AFA-059A-49A8-8F27-E3F102436FD9}"/>
    <cellStyle name="Separador de milhares 5 2 4 5 2 4 2" xfId="48321" xr:uid="{78992581-4349-46B8-B389-E6A05375CA66}"/>
    <cellStyle name="Separador de milhares 5 2 4 5 2 4 2 2" xfId="48322" xr:uid="{214EB89D-5C1D-4940-B51B-9A40B825E939}"/>
    <cellStyle name="Separador de milhares 5 2 4 5 2 4 2 2 2" xfId="48323" xr:uid="{197E1614-0194-45C8-AD26-C11BF35A8CA8}"/>
    <cellStyle name="Separador de milhares 5 2 4 5 2 4 2 3" xfId="48324" xr:uid="{E92FA9AC-D3B5-4DC2-A2FF-38E09BE1F224}"/>
    <cellStyle name="Separador de milhares 5 2 4 5 2 4 3" xfId="48325" xr:uid="{C919C70E-F5DE-4FA1-B5FB-3C19DAC2DCCC}"/>
    <cellStyle name="Separador de milhares 5 2 4 5 2 4 3 2" xfId="48326" xr:uid="{9E5CB13E-81E9-4BAB-BECE-50EB19520F41}"/>
    <cellStyle name="Separador de milhares 5 2 4 5 2 4 4" xfId="48327" xr:uid="{6D378951-5948-4F8C-A1BD-E990BD6D9585}"/>
    <cellStyle name="Separador de milhares 5 2 4 5 2 4 4 2" xfId="48328" xr:uid="{2A8185F2-D67D-440D-B208-787D963AE233}"/>
    <cellStyle name="Separador de milhares 5 2 4 5 2 4 5" xfId="48329" xr:uid="{4741B50C-4111-4D14-AC0B-58BA499E5813}"/>
    <cellStyle name="Separador de milhares 5 2 4 5 2 5" xfId="48330" xr:uid="{8314E191-4B1E-410D-A8CD-09D776757DF9}"/>
    <cellStyle name="Separador de milhares 5 2 4 5 2 5 2" xfId="48331" xr:uid="{2FBACFAB-5943-489D-80B3-23198D9C9E33}"/>
    <cellStyle name="Separador de milhares 5 2 4 5 2 5 2 2" xfId="48332" xr:uid="{A06BB387-9CC7-4ADB-992C-27E91FFA9E8D}"/>
    <cellStyle name="Separador de milhares 5 2 4 5 2 5 3" xfId="48333" xr:uid="{B4C737A4-47CD-408E-BD5B-E700E8EC00BB}"/>
    <cellStyle name="Separador de milhares 5 2 4 5 2 5 3 2" xfId="48334" xr:uid="{BAACBFA3-6383-4984-80AD-6873D007A01C}"/>
    <cellStyle name="Separador de milhares 5 2 4 5 2 5 4" xfId="48335" xr:uid="{7111AC9E-77C9-45EE-9DD5-33F5ADB6153A}"/>
    <cellStyle name="Separador de milhares 5 2 4 5 2 6" xfId="48336" xr:uid="{FF60BBDC-B5C3-416C-9359-A6DCD26C3AA2}"/>
    <cellStyle name="Separador de milhares 5 2 4 5 2 6 2" xfId="48337" xr:uid="{38764146-9B4F-4708-A3FE-052588F9E7DC}"/>
    <cellStyle name="Separador de milhares 5 2 4 5 2 7" xfId="48338" xr:uid="{F1253BA1-3698-45E3-AE69-AE4F0FBE0A3F}"/>
    <cellStyle name="Separador de milhares 5 2 4 5 2 8" xfId="48339" xr:uid="{3C9F96E1-9464-48E6-ADC4-632D1D7F5A8C}"/>
    <cellStyle name="Separador de milhares 5 2 4 5 2 9" xfId="53668" xr:uid="{EA2335F7-7915-4954-BE43-7C728AE1F543}"/>
    <cellStyle name="Separador de milhares 5 2 4 5 3" xfId="48340" xr:uid="{AE7A0A6B-9E84-468F-87B7-EACBEB447E2D}"/>
    <cellStyle name="Separador de milhares 5 2 4 5 3 2" xfId="48341" xr:uid="{80F11E0A-7157-4AF3-A658-9F49EDA41AC9}"/>
    <cellStyle name="Separador de milhares 5 2 4 5 3 2 2" xfId="48342" xr:uid="{4807B395-5433-4ABC-87CE-61589F693609}"/>
    <cellStyle name="Separador de milhares 5 2 4 5 3 2 2 2" xfId="48343" xr:uid="{2DCF1E31-2642-4EB7-B490-8974F8029988}"/>
    <cellStyle name="Separador de milhares 5 2 4 5 3 2 2 2 2" xfId="48344" xr:uid="{D00CEAB2-3692-4973-8218-D8768993ABF3}"/>
    <cellStyle name="Separador de milhares 5 2 4 5 3 2 2 2 2 2" xfId="48345" xr:uid="{7C365BEE-C5E1-43AD-947F-4BD4055A50CA}"/>
    <cellStyle name="Separador de milhares 5 2 4 5 3 2 2 2 3" xfId="48346" xr:uid="{276D28ED-316A-41FE-AE55-F36544F1294D}"/>
    <cellStyle name="Separador de milhares 5 2 4 5 3 2 2 3" xfId="48347" xr:uid="{F1612074-1BC3-43DB-ACCA-F1AD453ACA80}"/>
    <cellStyle name="Separador de milhares 5 2 4 5 3 2 2 3 2" xfId="48348" xr:uid="{4C63389A-F13D-4A89-AE79-073A6FE08611}"/>
    <cellStyle name="Separador de milhares 5 2 4 5 3 2 2 4" xfId="48349" xr:uid="{B4A8E4F8-9A80-47D6-BD24-9842484885C0}"/>
    <cellStyle name="Separador de milhares 5 2 4 5 3 2 2 4 2" xfId="48350" xr:uid="{94FB2895-FDB6-45D8-B24B-E19731F5DBF9}"/>
    <cellStyle name="Separador de milhares 5 2 4 5 3 2 2 5" xfId="48351" xr:uid="{7B8DB720-4D55-4D82-8630-D67E30751928}"/>
    <cellStyle name="Separador de milhares 5 2 4 5 3 2 3" xfId="48352" xr:uid="{41ED2740-8636-40AA-A71F-D94614320307}"/>
    <cellStyle name="Separador de milhares 5 2 4 5 3 2 3 2" xfId="48353" xr:uid="{6D1398D8-938E-4FE0-8332-EDF08FFFC40A}"/>
    <cellStyle name="Separador de milhares 5 2 4 5 3 2 4" xfId="48354" xr:uid="{E7F2DD5F-B2B0-4187-BEE1-2B951A9BD4A9}"/>
    <cellStyle name="Separador de milhares 5 2 4 5 3 2 4 2" xfId="48355" xr:uid="{3653C2C1-A226-4E01-81CC-8CE7F26DA244}"/>
    <cellStyle name="Separador de milhares 5 2 4 5 3 2 5" xfId="48356" xr:uid="{E25C04AD-6759-4219-9D87-60BF584BA118}"/>
    <cellStyle name="Separador de milhares 5 2 4 5 3 3" xfId="48357" xr:uid="{898FA163-B1CF-4F79-BA20-85871420EC23}"/>
    <cellStyle name="Separador de milhares 5 2 4 5 3 3 2" xfId="48358" xr:uid="{A5F4935A-A613-4AD7-B56E-0975493509CA}"/>
    <cellStyle name="Separador de milhares 5 2 4 5 3 3 2 2" xfId="48359" xr:uid="{1EDE782E-EA49-4BAF-8F48-C69F21B319B4}"/>
    <cellStyle name="Separador de milhares 5 2 4 5 3 3 3" xfId="48360" xr:uid="{7CB75B0E-A6D7-4C80-9E5A-571DCE44F24F}"/>
    <cellStyle name="Separador de milhares 5 2 4 5 3 3 3 2" xfId="48361" xr:uid="{C0B38912-4FF6-4FCE-B46F-49A8C12BB1DB}"/>
    <cellStyle name="Separador de milhares 5 2 4 5 3 3 4" xfId="48362" xr:uid="{53308390-9DAE-4CE6-BEBA-72D0482A449B}"/>
    <cellStyle name="Separador de milhares 5 2 4 5 3 4" xfId="48363" xr:uid="{81BE826E-DBE2-46AD-A8F2-6210BE1D7F8F}"/>
    <cellStyle name="Separador de milhares 5 2 4 5 3 4 2" xfId="48364" xr:uid="{21E6635F-0BF2-47F8-8746-83787E53D286}"/>
    <cellStyle name="Separador de milhares 5 2 4 5 3 4 2 2" xfId="48365" xr:uid="{165F112C-DF30-4C19-8F87-2CB415C6F06A}"/>
    <cellStyle name="Separador de milhares 5 2 4 5 3 4 2 2 2" xfId="48366" xr:uid="{2E17D397-9CE8-4E9E-BAE0-0EEA3AB76D1B}"/>
    <cellStyle name="Separador de milhares 5 2 4 5 3 4 2 3" xfId="48367" xr:uid="{FC3A656A-F2D4-49E1-A5BC-9A65E93C2F56}"/>
    <cellStyle name="Separador de milhares 5 2 4 5 3 4 3" xfId="48368" xr:uid="{73242BD7-8606-4633-9EB4-0421E69DB33B}"/>
    <cellStyle name="Separador de milhares 5 2 4 5 3 4 3 2" xfId="48369" xr:uid="{F60A342A-4A68-44E8-BB07-1421126A9B17}"/>
    <cellStyle name="Separador de milhares 5 2 4 5 3 4 4" xfId="48370" xr:uid="{90B34C97-3317-4D8B-9C0A-5C7C231E35AD}"/>
    <cellStyle name="Separador de milhares 5 2 4 5 3 4 4 2" xfId="48371" xr:uid="{26D087E4-B17E-46CD-89C0-88584693FC45}"/>
    <cellStyle name="Separador de milhares 5 2 4 5 3 4 5" xfId="48372" xr:uid="{E90D1518-EFFC-4A00-BEA7-E724B1BD6371}"/>
    <cellStyle name="Separador de milhares 5 2 4 5 3 5" xfId="48373" xr:uid="{F8FB9D84-6A6F-4A01-B916-211E84BB073C}"/>
    <cellStyle name="Separador de milhares 5 2 4 5 3 5 2" xfId="48374" xr:uid="{B61FDFB2-7A34-4142-BAF1-A30AB5FEB529}"/>
    <cellStyle name="Separador de milhares 5 2 4 5 3 5 2 2" xfId="48375" xr:uid="{C1076CCB-19A2-47EF-86C7-2246A3995279}"/>
    <cellStyle name="Separador de milhares 5 2 4 5 3 5 3" xfId="48376" xr:uid="{D49E4B5F-8A37-4FD0-8F3E-3B7D7686F166}"/>
    <cellStyle name="Separador de milhares 5 2 4 5 3 5 3 2" xfId="48377" xr:uid="{5F48AF2E-24EF-4E9B-9BD3-B5E416C93E41}"/>
    <cellStyle name="Separador de milhares 5 2 4 5 3 5 4" xfId="48378" xr:uid="{C6AD6C75-B0A5-45AC-A0F1-0AB6335F2DCB}"/>
    <cellStyle name="Separador de milhares 5 2 4 5 3 6" xfId="48379" xr:uid="{E6647A09-E75D-4A73-8814-26933DBBEF90}"/>
    <cellStyle name="Separador de milhares 5 2 4 5 3 6 2" xfId="48380" xr:uid="{1DC6CAA3-A55D-488B-927F-F1D38A9813CB}"/>
    <cellStyle name="Separador de milhares 5 2 4 5 3 7" xfId="48381" xr:uid="{605C9461-2884-4FB5-9258-CB39910EC60C}"/>
    <cellStyle name="Separador de milhares 5 2 4 5 3 8" xfId="48382" xr:uid="{1578D96A-1D7A-4B54-8C34-3A5A6A3D8CE1}"/>
    <cellStyle name="Separador de milhares 5 2 4 5 3 9" xfId="53669" xr:uid="{618F797D-1AD7-446B-8E92-4113B1C91F2B}"/>
    <cellStyle name="Separador de milhares 5 2 4 5 4" xfId="48383" xr:uid="{BC8057F9-0FE8-4FFA-81B1-D7A822C60013}"/>
    <cellStyle name="Separador de milhares 5 2 4 5 4 2" xfId="48384" xr:uid="{2EFD5AF1-A659-4246-ADBB-36FE03F79A53}"/>
    <cellStyle name="Separador de milhares 5 2 4 5 4 2 2" xfId="48385" xr:uid="{B122AB4E-A278-4652-91B6-E7EC87DFE8F7}"/>
    <cellStyle name="Separador de milhares 5 2 4 5 4 2 2 2" xfId="48386" xr:uid="{DB4CDFDE-6A9C-4919-9F2A-B9E04F93A7F3}"/>
    <cellStyle name="Separador de milhares 5 2 4 5 4 2 2 2 2" xfId="48387" xr:uid="{A426EB6A-B65B-4D07-AD0A-9EF1E16F9E7C}"/>
    <cellStyle name="Separador de milhares 5 2 4 5 4 2 2 3" xfId="48388" xr:uid="{306453ED-7769-4329-893C-CF30B8125035}"/>
    <cellStyle name="Separador de milhares 5 2 4 5 4 2 3" xfId="48389" xr:uid="{A3E626FD-C003-4437-AE44-15CE9A12F16C}"/>
    <cellStyle name="Separador de milhares 5 2 4 5 4 2 3 2" xfId="48390" xr:uid="{3D090917-00AE-4628-8300-C25B7B6B767C}"/>
    <cellStyle name="Separador de milhares 5 2 4 5 4 2 4" xfId="48391" xr:uid="{2A98DBF8-6443-4CAB-9127-34935A165829}"/>
    <cellStyle name="Separador de milhares 5 2 4 5 4 2 4 2" xfId="48392" xr:uid="{573EB199-61C9-4979-B2FC-C5BC71E29835}"/>
    <cellStyle name="Separador de milhares 5 2 4 5 4 2 5" xfId="48393" xr:uid="{2DB4CAD0-384F-42B7-A22B-B465EBA5AD7A}"/>
    <cellStyle name="Separador de milhares 5 2 4 5 4 3" xfId="48394" xr:uid="{FF7DEB0A-51F3-4C82-B997-0099F2A2FB57}"/>
    <cellStyle name="Separador de milhares 5 2 4 5 4 3 2" xfId="48395" xr:uid="{392EE3AF-E8F9-4CFC-8F3E-F2CB5C3D63EB}"/>
    <cellStyle name="Separador de milhares 5 2 4 5 4 4" xfId="48396" xr:uid="{6AF792BB-6825-4B06-AF24-50786613B1BD}"/>
    <cellStyle name="Separador de milhares 5 2 4 5 4 4 2" xfId="48397" xr:uid="{063D02CA-1B54-4A45-9708-AF785FEC2365}"/>
    <cellStyle name="Separador de milhares 5 2 4 5 4 5" xfId="48398" xr:uid="{F545669C-48B7-4206-A11A-8A0D8BC2B5CE}"/>
    <cellStyle name="Separador de milhares 5 2 4 5 5" xfId="48399" xr:uid="{8AEA0165-4F62-4AE5-994B-9A90CF6A8A75}"/>
    <cellStyle name="Separador de milhares 5 2 4 5 5 2" xfId="48400" xr:uid="{134EC6CE-04CF-4922-92AE-00E8FA7DF17E}"/>
    <cellStyle name="Separador de milhares 5 2 4 5 5 2 2" xfId="48401" xr:uid="{B6AD5942-6759-4FE2-8ED4-02E3BA0B2546}"/>
    <cellStyle name="Separador de milhares 5 2 4 5 5 3" xfId="48402" xr:uid="{71AB94B7-8CC4-4A7E-A44F-EA037BCC91A1}"/>
    <cellStyle name="Separador de milhares 5 2 4 5 5 3 2" xfId="48403" xr:uid="{B82DDF03-0877-458D-8B78-D55EADBE6E5D}"/>
    <cellStyle name="Separador de milhares 5 2 4 5 5 4" xfId="48404" xr:uid="{7CB04744-8EC9-4FCE-A6D9-8728A36AD013}"/>
    <cellStyle name="Separador de milhares 5 2 4 5 6" xfId="48405" xr:uid="{48A4DDD6-D55C-4DF1-A4E9-56CFDCB84DD9}"/>
    <cellStyle name="Separador de milhares 5 2 4 5 6 2" xfId="48406" xr:uid="{EBEEE82C-0E04-4FD0-8C02-7926BC14B973}"/>
    <cellStyle name="Separador de milhares 5 2 4 5 6 2 2" xfId="48407" xr:uid="{EBE072DD-3D9F-4BBD-8BD2-E94773F1B3CA}"/>
    <cellStyle name="Separador de milhares 5 2 4 5 6 2 2 2" xfId="48408" xr:uid="{0E371750-0941-4D12-BC2A-9FACA460FEB0}"/>
    <cellStyle name="Separador de milhares 5 2 4 5 6 2 3" xfId="48409" xr:uid="{151D6915-7CCD-41A1-B87A-9B0302EA8508}"/>
    <cellStyle name="Separador de milhares 5 2 4 5 6 3" xfId="48410" xr:uid="{06D83A2D-0ED2-4FBC-9C6E-66618E30A88F}"/>
    <cellStyle name="Separador de milhares 5 2 4 5 6 3 2" xfId="48411" xr:uid="{C9966213-D1F1-4A85-9735-92B5B7F232BE}"/>
    <cellStyle name="Separador de milhares 5 2 4 5 6 4" xfId="48412" xr:uid="{93839BB5-4DF7-4C0E-9A51-35042313B085}"/>
    <cellStyle name="Separador de milhares 5 2 4 5 6 4 2" xfId="48413" xr:uid="{1E90F0F9-BD75-441A-A245-539F2622B3F4}"/>
    <cellStyle name="Separador de milhares 5 2 4 5 6 5" xfId="48414" xr:uid="{FC6388D3-EFFD-43E9-8E02-A42DC3D9B060}"/>
    <cellStyle name="Separador de milhares 5 2 4 5 7" xfId="48415" xr:uid="{4D3AB53D-B20E-4F9A-9F0C-BD4E267F8FCE}"/>
    <cellStyle name="Separador de milhares 5 2 4 5 7 2" xfId="48416" xr:uid="{FFEBBA99-DE34-40C9-AA1F-CBF264FC6620}"/>
    <cellStyle name="Separador de milhares 5 2 4 5 7 2 2" xfId="48417" xr:uid="{CBB7D72D-08B3-4FE9-A6B9-F3D52729D4A3}"/>
    <cellStyle name="Separador de milhares 5 2 4 5 7 3" xfId="48418" xr:uid="{97BB9167-0927-4621-A7CC-2964C4EBCB9F}"/>
    <cellStyle name="Separador de milhares 5 2 4 5 7 3 2" xfId="48419" xr:uid="{C0DBC3D3-44EB-497C-9B69-CEBC23E08967}"/>
    <cellStyle name="Separador de milhares 5 2 4 5 7 4" xfId="48420" xr:uid="{92215590-948E-4C0A-988B-350ACF041D06}"/>
    <cellStyle name="Separador de milhares 5 2 4 5 8" xfId="48421" xr:uid="{FC2142E2-36CC-42CC-9972-362DF57E11CA}"/>
    <cellStyle name="Separador de milhares 5 2 4 5 8 2" xfId="48422" xr:uid="{61FAB8C8-9EF9-469F-B26C-52D11D06AC50}"/>
    <cellStyle name="Separador de milhares 5 2 4 5 9" xfId="48423" xr:uid="{C5E7062F-D40C-4E4A-8AD1-C0D7656EA10A}"/>
    <cellStyle name="Separador de milhares 5 2 4 6" xfId="48424" xr:uid="{B4411CFA-BD71-4DDE-90B6-7579FFECAA1E}"/>
    <cellStyle name="Separador de milhares 5 2 4 6 10" xfId="48425" xr:uid="{5A11B571-6C71-4DD3-BB0E-4740B1F5E732}"/>
    <cellStyle name="Separador de milhares 5 2 4 6 11" xfId="53670" xr:uid="{8E1004A2-7E9A-47B7-A8AA-1817F520DFDA}"/>
    <cellStyle name="Separador de milhares 5 2 4 6 2" xfId="48426" xr:uid="{C32D9EDC-5349-4C26-8DBE-E68923DD3BED}"/>
    <cellStyle name="Separador de milhares 5 2 4 6 2 2" xfId="48427" xr:uid="{CDAF4135-8642-4B7E-A82F-1D9C90E5EB1B}"/>
    <cellStyle name="Separador de milhares 5 2 4 6 2 2 2" xfId="48428" xr:uid="{6C5CEF30-0A46-419F-AB17-A9BC693FC18E}"/>
    <cellStyle name="Separador de milhares 5 2 4 6 2 2 2 2" xfId="48429" xr:uid="{EC647DA6-2BA1-4E96-A41C-FCA2139258C2}"/>
    <cellStyle name="Separador de milhares 5 2 4 6 2 2 2 2 2" xfId="48430" xr:uid="{DBDF1E59-6B28-40E3-8990-72A6ABE21B26}"/>
    <cellStyle name="Separador de milhares 5 2 4 6 2 2 2 2 2 2" xfId="48431" xr:uid="{A80FF5AA-0A88-49E3-A1CE-89C8FC5823C2}"/>
    <cellStyle name="Separador de milhares 5 2 4 6 2 2 2 2 3" xfId="48432" xr:uid="{5AE97D69-2F86-4159-8102-A12468BDD5D5}"/>
    <cellStyle name="Separador de milhares 5 2 4 6 2 2 2 3" xfId="48433" xr:uid="{9E84836E-379E-4D0A-A4AB-B1F9A222707A}"/>
    <cellStyle name="Separador de milhares 5 2 4 6 2 2 2 3 2" xfId="48434" xr:uid="{BA9ADD12-2537-476A-8EEF-6B4EC77DEDCF}"/>
    <cellStyle name="Separador de milhares 5 2 4 6 2 2 2 4" xfId="48435" xr:uid="{6A9DABC8-75C0-4F04-B485-BB3ADCC5E13C}"/>
    <cellStyle name="Separador de milhares 5 2 4 6 2 2 2 4 2" xfId="48436" xr:uid="{C23BFCD9-971D-4B08-9928-863588107A6C}"/>
    <cellStyle name="Separador de milhares 5 2 4 6 2 2 2 5" xfId="48437" xr:uid="{04375DF1-DF16-4FAF-AEF7-2F5C0C719840}"/>
    <cellStyle name="Separador de milhares 5 2 4 6 2 2 3" xfId="48438" xr:uid="{C0D25318-0777-4484-8A05-576B6C54D8AD}"/>
    <cellStyle name="Separador de milhares 5 2 4 6 2 2 3 2" xfId="48439" xr:uid="{0D3AC1F5-2A54-4D8B-B188-3D0C610BE8EC}"/>
    <cellStyle name="Separador de milhares 5 2 4 6 2 2 4" xfId="48440" xr:uid="{9DB76AC2-F72B-4FBE-91FA-6E5204AA3D91}"/>
    <cellStyle name="Separador de milhares 5 2 4 6 2 2 4 2" xfId="48441" xr:uid="{98A7F083-C2CA-451B-AE00-2D5AD511D7A1}"/>
    <cellStyle name="Separador de milhares 5 2 4 6 2 2 5" xfId="48442" xr:uid="{ACA03949-3574-48EC-A0CE-1F3F53999D11}"/>
    <cellStyle name="Separador de milhares 5 2 4 6 2 3" xfId="48443" xr:uid="{CDA28888-B5CB-4EC3-BA07-299B2845FA25}"/>
    <cellStyle name="Separador de milhares 5 2 4 6 2 3 2" xfId="48444" xr:uid="{057CF741-85D0-4A59-8925-818AC5ED9D5A}"/>
    <cellStyle name="Separador de milhares 5 2 4 6 2 3 2 2" xfId="48445" xr:uid="{FA640B00-F558-44A5-AC11-1AE327EF370D}"/>
    <cellStyle name="Separador de milhares 5 2 4 6 2 3 3" xfId="48446" xr:uid="{3A89FC10-C857-4670-BB05-1470A89A92EB}"/>
    <cellStyle name="Separador de milhares 5 2 4 6 2 3 3 2" xfId="48447" xr:uid="{02BD644C-C86D-4B0B-8742-966C9299BA94}"/>
    <cellStyle name="Separador de milhares 5 2 4 6 2 3 4" xfId="48448" xr:uid="{6C5A4E0F-2828-4FB8-9953-A74219B6607A}"/>
    <cellStyle name="Separador de milhares 5 2 4 6 2 4" xfId="48449" xr:uid="{7ED0459C-1769-4E82-9209-2876197189C1}"/>
    <cellStyle name="Separador de milhares 5 2 4 6 2 4 2" xfId="48450" xr:uid="{DDD651D5-E886-4402-BA87-74AA6CC9BC93}"/>
    <cellStyle name="Separador de milhares 5 2 4 6 2 4 2 2" xfId="48451" xr:uid="{92397946-DE9B-4D8B-A107-1F9C02762461}"/>
    <cellStyle name="Separador de milhares 5 2 4 6 2 4 2 2 2" xfId="48452" xr:uid="{D1169C23-B045-4DA9-9DBA-AA34092C321F}"/>
    <cellStyle name="Separador de milhares 5 2 4 6 2 4 2 3" xfId="48453" xr:uid="{E112F554-85A9-4B02-A1A9-521F1DE36626}"/>
    <cellStyle name="Separador de milhares 5 2 4 6 2 4 3" xfId="48454" xr:uid="{0E777088-DC18-45BC-A798-E3F34BDC6D58}"/>
    <cellStyle name="Separador de milhares 5 2 4 6 2 4 3 2" xfId="48455" xr:uid="{7A34B7F6-CC3E-4634-9DEF-A7FF1D18C44D}"/>
    <cellStyle name="Separador de milhares 5 2 4 6 2 4 4" xfId="48456" xr:uid="{ACE69B78-9F2E-41E0-8796-D4069069021A}"/>
    <cellStyle name="Separador de milhares 5 2 4 6 2 4 4 2" xfId="48457" xr:uid="{D9398F03-C3B1-4CC9-8FD2-97E6369BD1DE}"/>
    <cellStyle name="Separador de milhares 5 2 4 6 2 4 5" xfId="48458" xr:uid="{CCA9FDF0-7C8E-4A2F-8A8E-7F526DB5DC1F}"/>
    <cellStyle name="Separador de milhares 5 2 4 6 2 5" xfId="48459" xr:uid="{5AB85FA3-720B-4D2B-B3B8-00B71B70038A}"/>
    <cellStyle name="Separador de milhares 5 2 4 6 2 5 2" xfId="48460" xr:uid="{5FE9E45E-32B7-4D9E-B8EA-D5E4DC19C5A0}"/>
    <cellStyle name="Separador de milhares 5 2 4 6 2 5 2 2" xfId="48461" xr:uid="{616473E4-412C-4C5D-83C2-55520CEC7AFA}"/>
    <cellStyle name="Separador de milhares 5 2 4 6 2 5 3" xfId="48462" xr:uid="{44FEE326-0716-478B-9CF9-C361AD1A184D}"/>
    <cellStyle name="Separador de milhares 5 2 4 6 2 5 3 2" xfId="48463" xr:uid="{7DC2EEDA-524C-41D2-8099-33BABE6B4C39}"/>
    <cellStyle name="Separador de milhares 5 2 4 6 2 5 4" xfId="48464" xr:uid="{D98CCA6B-A5D3-48EE-8E8A-62CE7C4751A5}"/>
    <cellStyle name="Separador de milhares 5 2 4 6 2 6" xfId="48465" xr:uid="{E63565DE-C3AD-49B9-8009-459B41847FC2}"/>
    <cellStyle name="Separador de milhares 5 2 4 6 2 6 2" xfId="48466" xr:uid="{7EBF5513-D2EA-4897-B873-25B1E0E507D5}"/>
    <cellStyle name="Separador de milhares 5 2 4 6 2 7" xfId="48467" xr:uid="{ABD9E0A1-5D9A-43D6-9F63-AC8D4212FF3E}"/>
    <cellStyle name="Separador de milhares 5 2 4 6 2 8" xfId="48468" xr:uid="{0ADD0E6C-0653-466A-8ADD-2E37F7B7EECB}"/>
    <cellStyle name="Separador de milhares 5 2 4 6 2 9" xfId="53671" xr:uid="{249E0C86-1FB9-43F2-8A97-60BE1F23BC6D}"/>
    <cellStyle name="Separador de milhares 5 2 4 6 3" xfId="48469" xr:uid="{8DE4BD2C-6959-41B4-89A0-34FE6861133A}"/>
    <cellStyle name="Separador de milhares 5 2 4 6 3 2" xfId="48470" xr:uid="{E988610A-9E2F-43A0-A3C9-2B42430ADB2F}"/>
    <cellStyle name="Separador de milhares 5 2 4 6 3 2 2" xfId="48471" xr:uid="{561C722E-175E-4051-9C8D-6DDEB4EC753A}"/>
    <cellStyle name="Separador de milhares 5 2 4 6 3 2 2 2" xfId="48472" xr:uid="{09409912-8656-4A13-8E16-9A52ED418DB8}"/>
    <cellStyle name="Separador de milhares 5 2 4 6 3 2 2 2 2" xfId="48473" xr:uid="{67DE5AF5-CF88-436B-A106-24239445A1C8}"/>
    <cellStyle name="Separador de milhares 5 2 4 6 3 2 2 2 2 2" xfId="48474" xr:uid="{C6C67E71-0FF6-43E2-8D5B-572B924452F3}"/>
    <cellStyle name="Separador de milhares 5 2 4 6 3 2 2 2 3" xfId="48475" xr:uid="{2E08E3EC-B8AB-486A-8180-0669BE00FA5F}"/>
    <cellStyle name="Separador de milhares 5 2 4 6 3 2 2 3" xfId="48476" xr:uid="{C0231C0C-7108-4B50-87DE-9B7F18435ED0}"/>
    <cellStyle name="Separador de milhares 5 2 4 6 3 2 2 3 2" xfId="48477" xr:uid="{CF04E558-4C26-4204-85B7-A65D3AEEF5F1}"/>
    <cellStyle name="Separador de milhares 5 2 4 6 3 2 2 4" xfId="48478" xr:uid="{D9A0EF24-779D-436B-9D3E-8612456A880D}"/>
    <cellStyle name="Separador de milhares 5 2 4 6 3 2 2 4 2" xfId="48479" xr:uid="{A2DE6057-FD0F-42B8-BF0B-72C53F451946}"/>
    <cellStyle name="Separador de milhares 5 2 4 6 3 2 2 5" xfId="48480" xr:uid="{A042EAD5-2B86-44E0-A98F-801BAD24A6FE}"/>
    <cellStyle name="Separador de milhares 5 2 4 6 3 2 3" xfId="48481" xr:uid="{F3DC66B1-A875-453C-AD39-2A403208347A}"/>
    <cellStyle name="Separador de milhares 5 2 4 6 3 2 3 2" xfId="48482" xr:uid="{42478CDC-F7BC-420E-8128-1211BD108244}"/>
    <cellStyle name="Separador de milhares 5 2 4 6 3 2 4" xfId="48483" xr:uid="{FC1A5FC9-F1F3-468F-8922-9335101F4FAF}"/>
    <cellStyle name="Separador de milhares 5 2 4 6 3 2 4 2" xfId="48484" xr:uid="{856C7637-4BB6-4B12-A623-B1DAE07D1B0D}"/>
    <cellStyle name="Separador de milhares 5 2 4 6 3 2 5" xfId="48485" xr:uid="{AE5A8B8D-52F6-49D8-B957-109F00647108}"/>
    <cellStyle name="Separador de milhares 5 2 4 6 3 3" xfId="48486" xr:uid="{1D7F62A3-62DD-499A-8FB2-8CE6F1730E4E}"/>
    <cellStyle name="Separador de milhares 5 2 4 6 3 3 2" xfId="48487" xr:uid="{F7F6EABE-4469-49B1-A0A5-CB3768365F61}"/>
    <cellStyle name="Separador de milhares 5 2 4 6 3 3 2 2" xfId="48488" xr:uid="{504C637D-EE11-4C6E-8EF5-54ACCD23B8C0}"/>
    <cellStyle name="Separador de milhares 5 2 4 6 3 3 3" xfId="48489" xr:uid="{6EE198F2-BAF7-493B-AB73-6B51117E3DAF}"/>
    <cellStyle name="Separador de milhares 5 2 4 6 3 3 3 2" xfId="48490" xr:uid="{57836AD9-34A4-4ED8-A966-780407ED593E}"/>
    <cellStyle name="Separador de milhares 5 2 4 6 3 3 4" xfId="48491" xr:uid="{B9E49B86-E117-4F9C-9A28-BEE4C6697AB0}"/>
    <cellStyle name="Separador de milhares 5 2 4 6 3 4" xfId="48492" xr:uid="{8FF5F757-CDD2-498D-9AFE-EA2911CC08B5}"/>
    <cellStyle name="Separador de milhares 5 2 4 6 3 4 2" xfId="48493" xr:uid="{195F0EC5-FE17-4FBB-8137-2253796C6F88}"/>
    <cellStyle name="Separador de milhares 5 2 4 6 3 4 2 2" xfId="48494" xr:uid="{E82C5B6C-0537-4F92-AFDF-1F7B4B39EB80}"/>
    <cellStyle name="Separador de milhares 5 2 4 6 3 4 2 2 2" xfId="48495" xr:uid="{088CAC94-3407-4ED3-BBCD-708AB83FC3BD}"/>
    <cellStyle name="Separador de milhares 5 2 4 6 3 4 2 3" xfId="48496" xr:uid="{7F90411D-D739-41C6-BDB2-46401F52C065}"/>
    <cellStyle name="Separador de milhares 5 2 4 6 3 4 3" xfId="48497" xr:uid="{1D7BFAA8-9BB4-4A5D-9B80-B3971852954B}"/>
    <cellStyle name="Separador de milhares 5 2 4 6 3 4 3 2" xfId="48498" xr:uid="{FF65D40F-0737-45B7-8F61-18A47144ECE5}"/>
    <cellStyle name="Separador de milhares 5 2 4 6 3 4 4" xfId="48499" xr:uid="{50FA1A04-378F-43F5-ADCF-66C65D21A864}"/>
    <cellStyle name="Separador de milhares 5 2 4 6 3 4 4 2" xfId="48500" xr:uid="{3F8D4BFB-66B8-4E7D-89B4-F2E3C4C59B9A}"/>
    <cellStyle name="Separador de milhares 5 2 4 6 3 4 5" xfId="48501" xr:uid="{C0BAFBC6-B98F-40B2-B512-8B447505D403}"/>
    <cellStyle name="Separador de milhares 5 2 4 6 3 5" xfId="48502" xr:uid="{B10EE9B5-A30E-4BC6-ABDC-D8DB651BC936}"/>
    <cellStyle name="Separador de milhares 5 2 4 6 3 5 2" xfId="48503" xr:uid="{A43E0132-06EB-45E5-B4BB-DBAD5F288224}"/>
    <cellStyle name="Separador de milhares 5 2 4 6 3 5 2 2" xfId="48504" xr:uid="{DF5FF173-31BD-4D7F-A3B9-3931C1989A3E}"/>
    <cellStyle name="Separador de milhares 5 2 4 6 3 5 3" xfId="48505" xr:uid="{351B06E5-C21E-4730-AB55-B6597CA98DF6}"/>
    <cellStyle name="Separador de milhares 5 2 4 6 3 5 3 2" xfId="48506" xr:uid="{5B39DBD3-8055-40D0-B32A-414EFAF2F933}"/>
    <cellStyle name="Separador de milhares 5 2 4 6 3 5 4" xfId="48507" xr:uid="{327451B7-03C4-4625-B8CB-B3FC24DAACCA}"/>
    <cellStyle name="Separador de milhares 5 2 4 6 3 6" xfId="48508" xr:uid="{969306CC-0310-4A7E-B909-B7DF2E895974}"/>
    <cellStyle name="Separador de milhares 5 2 4 6 3 6 2" xfId="48509" xr:uid="{5A75A3F2-52D1-4D0F-94C4-02F50FB701B5}"/>
    <cellStyle name="Separador de milhares 5 2 4 6 3 7" xfId="48510" xr:uid="{6B820CC0-A443-4695-A346-0FB91AD0297B}"/>
    <cellStyle name="Separador de milhares 5 2 4 6 3 8" xfId="48511" xr:uid="{EDFFA910-000E-4618-B2FB-D1863D08A284}"/>
    <cellStyle name="Separador de milhares 5 2 4 6 3 9" xfId="53672" xr:uid="{1213C4F6-EEBC-45ED-AB70-4B11753BB5D4}"/>
    <cellStyle name="Separador de milhares 5 2 4 6 4" xfId="48512" xr:uid="{BEAD1F0B-8AAB-432C-B667-87BAE1CFF72B}"/>
    <cellStyle name="Separador de milhares 5 2 4 6 4 2" xfId="48513" xr:uid="{C41C6D5A-45A7-41B7-B87B-2C0B687ACAF1}"/>
    <cellStyle name="Separador de milhares 5 2 4 6 4 2 2" xfId="48514" xr:uid="{9E3748C9-D358-4D1F-81D5-C1D2678296C3}"/>
    <cellStyle name="Separador de milhares 5 2 4 6 4 2 2 2" xfId="48515" xr:uid="{FE09E349-02C5-4DF6-B538-990A73B91999}"/>
    <cellStyle name="Separador de milhares 5 2 4 6 4 2 2 2 2" xfId="48516" xr:uid="{A71B562C-B31B-49ED-B923-76A3F0C5451E}"/>
    <cellStyle name="Separador de milhares 5 2 4 6 4 2 2 3" xfId="48517" xr:uid="{4565DEA0-594C-43CC-9879-6969951F1A08}"/>
    <cellStyle name="Separador de milhares 5 2 4 6 4 2 3" xfId="48518" xr:uid="{BE09BD61-4604-4645-8BF8-77FC4D55FC8B}"/>
    <cellStyle name="Separador de milhares 5 2 4 6 4 2 3 2" xfId="48519" xr:uid="{2AA81617-6F12-45CF-BF4F-1E4911AA7AAE}"/>
    <cellStyle name="Separador de milhares 5 2 4 6 4 2 4" xfId="48520" xr:uid="{ADEDDCF4-EE1C-4C22-964E-DF249ED64BE2}"/>
    <cellStyle name="Separador de milhares 5 2 4 6 4 2 4 2" xfId="48521" xr:uid="{79C59F36-2CD9-43AA-A023-E258A9AA8859}"/>
    <cellStyle name="Separador de milhares 5 2 4 6 4 2 5" xfId="48522" xr:uid="{1ABA8969-06B3-46A6-8869-90F9445984A0}"/>
    <cellStyle name="Separador de milhares 5 2 4 6 4 3" xfId="48523" xr:uid="{4A661E3B-6377-4773-BABD-7C73DBCF79F1}"/>
    <cellStyle name="Separador de milhares 5 2 4 6 4 3 2" xfId="48524" xr:uid="{442195D8-06B2-43C5-A294-265FD1A97B4F}"/>
    <cellStyle name="Separador de milhares 5 2 4 6 4 4" xfId="48525" xr:uid="{A1094A32-E4D3-4C9C-9EDB-29643EDDE94E}"/>
    <cellStyle name="Separador de milhares 5 2 4 6 4 4 2" xfId="48526" xr:uid="{5E000D89-B692-475D-B8E9-E06111231A6C}"/>
    <cellStyle name="Separador de milhares 5 2 4 6 4 5" xfId="48527" xr:uid="{78F392C6-2A96-45E7-89DF-EF09ACBAD9D4}"/>
    <cellStyle name="Separador de milhares 5 2 4 6 5" xfId="48528" xr:uid="{DE2A1E35-79FC-4087-9116-E8CCCEC85A54}"/>
    <cellStyle name="Separador de milhares 5 2 4 6 5 2" xfId="48529" xr:uid="{F3BF5CCF-9192-425F-AACF-24532540A163}"/>
    <cellStyle name="Separador de milhares 5 2 4 6 5 2 2" xfId="48530" xr:uid="{9E9C899A-2E9D-4A56-B853-0E9AB466FA30}"/>
    <cellStyle name="Separador de milhares 5 2 4 6 5 3" xfId="48531" xr:uid="{5DD6FEEC-45EB-46F1-86A6-BD19E72D8059}"/>
    <cellStyle name="Separador de milhares 5 2 4 6 5 3 2" xfId="48532" xr:uid="{875F2AA7-192C-4F7A-B2D1-46BF0100A2E2}"/>
    <cellStyle name="Separador de milhares 5 2 4 6 5 4" xfId="48533" xr:uid="{AADD5F98-3CEA-4E4D-8203-BDF34E1110CD}"/>
    <cellStyle name="Separador de milhares 5 2 4 6 6" xfId="48534" xr:uid="{A0BCA8F1-2A3A-4E46-BE45-8C5E3DCB09C2}"/>
    <cellStyle name="Separador de milhares 5 2 4 6 6 2" xfId="48535" xr:uid="{B5B3643D-35C2-40BB-91C7-78CE7533AE21}"/>
    <cellStyle name="Separador de milhares 5 2 4 6 6 2 2" xfId="48536" xr:uid="{1F0BEB23-1F25-4721-894F-FDD810010F5C}"/>
    <cellStyle name="Separador de milhares 5 2 4 6 6 2 2 2" xfId="48537" xr:uid="{B827B5BC-CF72-4BAA-ABFE-11C9CFC20D1C}"/>
    <cellStyle name="Separador de milhares 5 2 4 6 6 2 3" xfId="48538" xr:uid="{26CEE417-CAE0-493A-AD65-13AD98E54C8F}"/>
    <cellStyle name="Separador de milhares 5 2 4 6 6 3" xfId="48539" xr:uid="{171C20C9-A79C-4301-84AA-00AD301F7737}"/>
    <cellStyle name="Separador de milhares 5 2 4 6 6 3 2" xfId="48540" xr:uid="{58381330-AF72-4720-B583-9C5FE8E0D01C}"/>
    <cellStyle name="Separador de milhares 5 2 4 6 6 4" xfId="48541" xr:uid="{60495834-3315-4722-830C-DF02CC602534}"/>
    <cellStyle name="Separador de milhares 5 2 4 6 6 4 2" xfId="48542" xr:uid="{6D6E9331-8FF9-4179-98D0-3E105988F063}"/>
    <cellStyle name="Separador de milhares 5 2 4 6 6 5" xfId="48543" xr:uid="{ED82A779-E504-487C-9FC9-D5FC53C585BB}"/>
    <cellStyle name="Separador de milhares 5 2 4 6 7" xfId="48544" xr:uid="{9577417E-446B-4666-B6E8-E64778110F97}"/>
    <cellStyle name="Separador de milhares 5 2 4 6 7 2" xfId="48545" xr:uid="{7A2C4F8B-69D5-4D0C-B4F1-72047844B545}"/>
    <cellStyle name="Separador de milhares 5 2 4 6 7 2 2" xfId="48546" xr:uid="{E7AE05C0-BEEC-4246-A4B0-F1A3121466CE}"/>
    <cellStyle name="Separador de milhares 5 2 4 6 7 3" xfId="48547" xr:uid="{767CC310-5490-45A7-9F74-B44976C7F9C2}"/>
    <cellStyle name="Separador de milhares 5 2 4 6 7 3 2" xfId="48548" xr:uid="{5BE75E33-53E9-4E9A-B113-5AA6478C02F3}"/>
    <cellStyle name="Separador de milhares 5 2 4 6 7 4" xfId="48549" xr:uid="{083D10DF-CF17-48D4-B0DF-18E502DBA332}"/>
    <cellStyle name="Separador de milhares 5 2 4 6 8" xfId="48550" xr:uid="{1CAD4CFC-9D3D-4974-BF3D-2A95FE445A9F}"/>
    <cellStyle name="Separador de milhares 5 2 4 6 8 2" xfId="48551" xr:uid="{1F6BCAAF-58C8-438A-8097-2E4ED6E54633}"/>
    <cellStyle name="Separador de milhares 5 2 4 6 9" xfId="48552" xr:uid="{9D452FBC-43D4-4DED-8543-30E5EEF34477}"/>
    <cellStyle name="Separador de milhares 5 2 4 7" xfId="48553" xr:uid="{3DCC8C6B-9877-4E69-BDC2-7706089E0B14}"/>
    <cellStyle name="Separador de milhares 5 2 4 7 2" xfId="48554" xr:uid="{F4F2EB65-7012-4ECD-AC91-4B8A3A3059F3}"/>
    <cellStyle name="Separador de milhares 5 2 4 7 2 2" xfId="48555" xr:uid="{708777C4-7DE5-4771-BB80-91D39E2FF9A3}"/>
    <cellStyle name="Separador de milhares 5 2 4 7 2 2 2" xfId="48556" xr:uid="{1476A12C-B05E-45D3-8535-DB595BDE53B9}"/>
    <cellStyle name="Separador de milhares 5 2 4 7 2 2 2 2" xfId="48557" xr:uid="{4AA033EF-5E68-4AA2-9F0D-3AE57B0D4BEE}"/>
    <cellStyle name="Separador de milhares 5 2 4 7 2 2 2 2 2" xfId="48558" xr:uid="{E6E63CE5-4AFC-45C0-96A7-FAC0192EC14F}"/>
    <cellStyle name="Separador de milhares 5 2 4 7 2 2 2 3" xfId="48559" xr:uid="{C0CE9C42-5DB5-4E05-B418-70509D1A34CA}"/>
    <cellStyle name="Separador de milhares 5 2 4 7 2 2 3" xfId="48560" xr:uid="{B131030E-8521-43B9-8096-9C17BD712091}"/>
    <cellStyle name="Separador de milhares 5 2 4 7 2 2 3 2" xfId="48561" xr:uid="{A7CAF048-C1C5-4275-A9D9-5F692817F6D5}"/>
    <cellStyle name="Separador de milhares 5 2 4 7 2 2 4" xfId="48562" xr:uid="{151047CF-515B-494E-BF28-532A7A39154F}"/>
    <cellStyle name="Separador de milhares 5 2 4 7 2 2 4 2" xfId="48563" xr:uid="{6C5148CF-87B9-46B4-865B-8AEEC995288B}"/>
    <cellStyle name="Separador de milhares 5 2 4 7 2 2 5" xfId="48564" xr:uid="{19671A2C-E3E4-4EF1-B9F3-03D31FDD433A}"/>
    <cellStyle name="Separador de milhares 5 2 4 7 2 3" xfId="48565" xr:uid="{0EEC5945-F220-4DED-9434-C2756E565927}"/>
    <cellStyle name="Separador de milhares 5 2 4 7 2 3 2" xfId="48566" xr:uid="{8767D9E9-A638-43D4-9F91-0CA324328C1B}"/>
    <cellStyle name="Separador de milhares 5 2 4 7 2 4" xfId="48567" xr:uid="{944107DA-C1AE-440B-BB93-2E1F2B10AF82}"/>
    <cellStyle name="Separador de milhares 5 2 4 7 2 4 2" xfId="48568" xr:uid="{5EC64F83-E9A8-4616-A1D8-06119A69D02C}"/>
    <cellStyle name="Separador de milhares 5 2 4 7 2 5" xfId="48569" xr:uid="{AA93130F-148C-4D0A-8867-958F0C85379E}"/>
    <cellStyle name="Separador de milhares 5 2 4 7 3" xfId="48570" xr:uid="{CFBC6855-48B5-4896-B843-1CBDA5415072}"/>
    <cellStyle name="Separador de milhares 5 2 4 7 3 2" xfId="48571" xr:uid="{79298411-45D6-442F-B1D9-36EF0792D1E9}"/>
    <cellStyle name="Separador de milhares 5 2 4 7 3 2 2" xfId="48572" xr:uid="{32417C69-59D8-4190-8CD8-11005DE33CC0}"/>
    <cellStyle name="Separador de milhares 5 2 4 7 3 3" xfId="48573" xr:uid="{B7AC1172-D71A-4265-A62A-F1886D319CC3}"/>
    <cellStyle name="Separador de milhares 5 2 4 7 3 3 2" xfId="48574" xr:uid="{F7D70580-9041-482D-A922-3C4EB37265C4}"/>
    <cellStyle name="Separador de milhares 5 2 4 7 3 4" xfId="48575" xr:uid="{6BFB08D2-5067-4A1A-8D17-E6A31F148B9A}"/>
    <cellStyle name="Separador de milhares 5 2 4 7 4" xfId="48576" xr:uid="{9215EDD8-E0D2-49B3-B6AB-F352168ACD99}"/>
    <cellStyle name="Separador de milhares 5 2 4 7 4 2" xfId="48577" xr:uid="{50D36B73-1A65-485B-BE86-F01A74BECA3D}"/>
    <cellStyle name="Separador de milhares 5 2 4 7 4 2 2" xfId="48578" xr:uid="{0773785D-FF87-4A02-A471-C0CB103A094F}"/>
    <cellStyle name="Separador de milhares 5 2 4 7 4 2 2 2" xfId="48579" xr:uid="{5CC0C5C7-366F-4A85-8A95-D8CF29DE2461}"/>
    <cellStyle name="Separador de milhares 5 2 4 7 4 2 3" xfId="48580" xr:uid="{13B557E5-D0F2-4EAD-A83C-F46A19825E95}"/>
    <cellStyle name="Separador de milhares 5 2 4 7 4 3" xfId="48581" xr:uid="{AF6E1EE6-44B5-4151-816D-43EC2D5C69E6}"/>
    <cellStyle name="Separador de milhares 5 2 4 7 4 3 2" xfId="48582" xr:uid="{8CB1F784-36A4-4AF5-BF70-426BEA2641E6}"/>
    <cellStyle name="Separador de milhares 5 2 4 7 4 4" xfId="48583" xr:uid="{8EDECFE4-D39F-4EA3-82B0-9A3F9C4EA54E}"/>
    <cellStyle name="Separador de milhares 5 2 4 7 4 4 2" xfId="48584" xr:uid="{A284736A-33F0-4519-84AF-BFC2194E7356}"/>
    <cellStyle name="Separador de milhares 5 2 4 7 4 5" xfId="48585" xr:uid="{D452C438-665C-45EA-9C00-A289C21CDD18}"/>
    <cellStyle name="Separador de milhares 5 2 4 7 5" xfId="48586" xr:uid="{C2029091-9A86-4092-84DF-053CFE49E868}"/>
    <cellStyle name="Separador de milhares 5 2 4 7 5 2" xfId="48587" xr:uid="{AA4B1C9A-BF62-4462-A78E-E99A2A1EE241}"/>
    <cellStyle name="Separador de milhares 5 2 4 7 5 2 2" xfId="48588" xr:uid="{732CC330-A852-42DD-8603-9DD7B85450D8}"/>
    <cellStyle name="Separador de milhares 5 2 4 7 5 3" xfId="48589" xr:uid="{34D4B4F1-12A0-402C-87BD-FD6A1D82F187}"/>
    <cellStyle name="Separador de milhares 5 2 4 7 5 3 2" xfId="48590" xr:uid="{2E0E7932-B89F-4D58-9666-8327EB3F915A}"/>
    <cellStyle name="Separador de milhares 5 2 4 7 5 4" xfId="48591" xr:uid="{E40C4CA8-EA30-434C-BE3F-34A0E93AF7E6}"/>
    <cellStyle name="Separador de milhares 5 2 4 7 6" xfId="48592" xr:uid="{31D0D6F3-CE07-4F15-9461-9E5A0B5DF99D}"/>
    <cellStyle name="Separador de milhares 5 2 4 7 6 2" xfId="48593" xr:uid="{539B8A7D-3BE3-4681-B318-43FB97E5569A}"/>
    <cellStyle name="Separador de milhares 5 2 4 7 7" xfId="48594" xr:uid="{17F9E314-97A9-49A6-B6BC-11F983CD36FA}"/>
    <cellStyle name="Separador de milhares 5 2 4 7 8" xfId="48595" xr:uid="{43CECB66-FA54-430F-99F9-635BF8A29F96}"/>
    <cellStyle name="Separador de milhares 5 2 4 7 9" xfId="53673" xr:uid="{4EEF67C6-5F52-420A-B3C4-968490DE4255}"/>
    <cellStyle name="Separador de milhares 5 2 4 8" xfId="48596" xr:uid="{EA22F4FC-054F-4B82-9DAE-604B02321DE9}"/>
    <cellStyle name="Separador de milhares 5 2 4 8 2" xfId="48597" xr:uid="{44A1FB06-CFC1-499B-8F96-7D9E26DB9672}"/>
    <cellStyle name="Separador de milhares 5 2 4 8 2 2" xfId="48598" xr:uid="{37AABEFF-A1B3-4553-9714-BB89C93217EB}"/>
    <cellStyle name="Separador de milhares 5 2 4 8 2 2 2" xfId="48599" xr:uid="{0F1949C2-7DF6-41F4-BBFD-113BE2258112}"/>
    <cellStyle name="Separador de milhares 5 2 4 8 2 2 2 2" xfId="48600" xr:uid="{7758D85F-3405-4097-8116-3FF7ACD7E721}"/>
    <cellStyle name="Separador de milhares 5 2 4 8 2 2 2 2 2" xfId="48601" xr:uid="{5A4DFAE6-B839-4354-A827-B789285113D1}"/>
    <cellStyle name="Separador de milhares 5 2 4 8 2 2 2 3" xfId="48602" xr:uid="{C2CAFA70-50AC-423B-99B3-F418D027C1C1}"/>
    <cellStyle name="Separador de milhares 5 2 4 8 2 2 3" xfId="48603" xr:uid="{7E30DDD6-2BE5-4033-8A6B-BFAC8DC697CA}"/>
    <cellStyle name="Separador de milhares 5 2 4 8 2 2 3 2" xfId="48604" xr:uid="{AD309A6D-9A44-4D3D-9635-91C09CBDA7B4}"/>
    <cellStyle name="Separador de milhares 5 2 4 8 2 2 4" xfId="48605" xr:uid="{622A7F9B-AC5E-4341-A14F-ADDB42343B16}"/>
    <cellStyle name="Separador de milhares 5 2 4 8 2 2 4 2" xfId="48606" xr:uid="{0A1BD7D4-3572-4153-9F04-74D6EB0A7EAC}"/>
    <cellStyle name="Separador de milhares 5 2 4 8 2 2 5" xfId="48607" xr:uid="{73BEF63E-BCA3-4C82-92B8-FA662B075D3D}"/>
    <cellStyle name="Separador de milhares 5 2 4 8 2 3" xfId="48608" xr:uid="{278E56B8-8207-4973-BD2F-DD9A494562A0}"/>
    <cellStyle name="Separador de milhares 5 2 4 8 2 3 2" xfId="48609" xr:uid="{D6A6F452-1DC6-417B-B991-903F1561A077}"/>
    <cellStyle name="Separador de milhares 5 2 4 8 2 4" xfId="48610" xr:uid="{A3BAC602-D017-45AB-8399-749021A1FB14}"/>
    <cellStyle name="Separador de milhares 5 2 4 8 2 4 2" xfId="48611" xr:uid="{005057B3-D0CC-4F49-8E27-F2C68B952361}"/>
    <cellStyle name="Separador de milhares 5 2 4 8 2 5" xfId="48612" xr:uid="{219E298B-8D1F-4139-AC3E-DC044B2B91B3}"/>
    <cellStyle name="Separador de milhares 5 2 4 8 3" xfId="48613" xr:uid="{FCED8D11-AEEF-4E1E-8D04-284956A5A0FD}"/>
    <cellStyle name="Separador de milhares 5 2 4 8 3 2" xfId="48614" xr:uid="{DF020582-FB4E-47A7-9FF9-211AC7D84E90}"/>
    <cellStyle name="Separador de milhares 5 2 4 8 3 2 2" xfId="48615" xr:uid="{462AD710-DF1F-42E5-ACEF-EC8884494A94}"/>
    <cellStyle name="Separador de milhares 5 2 4 8 3 3" xfId="48616" xr:uid="{91132CB0-9A4B-4C7B-A8F3-B30FAB7032C5}"/>
    <cellStyle name="Separador de milhares 5 2 4 8 3 3 2" xfId="48617" xr:uid="{7C29406D-0C32-452A-A024-5A8C114AA3C7}"/>
    <cellStyle name="Separador de milhares 5 2 4 8 3 4" xfId="48618" xr:uid="{2430262D-E70A-45C9-8FA7-2D109FF7B23C}"/>
    <cellStyle name="Separador de milhares 5 2 4 8 4" xfId="48619" xr:uid="{26E14432-6717-4584-B3C0-DA68A91B4F0B}"/>
    <cellStyle name="Separador de milhares 5 2 4 8 4 2" xfId="48620" xr:uid="{276ECDE0-30CF-4670-A0B3-039FA32AB256}"/>
    <cellStyle name="Separador de milhares 5 2 4 8 4 2 2" xfId="48621" xr:uid="{575DF0E3-7B5B-40F4-9941-8751EB74E965}"/>
    <cellStyle name="Separador de milhares 5 2 4 8 4 2 2 2" xfId="48622" xr:uid="{D3760BCC-1C2F-4BD7-B4D8-C25982DAFDDC}"/>
    <cellStyle name="Separador de milhares 5 2 4 8 4 2 3" xfId="48623" xr:uid="{FF6BB456-4D3A-4092-B19A-1DCD692958CC}"/>
    <cellStyle name="Separador de milhares 5 2 4 8 4 3" xfId="48624" xr:uid="{21778D91-7920-47EF-8753-E1201804B082}"/>
    <cellStyle name="Separador de milhares 5 2 4 8 4 3 2" xfId="48625" xr:uid="{2B8A84E4-0728-4DA9-B538-479962206D4F}"/>
    <cellStyle name="Separador de milhares 5 2 4 8 4 4" xfId="48626" xr:uid="{6664F115-806B-42D1-BF4E-92A6439D6D06}"/>
    <cellStyle name="Separador de milhares 5 2 4 8 4 4 2" xfId="48627" xr:uid="{5C43633B-6B32-4660-AFC5-41E868700FD9}"/>
    <cellStyle name="Separador de milhares 5 2 4 8 4 5" xfId="48628" xr:uid="{499FD5CD-E377-4F29-99EB-562630B05565}"/>
    <cellStyle name="Separador de milhares 5 2 4 8 5" xfId="48629" xr:uid="{66AD9B9D-D0AD-40C8-879D-2DCBF4A3D613}"/>
    <cellStyle name="Separador de milhares 5 2 4 8 5 2" xfId="48630" xr:uid="{3CC026E4-58CD-417A-AA48-DC7BEF553A2E}"/>
    <cellStyle name="Separador de milhares 5 2 4 8 5 2 2" xfId="48631" xr:uid="{4EF8411F-9FA2-45CF-A244-5498B73AD78D}"/>
    <cellStyle name="Separador de milhares 5 2 4 8 5 3" xfId="48632" xr:uid="{5D30C577-E595-41B8-A31C-89AC20A0C8BD}"/>
    <cellStyle name="Separador de milhares 5 2 4 8 5 3 2" xfId="48633" xr:uid="{85E76B93-A747-4B58-BE17-7264FDD31172}"/>
    <cellStyle name="Separador de milhares 5 2 4 8 5 4" xfId="48634" xr:uid="{74894D84-0D03-4628-B46E-9762B5FFF433}"/>
    <cellStyle name="Separador de milhares 5 2 4 8 6" xfId="48635" xr:uid="{3F2F1BF4-48E0-41C5-A0D5-7EC617D7578D}"/>
    <cellStyle name="Separador de milhares 5 2 4 8 6 2" xfId="48636" xr:uid="{15313B60-339E-44A6-A013-9274F0F09EBB}"/>
    <cellStyle name="Separador de milhares 5 2 4 8 7" xfId="48637" xr:uid="{57155FE5-4841-4B31-B519-2626D899ACA8}"/>
    <cellStyle name="Separador de milhares 5 2 4 8 8" xfId="48638" xr:uid="{FBDC87EA-3050-4A41-B646-F452A0D559EC}"/>
    <cellStyle name="Separador de milhares 5 2 4 8 9" xfId="53674" xr:uid="{27D564C7-442F-40EF-863C-59D964E25CF7}"/>
    <cellStyle name="Separador de milhares 5 2 4 9" xfId="48639" xr:uid="{384F07D9-6F58-42AB-BFC1-9CC4CB6B7D60}"/>
    <cellStyle name="Separador de milhares 5 2 4 9 2" xfId="48640" xr:uid="{21DFBF2F-555C-463A-915E-6BE167DC3065}"/>
    <cellStyle name="Separador de milhares 5 2 4 9 2 2" xfId="48641" xr:uid="{FEFEDD4D-5CA5-437F-9FDF-A9AA7A2A9443}"/>
    <cellStyle name="Separador de milhares 5 2 4 9 2 2 2" xfId="48642" xr:uid="{4362F5F4-1F54-4C85-8661-FBC9A5F1FDEB}"/>
    <cellStyle name="Separador de milhares 5 2 4 9 2 2 2 2" xfId="48643" xr:uid="{A6E7C29D-FC00-4FAC-9961-DE5F53E21DCB}"/>
    <cellStyle name="Separador de milhares 5 2 4 9 2 2 2 2 2" xfId="48644" xr:uid="{6191FB46-DDB0-4209-820F-41992C175A1E}"/>
    <cellStyle name="Separador de milhares 5 2 4 9 2 2 2 3" xfId="48645" xr:uid="{B52A9D68-B787-41F3-B85C-FDB39F52854D}"/>
    <cellStyle name="Separador de milhares 5 2 4 9 2 2 3" xfId="48646" xr:uid="{A17FFD6B-F35F-433B-9F43-8B4417DFCB2D}"/>
    <cellStyle name="Separador de milhares 5 2 4 9 2 2 3 2" xfId="48647" xr:uid="{4F976D28-0623-46CB-A85F-84B7A974008D}"/>
    <cellStyle name="Separador de milhares 5 2 4 9 2 2 4" xfId="48648" xr:uid="{59F7EABA-C88E-4FF6-A430-2E2CDB682D5D}"/>
    <cellStyle name="Separador de milhares 5 2 4 9 2 2 4 2" xfId="48649" xr:uid="{795D830A-3168-4786-893F-49E434DE1548}"/>
    <cellStyle name="Separador de milhares 5 2 4 9 2 2 5" xfId="48650" xr:uid="{AC71B8A6-F573-43E6-ABED-7AF8B3EA566B}"/>
    <cellStyle name="Separador de milhares 5 2 4 9 2 3" xfId="48651" xr:uid="{15CEEA7C-D3BB-4F10-9C20-406C8AAB2CA8}"/>
    <cellStyle name="Separador de milhares 5 2 4 9 2 3 2" xfId="48652" xr:uid="{F546068D-82C6-42B6-95AB-3D303B6932EB}"/>
    <cellStyle name="Separador de milhares 5 2 4 9 2 4" xfId="48653" xr:uid="{8B45497E-A32A-4EA1-B3C8-D50E6D72FC39}"/>
    <cellStyle name="Separador de milhares 5 2 4 9 2 4 2" xfId="48654" xr:uid="{E1CB6102-2270-402B-8D65-B628956A514A}"/>
    <cellStyle name="Separador de milhares 5 2 4 9 2 5" xfId="48655" xr:uid="{C735C2DD-EFA0-463D-8DFA-173D6F5DC717}"/>
    <cellStyle name="Separador de milhares 5 2 4 9 3" xfId="48656" xr:uid="{0DA75C3D-A3F1-4114-A8D5-654B550F12AA}"/>
    <cellStyle name="Separador de milhares 5 2 4 9 3 2" xfId="48657" xr:uid="{CA2B3115-6853-4D99-90EB-45AF3C8FB153}"/>
    <cellStyle name="Separador de milhares 5 2 4 9 3 2 2" xfId="48658" xr:uid="{F1E2466E-D187-4362-8FF9-A9EE4A7B4638}"/>
    <cellStyle name="Separador de milhares 5 2 4 9 3 3" xfId="48659" xr:uid="{A96A3909-A908-4DF5-B606-D466AF1463A9}"/>
    <cellStyle name="Separador de milhares 5 2 4 9 3 3 2" xfId="48660" xr:uid="{8AF42597-08EB-4B75-913E-7C774C0B8AC3}"/>
    <cellStyle name="Separador de milhares 5 2 4 9 3 4" xfId="48661" xr:uid="{B0CFB99C-067D-4D95-A37D-A01261EA3F87}"/>
    <cellStyle name="Separador de milhares 5 2 4 9 4" xfId="48662" xr:uid="{D588A453-A325-43C0-B2B4-54DEDEC9E9B4}"/>
    <cellStyle name="Separador de milhares 5 2 4 9 4 2" xfId="48663" xr:uid="{85CCB6D4-97DC-4AB6-BC5E-35DA01224011}"/>
    <cellStyle name="Separador de milhares 5 2 4 9 4 2 2" xfId="48664" xr:uid="{09F742F7-508E-4DF2-8B3C-1015579F48FA}"/>
    <cellStyle name="Separador de milhares 5 2 4 9 4 2 2 2" xfId="48665" xr:uid="{D45AFCF7-3647-4671-9A05-262EE624F411}"/>
    <cellStyle name="Separador de milhares 5 2 4 9 4 2 3" xfId="48666" xr:uid="{DB0D2347-C479-4DBC-A0E8-B2DB56FE06D1}"/>
    <cellStyle name="Separador de milhares 5 2 4 9 4 3" xfId="48667" xr:uid="{124DC0D5-3905-4BD2-8371-7688B6A3A32F}"/>
    <cellStyle name="Separador de milhares 5 2 4 9 4 3 2" xfId="48668" xr:uid="{4F8E7DCB-F641-4C2C-B7A3-4B41BBF1F2CC}"/>
    <cellStyle name="Separador de milhares 5 2 4 9 4 4" xfId="48669" xr:uid="{E8B5760C-7B41-44EF-A285-B6B67240A999}"/>
    <cellStyle name="Separador de milhares 5 2 4 9 4 4 2" xfId="48670" xr:uid="{9FF52DAB-1B57-4359-AF96-9E01B5BB8257}"/>
    <cellStyle name="Separador de milhares 5 2 4 9 4 5" xfId="48671" xr:uid="{A44F9A6B-99BE-4D62-A9DB-963AAC0DB7A0}"/>
    <cellStyle name="Separador de milhares 5 2 4 9 5" xfId="48672" xr:uid="{613285F9-FC1B-4479-90BD-B40E070DC1F8}"/>
    <cellStyle name="Separador de milhares 5 2 4 9 5 2" xfId="48673" xr:uid="{2D00AD51-58D7-4D06-8001-473D79AF6CD7}"/>
    <cellStyle name="Separador de milhares 5 2 4 9 5 2 2" xfId="48674" xr:uid="{F39736BB-7AAE-4A44-9B51-8375A94F3B88}"/>
    <cellStyle name="Separador de milhares 5 2 4 9 5 3" xfId="48675" xr:uid="{230204FB-BFB7-4A8E-ABEF-61ABFCF6CD87}"/>
    <cellStyle name="Separador de milhares 5 2 4 9 5 3 2" xfId="48676" xr:uid="{75743E52-247E-4E1F-B97C-3552EBAE08AB}"/>
    <cellStyle name="Separador de milhares 5 2 4 9 5 4" xfId="48677" xr:uid="{FB00ED13-2418-49E5-BD29-85B1A5466AF6}"/>
    <cellStyle name="Separador de milhares 5 2 4 9 6" xfId="48678" xr:uid="{24C61A27-D702-4AF0-904F-1E83C0709AB2}"/>
    <cellStyle name="Separador de milhares 5 2 4 9 6 2" xfId="48679" xr:uid="{B1CED788-A84E-4267-9F2F-F4534FBECBAD}"/>
    <cellStyle name="Separador de milhares 5 2 4 9 7" xfId="48680" xr:uid="{BB7BAD3B-1B8C-4B10-8DC1-17A5D04C1D2D}"/>
    <cellStyle name="Separador de milhares 5 2 4 9 8" xfId="48681" xr:uid="{59E48176-803E-42BB-B246-7656E98B6ED0}"/>
    <cellStyle name="Separador de milhares 5 2 4 9 9" xfId="53675" xr:uid="{266CF2B6-031E-4DD0-A7F4-4676CFAD944E}"/>
    <cellStyle name="Separador de milhares 5 2 5" xfId="48682" xr:uid="{7428A432-089A-4EDE-AAA9-4489301806FF}"/>
    <cellStyle name="Separador de milhares 5 2 5 10" xfId="48683" xr:uid="{D025F012-3C1C-4EF1-82EB-1BBB5917FA22}"/>
    <cellStyle name="Separador de milhares 5 2 5 10 2" xfId="48684" xr:uid="{7C55F141-1428-4B32-B583-12307A2F4242}"/>
    <cellStyle name="Separador de milhares 5 2 5 10 2 2" xfId="48685" xr:uid="{3683197C-6CF2-4A32-9F72-103A86629FEC}"/>
    <cellStyle name="Separador de milhares 5 2 5 10 2 2 2" xfId="48686" xr:uid="{F7385BF4-17B8-4822-AE29-FBB10B9AE77F}"/>
    <cellStyle name="Separador de milhares 5 2 5 10 2 3" xfId="48687" xr:uid="{B6836901-D088-411C-B373-0A1101385E8F}"/>
    <cellStyle name="Separador de milhares 5 2 5 10 3" xfId="48688" xr:uid="{FA65707D-F376-4D68-BA47-AD7125BC6912}"/>
    <cellStyle name="Separador de milhares 5 2 5 10 3 2" xfId="48689" xr:uid="{77D49D4B-EE19-4640-8B94-E94D5A524A87}"/>
    <cellStyle name="Separador de milhares 5 2 5 10 4" xfId="48690" xr:uid="{CD60B4CD-9FD8-4861-A553-B1449B0101E8}"/>
    <cellStyle name="Separador de milhares 5 2 5 10 4 2" xfId="48691" xr:uid="{50D9E1AF-2DFB-489B-B1C7-AE74C206004B}"/>
    <cellStyle name="Separador de milhares 5 2 5 10 5" xfId="48692" xr:uid="{48224A24-BB2D-40A4-827F-FBC0B57311CC}"/>
    <cellStyle name="Separador de milhares 5 2 5 11" xfId="48693" xr:uid="{D60DCBA4-3245-42FE-8011-C776C92A49D3}"/>
    <cellStyle name="Separador de milhares 5 2 5 11 2" xfId="48694" xr:uid="{D9610C0B-ED88-4D62-823B-7A4E717CC565}"/>
    <cellStyle name="Separador de milhares 5 2 5 11 2 2" xfId="48695" xr:uid="{F7E4142C-EC0E-4D00-8FF3-9FE5494E8F61}"/>
    <cellStyle name="Separador de milhares 5 2 5 11 3" xfId="48696" xr:uid="{5C69F847-FDD3-4E51-BB36-7392B377A6FF}"/>
    <cellStyle name="Separador de milhares 5 2 5 11 3 2" xfId="48697" xr:uid="{7E37CAFE-43AD-4E40-B533-0375EB046EB7}"/>
    <cellStyle name="Separador de milhares 5 2 5 11 4" xfId="48698" xr:uid="{4BE5DD7C-07C7-4C5E-AF16-AB2B29EEFA4F}"/>
    <cellStyle name="Separador de milhares 5 2 5 12" xfId="48699" xr:uid="{5A1DC0A5-73A4-4768-A083-CAF6D31F6682}"/>
    <cellStyle name="Separador de milhares 5 2 5 12 2" xfId="48700" xr:uid="{85702235-7A2E-4944-BD97-37B61EBA252A}"/>
    <cellStyle name="Separador de milhares 5 2 5 13" xfId="48701" xr:uid="{1C559439-2662-45DA-B4B3-9D1283961249}"/>
    <cellStyle name="Separador de milhares 5 2 5 14" xfId="48702" xr:uid="{66A7F217-BFB6-4EAF-A680-E6FD871FE915}"/>
    <cellStyle name="Separador de milhares 5 2 5 2" xfId="48703" xr:uid="{FF942B91-BF06-408E-9536-A64FDEAFB609}"/>
    <cellStyle name="Separador de milhares 5 2 5 2 10" xfId="48704" xr:uid="{DA12A624-86B3-443B-AEBB-3816813B283B}"/>
    <cellStyle name="Separador de milhares 5 2 5 2 10 2" xfId="48705" xr:uid="{C89B03CC-12DF-490D-B35C-F5611889C2C5}"/>
    <cellStyle name="Separador de milhares 5 2 5 2 11" xfId="48706" xr:uid="{C9C1FC0A-21DF-4A67-B394-085C2426B175}"/>
    <cellStyle name="Separador de milhares 5 2 5 2 12" xfId="48707" xr:uid="{015215C8-71FA-4E5A-A267-E489B3CF1F3E}"/>
    <cellStyle name="Separador de milhares 5 2 5 2 13" xfId="53676" xr:uid="{D44C9DD4-4A68-4857-8A82-950EE6C890F4}"/>
    <cellStyle name="Separador de milhares 5 2 5 2 2" xfId="48708" xr:uid="{6E8C6CAF-D394-4140-AB8F-FB47EF8B143E}"/>
    <cellStyle name="Separador de milhares 5 2 5 2 2 10" xfId="48709" xr:uid="{7E92C19E-2194-4CA9-A8D5-EDAC376D74D5}"/>
    <cellStyle name="Separador de milhares 5 2 5 2 2 11" xfId="53677" xr:uid="{83DC82D3-53A9-4C99-A10F-78ABB6AE4437}"/>
    <cellStyle name="Separador de milhares 5 2 5 2 2 2" xfId="48710" xr:uid="{4BC71F74-F3D8-41D5-A1BA-51C5DE1BF786}"/>
    <cellStyle name="Separador de milhares 5 2 5 2 2 2 2" xfId="48711" xr:uid="{45D86966-878D-4036-86A5-CAD5BDC9AE4F}"/>
    <cellStyle name="Separador de milhares 5 2 5 2 2 2 2 2" xfId="48712" xr:uid="{E9E77542-D106-4A15-9E32-85D2CAF6DE3B}"/>
    <cellStyle name="Separador de milhares 5 2 5 2 2 2 2 2 2" xfId="48713" xr:uid="{2FEE2CF0-D4FF-4F7C-8B9F-D3893EEED87F}"/>
    <cellStyle name="Separador de milhares 5 2 5 2 2 2 2 2 2 2" xfId="48714" xr:uid="{C7CB0F1E-134D-48F8-B192-CD5C94C6ECC2}"/>
    <cellStyle name="Separador de milhares 5 2 5 2 2 2 2 2 2 2 2" xfId="48715" xr:uid="{69808077-2251-4AC1-A132-6B808A1C14F2}"/>
    <cellStyle name="Separador de milhares 5 2 5 2 2 2 2 2 2 3" xfId="48716" xr:uid="{8453774E-966A-406B-BF45-DBFBCB729ADA}"/>
    <cellStyle name="Separador de milhares 5 2 5 2 2 2 2 2 3" xfId="48717" xr:uid="{6F50F9F6-DC38-4BD9-98E1-AB67EA826385}"/>
    <cellStyle name="Separador de milhares 5 2 5 2 2 2 2 2 3 2" xfId="48718" xr:uid="{955232BB-6302-47B4-82FA-1249AFA71D55}"/>
    <cellStyle name="Separador de milhares 5 2 5 2 2 2 2 2 4" xfId="48719" xr:uid="{D4D6B312-4C74-4861-9D7D-73C1820C112F}"/>
    <cellStyle name="Separador de milhares 5 2 5 2 2 2 2 2 4 2" xfId="48720" xr:uid="{775C9FFE-CA69-4268-AC4F-3DA088CA8210}"/>
    <cellStyle name="Separador de milhares 5 2 5 2 2 2 2 2 5" xfId="48721" xr:uid="{360E743F-BC78-42B1-969D-FCFC894552BC}"/>
    <cellStyle name="Separador de milhares 5 2 5 2 2 2 2 3" xfId="48722" xr:uid="{949BDA7A-F051-4C5D-9E9C-46F12CB98378}"/>
    <cellStyle name="Separador de milhares 5 2 5 2 2 2 2 3 2" xfId="48723" xr:uid="{77C509D3-2DDC-443F-B3C9-6E3DCB1E0ED3}"/>
    <cellStyle name="Separador de milhares 5 2 5 2 2 2 2 4" xfId="48724" xr:uid="{B8084822-4B9D-48C9-9C38-7952EE3802A1}"/>
    <cellStyle name="Separador de milhares 5 2 5 2 2 2 2 4 2" xfId="48725" xr:uid="{94324427-3F5E-4CDA-8914-E0A7AEBC94B9}"/>
    <cellStyle name="Separador de milhares 5 2 5 2 2 2 2 5" xfId="48726" xr:uid="{7D47F775-D0E1-4246-AC92-7B64709CE273}"/>
    <cellStyle name="Separador de milhares 5 2 5 2 2 2 3" xfId="48727" xr:uid="{ED6BD306-44EB-4F01-A80B-284BD77EB886}"/>
    <cellStyle name="Separador de milhares 5 2 5 2 2 2 3 2" xfId="48728" xr:uid="{68BFF657-D0FD-4694-A21B-046E4663E274}"/>
    <cellStyle name="Separador de milhares 5 2 5 2 2 2 3 2 2" xfId="48729" xr:uid="{0E4BD34E-E183-4BC4-BC70-1CCCD1C4DF4E}"/>
    <cellStyle name="Separador de milhares 5 2 5 2 2 2 3 3" xfId="48730" xr:uid="{4CF6CE08-73B5-49CA-86CE-CD0110FD9A7E}"/>
    <cellStyle name="Separador de milhares 5 2 5 2 2 2 3 3 2" xfId="48731" xr:uid="{20E0EE57-4951-4C0A-B588-37809E15D9DE}"/>
    <cellStyle name="Separador de milhares 5 2 5 2 2 2 3 4" xfId="48732" xr:uid="{E753D493-E8A2-4952-9CB0-435E086D7BF5}"/>
    <cellStyle name="Separador de milhares 5 2 5 2 2 2 4" xfId="48733" xr:uid="{906C22C1-F751-43F1-8FFF-2AD027DE5DFE}"/>
    <cellStyle name="Separador de milhares 5 2 5 2 2 2 4 2" xfId="48734" xr:uid="{FBE979A9-3A74-4C7A-B982-94621CA0EA5E}"/>
    <cellStyle name="Separador de milhares 5 2 5 2 2 2 4 2 2" xfId="48735" xr:uid="{01E7B234-3DC5-4D0B-90CA-D8A76B00BA95}"/>
    <cellStyle name="Separador de milhares 5 2 5 2 2 2 4 2 2 2" xfId="48736" xr:uid="{44FB97F3-DE10-49F8-84D2-CBD65EB5BBE7}"/>
    <cellStyle name="Separador de milhares 5 2 5 2 2 2 4 2 3" xfId="48737" xr:uid="{5491B948-059F-4B33-8701-B6F6DA3B450B}"/>
    <cellStyle name="Separador de milhares 5 2 5 2 2 2 4 3" xfId="48738" xr:uid="{55936887-BFB8-4ECE-A5D7-1011B517CEAA}"/>
    <cellStyle name="Separador de milhares 5 2 5 2 2 2 4 3 2" xfId="48739" xr:uid="{26CE1DE0-256E-47B7-92C0-1FFB1141DF66}"/>
    <cellStyle name="Separador de milhares 5 2 5 2 2 2 4 4" xfId="48740" xr:uid="{24540E25-A6E0-4249-A57B-929AAB4E601C}"/>
    <cellStyle name="Separador de milhares 5 2 5 2 2 2 4 4 2" xfId="48741" xr:uid="{C32161E5-AEBB-4822-8192-34D7A3C644D0}"/>
    <cellStyle name="Separador de milhares 5 2 5 2 2 2 4 5" xfId="48742" xr:uid="{F81AF397-346C-45E0-B707-B57402BBBC69}"/>
    <cellStyle name="Separador de milhares 5 2 5 2 2 2 5" xfId="48743" xr:uid="{1598CB0C-03E9-4474-8CFC-63B5AD424BFF}"/>
    <cellStyle name="Separador de milhares 5 2 5 2 2 2 5 2" xfId="48744" xr:uid="{62967E55-FD15-4E06-B372-C17ED2CA331C}"/>
    <cellStyle name="Separador de milhares 5 2 5 2 2 2 5 2 2" xfId="48745" xr:uid="{ED7641DC-57A5-46BF-9F88-64D59B9DDA3C}"/>
    <cellStyle name="Separador de milhares 5 2 5 2 2 2 5 3" xfId="48746" xr:uid="{F0A63946-8C68-4656-A98F-B33BF162C0B0}"/>
    <cellStyle name="Separador de milhares 5 2 5 2 2 2 5 3 2" xfId="48747" xr:uid="{FAD729E6-FA39-4183-B0A6-71F95B9C33E2}"/>
    <cellStyle name="Separador de milhares 5 2 5 2 2 2 5 4" xfId="48748" xr:uid="{8AD50383-3881-4A48-A82F-B894682E07BD}"/>
    <cellStyle name="Separador de milhares 5 2 5 2 2 2 6" xfId="48749" xr:uid="{23380E0C-30F2-487E-8E38-4246D8DD4500}"/>
    <cellStyle name="Separador de milhares 5 2 5 2 2 2 6 2" xfId="48750" xr:uid="{604BF4AD-B4EF-4F01-9778-E207C114E9DF}"/>
    <cellStyle name="Separador de milhares 5 2 5 2 2 2 7" xfId="48751" xr:uid="{DC9CBECA-107D-4C41-B5B5-A5A25E8AD048}"/>
    <cellStyle name="Separador de milhares 5 2 5 2 2 2 8" xfId="48752" xr:uid="{C1890C4A-B7E0-4EA6-BB3C-1FE832DB50E5}"/>
    <cellStyle name="Separador de milhares 5 2 5 2 2 2 9" xfId="53678" xr:uid="{E5754EA8-E061-43C8-9567-EBB8E6F86FBA}"/>
    <cellStyle name="Separador de milhares 5 2 5 2 2 3" xfId="48753" xr:uid="{CC846AC3-FD86-43C9-82CF-EEE7059F234F}"/>
    <cellStyle name="Separador de milhares 5 2 5 2 2 3 2" xfId="48754" xr:uid="{1E8A0218-3902-497C-8833-F9B95EE1965E}"/>
    <cellStyle name="Separador de milhares 5 2 5 2 2 3 2 2" xfId="48755" xr:uid="{CC7F5E11-AD03-4F13-9004-24707699DB81}"/>
    <cellStyle name="Separador de milhares 5 2 5 2 2 3 2 2 2" xfId="48756" xr:uid="{3F100B7E-AB27-4136-A47E-9F199C170066}"/>
    <cellStyle name="Separador de milhares 5 2 5 2 2 3 2 2 2 2" xfId="48757" xr:uid="{DA94E111-BF01-4B4E-83FF-FE35B6233739}"/>
    <cellStyle name="Separador de milhares 5 2 5 2 2 3 2 2 2 2 2" xfId="48758" xr:uid="{FA59EDB0-CFAA-4F59-98D6-9C1D4625CD4E}"/>
    <cellStyle name="Separador de milhares 5 2 5 2 2 3 2 2 2 3" xfId="48759" xr:uid="{2FFD700A-73B8-4F12-AA26-6C8AFF126635}"/>
    <cellStyle name="Separador de milhares 5 2 5 2 2 3 2 2 3" xfId="48760" xr:uid="{45212F07-A28F-483A-A437-4E13EAE9D70F}"/>
    <cellStyle name="Separador de milhares 5 2 5 2 2 3 2 2 3 2" xfId="48761" xr:uid="{E55A5D67-AFDA-4985-BD49-2B263EE80C28}"/>
    <cellStyle name="Separador de milhares 5 2 5 2 2 3 2 2 4" xfId="48762" xr:uid="{7389B39B-32B1-4DAB-8871-EE84C6BE2152}"/>
    <cellStyle name="Separador de milhares 5 2 5 2 2 3 2 2 4 2" xfId="48763" xr:uid="{20B491EF-5E21-4A2D-A8B5-389ED0E60FB2}"/>
    <cellStyle name="Separador de milhares 5 2 5 2 2 3 2 2 5" xfId="48764" xr:uid="{1749CC69-7914-4BA2-9F2A-065E7B019A44}"/>
    <cellStyle name="Separador de milhares 5 2 5 2 2 3 2 3" xfId="48765" xr:uid="{E7DB3B41-19A4-4952-9127-3AB5D83C7ED8}"/>
    <cellStyle name="Separador de milhares 5 2 5 2 2 3 2 3 2" xfId="48766" xr:uid="{5B0A6A24-3B25-4989-869A-DE0CBBFF7B74}"/>
    <cellStyle name="Separador de milhares 5 2 5 2 2 3 2 4" xfId="48767" xr:uid="{30F02BE9-0969-47EB-9A47-D2FABBA53BBC}"/>
    <cellStyle name="Separador de milhares 5 2 5 2 2 3 2 4 2" xfId="48768" xr:uid="{1503363C-9DAD-496F-8141-3D3A999855D0}"/>
    <cellStyle name="Separador de milhares 5 2 5 2 2 3 2 5" xfId="48769" xr:uid="{7AD40A04-B49A-47C8-8D25-4CAB87B0C24B}"/>
    <cellStyle name="Separador de milhares 5 2 5 2 2 3 3" xfId="48770" xr:uid="{68F65418-E319-4925-87D7-14D2C67761B3}"/>
    <cellStyle name="Separador de milhares 5 2 5 2 2 3 3 2" xfId="48771" xr:uid="{2DBAB29F-996D-4C99-AA25-71D60F9543CA}"/>
    <cellStyle name="Separador de milhares 5 2 5 2 2 3 3 2 2" xfId="48772" xr:uid="{16C9D093-7AA9-4948-B7E0-BF0BCAA34EBB}"/>
    <cellStyle name="Separador de milhares 5 2 5 2 2 3 3 3" xfId="48773" xr:uid="{2C525A04-5129-45D5-9527-5D3385638063}"/>
    <cellStyle name="Separador de milhares 5 2 5 2 2 3 3 3 2" xfId="48774" xr:uid="{D1A3438D-5BB4-4F39-8831-5E0CF3EBA701}"/>
    <cellStyle name="Separador de milhares 5 2 5 2 2 3 3 4" xfId="48775" xr:uid="{F06DDB27-095D-40A5-BCAF-7C8DC386DBB1}"/>
    <cellStyle name="Separador de milhares 5 2 5 2 2 3 4" xfId="48776" xr:uid="{20778332-FDAE-40A5-B2FD-E48388745E6F}"/>
    <cellStyle name="Separador de milhares 5 2 5 2 2 3 4 2" xfId="48777" xr:uid="{F8CF8331-8C0E-4758-8F58-ADF35828B5BF}"/>
    <cellStyle name="Separador de milhares 5 2 5 2 2 3 4 2 2" xfId="48778" xr:uid="{688F5902-ACAC-42D4-8F1C-6C3A7020CDD7}"/>
    <cellStyle name="Separador de milhares 5 2 5 2 2 3 4 2 2 2" xfId="48779" xr:uid="{53ECCDF8-66D5-4605-AB23-325A600D52F9}"/>
    <cellStyle name="Separador de milhares 5 2 5 2 2 3 4 2 3" xfId="48780" xr:uid="{7D3161FE-665A-49AC-9AA3-95CDD0637249}"/>
    <cellStyle name="Separador de milhares 5 2 5 2 2 3 4 3" xfId="48781" xr:uid="{87EC89F9-CB4A-42F6-996C-D49928C87239}"/>
    <cellStyle name="Separador de milhares 5 2 5 2 2 3 4 3 2" xfId="48782" xr:uid="{85A64C4A-D67C-426C-97F5-750A3AF60D71}"/>
    <cellStyle name="Separador de milhares 5 2 5 2 2 3 4 4" xfId="48783" xr:uid="{B7A62C04-6C1A-4F54-8267-BEFD2C279063}"/>
    <cellStyle name="Separador de milhares 5 2 5 2 2 3 4 4 2" xfId="48784" xr:uid="{E783D850-E759-499C-B296-314FD011B276}"/>
    <cellStyle name="Separador de milhares 5 2 5 2 2 3 4 5" xfId="48785" xr:uid="{F555E662-3BB8-4E0D-87E6-465868EA4F87}"/>
    <cellStyle name="Separador de milhares 5 2 5 2 2 3 5" xfId="48786" xr:uid="{F3176F31-1730-4C36-A6EA-2E0F3082AADD}"/>
    <cellStyle name="Separador de milhares 5 2 5 2 2 3 5 2" xfId="48787" xr:uid="{7080DB64-F584-426E-A26E-BE4974759EF9}"/>
    <cellStyle name="Separador de milhares 5 2 5 2 2 3 5 2 2" xfId="48788" xr:uid="{247B6D42-FBD5-4E19-AEF7-A278E6FA62D5}"/>
    <cellStyle name="Separador de milhares 5 2 5 2 2 3 5 3" xfId="48789" xr:uid="{09FC86EB-19A0-4184-94C3-381BABA9F356}"/>
    <cellStyle name="Separador de milhares 5 2 5 2 2 3 5 3 2" xfId="48790" xr:uid="{F0FB89DC-994D-409E-8636-FF1A600DBF73}"/>
    <cellStyle name="Separador de milhares 5 2 5 2 2 3 5 4" xfId="48791" xr:uid="{AEC76376-7BA5-440D-B6F4-AB2BA818E9E9}"/>
    <cellStyle name="Separador de milhares 5 2 5 2 2 3 6" xfId="48792" xr:uid="{083CCD33-48DD-41E3-BD02-6F3178CCC4B4}"/>
    <cellStyle name="Separador de milhares 5 2 5 2 2 3 6 2" xfId="48793" xr:uid="{4ADEFA31-D0E0-4652-9E4B-1523025BD640}"/>
    <cellStyle name="Separador de milhares 5 2 5 2 2 3 7" xfId="48794" xr:uid="{D3B67FBC-32B7-43D8-B4EE-39F494BB746F}"/>
    <cellStyle name="Separador de milhares 5 2 5 2 2 3 8" xfId="48795" xr:uid="{19A59E6C-E6FE-4DCA-9066-3E68467F75CF}"/>
    <cellStyle name="Separador de milhares 5 2 5 2 2 3 9" xfId="53679" xr:uid="{4AA04B0F-11B3-4F7C-9A8E-7D2A995F04DC}"/>
    <cellStyle name="Separador de milhares 5 2 5 2 2 4" xfId="48796" xr:uid="{3B44DCEA-AADB-4EF6-BC5B-3F0E13C8913D}"/>
    <cellStyle name="Separador de milhares 5 2 5 2 2 4 2" xfId="48797" xr:uid="{D09A12E8-59AF-4705-8DAE-AD16D06BF2B6}"/>
    <cellStyle name="Separador de milhares 5 2 5 2 2 4 2 2" xfId="48798" xr:uid="{4CC12913-3F2B-4E83-A72A-753281CAAFC7}"/>
    <cellStyle name="Separador de milhares 5 2 5 2 2 4 2 2 2" xfId="48799" xr:uid="{1A6DEC68-0386-4DC1-948A-E92EC8C3206A}"/>
    <cellStyle name="Separador de milhares 5 2 5 2 2 4 2 2 2 2" xfId="48800" xr:uid="{913C9319-B2AC-488C-B120-8C27A7EA9F0C}"/>
    <cellStyle name="Separador de milhares 5 2 5 2 2 4 2 2 3" xfId="48801" xr:uid="{3B818F77-2D35-48F1-BAC5-515C54E1C9B4}"/>
    <cellStyle name="Separador de milhares 5 2 5 2 2 4 2 3" xfId="48802" xr:uid="{2AF60235-7E21-4F65-AC3A-BC32E6ECFF1E}"/>
    <cellStyle name="Separador de milhares 5 2 5 2 2 4 2 3 2" xfId="48803" xr:uid="{8D601946-8839-47BD-B424-07CA00CA6A75}"/>
    <cellStyle name="Separador de milhares 5 2 5 2 2 4 2 4" xfId="48804" xr:uid="{6FD34037-2D2B-4FE2-A81A-5F9C3E3DF29E}"/>
    <cellStyle name="Separador de milhares 5 2 5 2 2 4 2 4 2" xfId="48805" xr:uid="{B74AE24D-B353-4924-AB68-E432A310A4EF}"/>
    <cellStyle name="Separador de milhares 5 2 5 2 2 4 2 5" xfId="48806" xr:uid="{FC0CDEB5-D049-4526-9208-EB6C9E9B65A5}"/>
    <cellStyle name="Separador de milhares 5 2 5 2 2 4 3" xfId="48807" xr:uid="{98FEB66C-28BC-42E2-BA42-9F55F18C074B}"/>
    <cellStyle name="Separador de milhares 5 2 5 2 2 4 3 2" xfId="48808" xr:uid="{DB52ACF2-3C04-44CD-AA20-D738BC1E8B93}"/>
    <cellStyle name="Separador de milhares 5 2 5 2 2 4 4" xfId="48809" xr:uid="{A232628A-1ED1-4CDF-BC10-B7C6AB0BDCC1}"/>
    <cellStyle name="Separador de milhares 5 2 5 2 2 4 4 2" xfId="48810" xr:uid="{22D5F70F-1AE6-41F6-A21E-A780065D7386}"/>
    <cellStyle name="Separador de milhares 5 2 5 2 2 4 5" xfId="48811" xr:uid="{B2675F7C-0C9D-42BA-881F-6E509E5F8BB5}"/>
    <cellStyle name="Separador de milhares 5 2 5 2 2 5" xfId="48812" xr:uid="{45DD7E3F-5463-4EED-B857-C80130CD4588}"/>
    <cellStyle name="Separador de milhares 5 2 5 2 2 5 2" xfId="48813" xr:uid="{7DCE8142-24DC-4331-9EF4-697EDAF10629}"/>
    <cellStyle name="Separador de milhares 5 2 5 2 2 5 2 2" xfId="48814" xr:uid="{766F5B09-49C6-4D7D-A70D-AD4C4D6EA2B1}"/>
    <cellStyle name="Separador de milhares 5 2 5 2 2 5 3" xfId="48815" xr:uid="{F136A80E-10EE-4B2E-AA74-383400CC2760}"/>
    <cellStyle name="Separador de milhares 5 2 5 2 2 5 3 2" xfId="48816" xr:uid="{6E6515A1-3D89-4B89-B47D-FBBA7A261279}"/>
    <cellStyle name="Separador de milhares 5 2 5 2 2 5 4" xfId="48817" xr:uid="{654C3FBF-6875-4542-BB84-66E53EEA18FF}"/>
    <cellStyle name="Separador de milhares 5 2 5 2 2 6" xfId="48818" xr:uid="{C62B045B-99D4-4957-80F0-49ECAC551230}"/>
    <cellStyle name="Separador de milhares 5 2 5 2 2 6 2" xfId="48819" xr:uid="{0BC08EB3-7C21-4824-B261-B3364E3A7976}"/>
    <cellStyle name="Separador de milhares 5 2 5 2 2 6 2 2" xfId="48820" xr:uid="{7EB9EE7B-601B-45B7-86E3-488C9F745718}"/>
    <cellStyle name="Separador de milhares 5 2 5 2 2 6 2 2 2" xfId="48821" xr:uid="{D820E386-681E-4403-9B42-50D21C88EE0D}"/>
    <cellStyle name="Separador de milhares 5 2 5 2 2 6 2 3" xfId="48822" xr:uid="{2558BBAC-D929-45DE-93AC-C52D18BDB3BA}"/>
    <cellStyle name="Separador de milhares 5 2 5 2 2 6 3" xfId="48823" xr:uid="{9A6899DF-8627-42BA-93CC-2CCC8F1B0B9B}"/>
    <cellStyle name="Separador de milhares 5 2 5 2 2 6 3 2" xfId="48824" xr:uid="{A74C8DB6-2A18-4F80-BA7F-CC96B00CD11E}"/>
    <cellStyle name="Separador de milhares 5 2 5 2 2 6 4" xfId="48825" xr:uid="{0459B297-00AD-4D40-BC0D-82401198129F}"/>
    <cellStyle name="Separador de milhares 5 2 5 2 2 6 4 2" xfId="48826" xr:uid="{33B12709-5823-4108-A3D9-5348B429E8BA}"/>
    <cellStyle name="Separador de milhares 5 2 5 2 2 6 5" xfId="48827" xr:uid="{A0CA75AC-A9F9-454C-B5B4-31D07636C5A6}"/>
    <cellStyle name="Separador de milhares 5 2 5 2 2 7" xfId="48828" xr:uid="{FC9570EA-FFA4-480D-B1C4-5A9EBEC50A2E}"/>
    <cellStyle name="Separador de milhares 5 2 5 2 2 7 2" xfId="48829" xr:uid="{C6E2D947-497F-4D52-9B1F-DB8250AE148E}"/>
    <cellStyle name="Separador de milhares 5 2 5 2 2 7 2 2" xfId="48830" xr:uid="{E25D2D14-A16B-4EF8-88F6-EF702B87E82B}"/>
    <cellStyle name="Separador de milhares 5 2 5 2 2 7 3" xfId="48831" xr:uid="{8F3A0A81-CD9C-4329-ABA2-26EA27C5BD6F}"/>
    <cellStyle name="Separador de milhares 5 2 5 2 2 7 3 2" xfId="48832" xr:uid="{5FB9076C-C5AC-4E83-A9E5-547ACD6E4595}"/>
    <cellStyle name="Separador de milhares 5 2 5 2 2 7 4" xfId="48833" xr:uid="{42041578-0DBE-4C80-BF62-E7555DC3A386}"/>
    <cellStyle name="Separador de milhares 5 2 5 2 2 8" xfId="48834" xr:uid="{928F5EFD-D646-40DC-8F60-E4A5625A0D48}"/>
    <cellStyle name="Separador de milhares 5 2 5 2 2 8 2" xfId="48835" xr:uid="{F0870D8C-7A0A-4835-B41F-475688176DC2}"/>
    <cellStyle name="Separador de milhares 5 2 5 2 2 9" xfId="48836" xr:uid="{AD5F541A-D28A-4026-846D-8F4268A4CA1E}"/>
    <cellStyle name="Separador de milhares 5 2 5 2 3" xfId="48837" xr:uid="{F6913244-D881-4872-A07C-D2A5CC47B013}"/>
    <cellStyle name="Separador de milhares 5 2 5 2 3 2" xfId="48838" xr:uid="{140352B4-3CCA-4492-92FD-4B359A7CC32F}"/>
    <cellStyle name="Separador de milhares 5 2 5 2 3 2 2" xfId="48839" xr:uid="{A464A02D-255F-4A5B-A6D0-71CB417D1670}"/>
    <cellStyle name="Separador de milhares 5 2 5 2 3 2 2 2" xfId="48840" xr:uid="{079DB9A1-069E-4C34-8D1C-82839385E4A4}"/>
    <cellStyle name="Separador de milhares 5 2 5 2 3 2 2 2 2" xfId="48841" xr:uid="{A2BEEEC6-5AB8-4F92-B078-629A091AF38A}"/>
    <cellStyle name="Separador de milhares 5 2 5 2 3 2 2 2 2 2" xfId="48842" xr:uid="{1F04559F-CFFA-4137-86A8-A214771C24F8}"/>
    <cellStyle name="Separador de milhares 5 2 5 2 3 2 2 2 3" xfId="48843" xr:uid="{3284CE6B-DD65-4944-9566-6EBF11387402}"/>
    <cellStyle name="Separador de milhares 5 2 5 2 3 2 2 3" xfId="48844" xr:uid="{2C790E09-8039-42BF-97E6-2CEEF65B7266}"/>
    <cellStyle name="Separador de milhares 5 2 5 2 3 2 2 3 2" xfId="48845" xr:uid="{BC6F022B-4554-4D59-835D-570A2BF0AEC7}"/>
    <cellStyle name="Separador de milhares 5 2 5 2 3 2 2 4" xfId="48846" xr:uid="{971C3F3B-BE76-4C79-A57C-04D1AD7A6E31}"/>
    <cellStyle name="Separador de milhares 5 2 5 2 3 2 2 4 2" xfId="48847" xr:uid="{9328F72A-F133-4F63-909F-B9E29DA3D2B2}"/>
    <cellStyle name="Separador de milhares 5 2 5 2 3 2 2 5" xfId="48848" xr:uid="{5A06D85A-D832-4D1A-B688-511D19E13CF4}"/>
    <cellStyle name="Separador de milhares 5 2 5 2 3 2 3" xfId="48849" xr:uid="{43E90C53-1745-4554-B359-910216575018}"/>
    <cellStyle name="Separador de milhares 5 2 5 2 3 2 3 2" xfId="48850" xr:uid="{D9826FAC-C04E-4B2B-B28C-B797CD2F9B34}"/>
    <cellStyle name="Separador de milhares 5 2 5 2 3 2 4" xfId="48851" xr:uid="{C41077C9-3BBE-4062-84B0-E44CCAEA1AC5}"/>
    <cellStyle name="Separador de milhares 5 2 5 2 3 2 4 2" xfId="48852" xr:uid="{108E9AB9-4B2C-464D-A010-0E91F1387877}"/>
    <cellStyle name="Separador de milhares 5 2 5 2 3 2 5" xfId="48853" xr:uid="{AEEB3B3D-D5B3-41DF-876C-D32519DAA0DF}"/>
    <cellStyle name="Separador de milhares 5 2 5 2 3 3" xfId="48854" xr:uid="{C1F79BA9-3FB7-4FB5-B08B-2B2CC502CE39}"/>
    <cellStyle name="Separador de milhares 5 2 5 2 3 3 2" xfId="48855" xr:uid="{B4F3AA75-66A7-49CA-8809-7F5EA743E3CD}"/>
    <cellStyle name="Separador de milhares 5 2 5 2 3 3 2 2" xfId="48856" xr:uid="{B5773DD8-A92C-44B0-B660-5499EA318663}"/>
    <cellStyle name="Separador de milhares 5 2 5 2 3 3 3" xfId="48857" xr:uid="{F475ACA0-6776-4D5E-868B-E432512CF27A}"/>
    <cellStyle name="Separador de milhares 5 2 5 2 3 3 3 2" xfId="48858" xr:uid="{5A073D92-DAC4-4544-AC7D-8D2B44200FC7}"/>
    <cellStyle name="Separador de milhares 5 2 5 2 3 3 4" xfId="48859" xr:uid="{863772BC-F091-4A34-918B-8EECECADDC8A}"/>
    <cellStyle name="Separador de milhares 5 2 5 2 3 4" xfId="48860" xr:uid="{3DBFFDC0-2D47-4368-B9BD-6E130C511525}"/>
    <cellStyle name="Separador de milhares 5 2 5 2 3 4 2" xfId="48861" xr:uid="{9C2BCE58-01AD-4A31-9E2F-1FC1D8BEC5ED}"/>
    <cellStyle name="Separador de milhares 5 2 5 2 3 4 2 2" xfId="48862" xr:uid="{45D8CBA0-CB93-41F8-B01B-B18519C640F6}"/>
    <cellStyle name="Separador de milhares 5 2 5 2 3 4 2 2 2" xfId="48863" xr:uid="{F8F0F4B4-A4E0-41AB-8C36-E88DFC875015}"/>
    <cellStyle name="Separador de milhares 5 2 5 2 3 4 2 3" xfId="48864" xr:uid="{7064F4D2-C72A-447B-A53A-BF13E0411439}"/>
    <cellStyle name="Separador de milhares 5 2 5 2 3 4 3" xfId="48865" xr:uid="{91B05F54-F42F-4B94-AA98-36B3A1ECE0BA}"/>
    <cellStyle name="Separador de milhares 5 2 5 2 3 4 3 2" xfId="48866" xr:uid="{7698B0FB-1EBE-4725-9273-BEBB059865E7}"/>
    <cellStyle name="Separador de milhares 5 2 5 2 3 4 4" xfId="48867" xr:uid="{0E06CE1F-4155-430F-88A0-05B9E9AA80A8}"/>
    <cellStyle name="Separador de milhares 5 2 5 2 3 4 4 2" xfId="48868" xr:uid="{DB9FBB2D-4E5B-4441-9FA2-CAAAE6AD9C5D}"/>
    <cellStyle name="Separador de milhares 5 2 5 2 3 4 5" xfId="48869" xr:uid="{7061DE88-788A-454A-B9F9-C2C29F83AB4A}"/>
    <cellStyle name="Separador de milhares 5 2 5 2 3 5" xfId="48870" xr:uid="{29768120-9332-4BB6-BC50-2A5880898AA0}"/>
    <cellStyle name="Separador de milhares 5 2 5 2 3 5 2" xfId="48871" xr:uid="{1A63DAE2-D9E2-4FE4-9F19-802C13614CA4}"/>
    <cellStyle name="Separador de milhares 5 2 5 2 3 5 2 2" xfId="48872" xr:uid="{1C7B6D28-80E2-4BBD-B285-DD96F3D43A4B}"/>
    <cellStyle name="Separador de milhares 5 2 5 2 3 5 3" xfId="48873" xr:uid="{07EE1B3F-E55F-4DD2-BADD-14D28039E54B}"/>
    <cellStyle name="Separador de milhares 5 2 5 2 3 5 3 2" xfId="48874" xr:uid="{A782D8DC-68DE-4CC7-A094-A71D9F910A96}"/>
    <cellStyle name="Separador de milhares 5 2 5 2 3 5 4" xfId="48875" xr:uid="{1CE4C5A5-8F90-4F7D-8F5F-C5B114AEF9B8}"/>
    <cellStyle name="Separador de milhares 5 2 5 2 3 6" xfId="48876" xr:uid="{21CEC425-04F2-4768-8F9E-4D9E31DCE84C}"/>
    <cellStyle name="Separador de milhares 5 2 5 2 3 6 2" xfId="48877" xr:uid="{5FBC7DDE-5BA3-482A-93D9-E9C7ABE12AFD}"/>
    <cellStyle name="Separador de milhares 5 2 5 2 3 7" xfId="48878" xr:uid="{6BCCE655-FB0E-4A40-808E-F034BA2A93CF}"/>
    <cellStyle name="Separador de milhares 5 2 5 2 3 8" xfId="48879" xr:uid="{D89E4002-D613-4BA8-A174-06513DF634EE}"/>
    <cellStyle name="Separador de milhares 5 2 5 2 3 9" xfId="53680" xr:uid="{9CBC713F-B322-4FA9-9BCF-77CEC09E076D}"/>
    <cellStyle name="Separador de milhares 5 2 5 2 4" xfId="48880" xr:uid="{6FBA5912-538A-4711-BF78-4866D149A7F0}"/>
    <cellStyle name="Separador de milhares 5 2 5 2 4 2" xfId="48881" xr:uid="{58D3B5CE-5F8C-43AD-B670-2A044FC51E3C}"/>
    <cellStyle name="Separador de milhares 5 2 5 2 4 2 2" xfId="48882" xr:uid="{366EBA6E-F159-452D-A0E5-1180454C13DA}"/>
    <cellStyle name="Separador de milhares 5 2 5 2 4 2 2 2" xfId="48883" xr:uid="{9FF86479-63C8-42C2-8BEC-0FE0D0FCF4ED}"/>
    <cellStyle name="Separador de milhares 5 2 5 2 4 2 2 2 2" xfId="48884" xr:uid="{88C4E3F7-0450-48F2-AE1F-202E248E5B72}"/>
    <cellStyle name="Separador de milhares 5 2 5 2 4 2 2 2 2 2" xfId="48885" xr:uid="{62D8DAAB-7957-415A-86FE-D4C3C7238D10}"/>
    <cellStyle name="Separador de milhares 5 2 5 2 4 2 2 2 3" xfId="48886" xr:uid="{1A2F904F-0017-4146-9B7F-5523349830B5}"/>
    <cellStyle name="Separador de milhares 5 2 5 2 4 2 2 3" xfId="48887" xr:uid="{175FE0A6-081F-4F42-BCA3-A75C4C52609E}"/>
    <cellStyle name="Separador de milhares 5 2 5 2 4 2 2 3 2" xfId="48888" xr:uid="{07FADA22-264E-4200-95C5-B86DEA8F59C4}"/>
    <cellStyle name="Separador de milhares 5 2 5 2 4 2 2 4" xfId="48889" xr:uid="{3DD318C2-A5E8-45DF-80D6-B1B991A852C1}"/>
    <cellStyle name="Separador de milhares 5 2 5 2 4 2 2 4 2" xfId="48890" xr:uid="{3E7DB91F-BD71-41BC-A40C-F33327297F69}"/>
    <cellStyle name="Separador de milhares 5 2 5 2 4 2 2 5" xfId="48891" xr:uid="{649AB8EB-0D49-4137-87AA-886BDDEB43D1}"/>
    <cellStyle name="Separador de milhares 5 2 5 2 4 2 3" xfId="48892" xr:uid="{5A9C40A9-24A7-4BB1-9552-7F8EE32474C6}"/>
    <cellStyle name="Separador de milhares 5 2 5 2 4 2 3 2" xfId="48893" xr:uid="{B53B76BB-A58C-4B71-B0A0-DC9B6739BC64}"/>
    <cellStyle name="Separador de milhares 5 2 5 2 4 2 4" xfId="48894" xr:uid="{21DCC588-91BD-4DAB-BBC9-E828C54E2F59}"/>
    <cellStyle name="Separador de milhares 5 2 5 2 4 2 4 2" xfId="48895" xr:uid="{19A84CA4-624C-49C0-AF85-7863E3C881DE}"/>
    <cellStyle name="Separador de milhares 5 2 5 2 4 2 5" xfId="48896" xr:uid="{E72F305F-F24B-49DE-9BD5-DF5C051A559F}"/>
    <cellStyle name="Separador de milhares 5 2 5 2 4 3" xfId="48897" xr:uid="{F86828F0-E5D3-4CC6-8E2E-5F4101ABD92D}"/>
    <cellStyle name="Separador de milhares 5 2 5 2 4 3 2" xfId="48898" xr:uid="{1D0308CB-BD26-4E1B-AD9F-D129B0899D3C}"/>
    <cellStyle name="Separador de milhares 5 2 5 2 4 3 2 2" xfId="48899" xr:uid="{2C49E516-EE28-4881-93EF-674ABDE38945}"/>
    <cellStyle name="Separador de milhares 5 2 5 2 4 3 3" xfId="48900" xr:uid="{C4D2BA63-6F92-41DB-AEF7-D69045C4C5F4}"/>
    <cellStyle name="Separador de milhares 5 2 5 2 4 3 3 2" xfId="48901" xr:uid="{B9169C8E-0A54-48EA-BE10-48979071955B}"/>
    <cellStyle name="Separador de milhares 5 2 5 2 4 3 4" xfId="48902" xr:uid="{321F774D-8B35-4DCE-91EB-45FCC10A0B77}"/>
    <cellStyle name="Separador de milhares 5 2 5 2 4 4" xfId="48903" xr:uid="{E4D6A2C9-A10F-4D9D-80F5-4E3F2C6D6042}"/>
    <cellStyle name="Separador de milhares 5 2 5 2 4 4 2" xfId="48904" xr:uid="{D90C040F-67AB-4EF2-8052-B5584B713C4E}"/>
    <cellStyle name="Separador de milhares 5 2 5 2 4 4 2 2" xfId="48905" xr:uid="{6E554FD6-2E4D-4F8B-BB7F-D2F94E44A1CB}"/>
    <cellStyle name="Separador de milhares 5 2 5 2 4 4 2 2 2" xfId="48906" xr:uid="{F0BB4163-518D-495B-A393-2F5240EF4DEE}"/>
    <cellStyle name="Separador de milhares 5 2 5 2 4 4 2 3" xfId="48907" xr:uid="{D957F16C-1687-4FFF-8E30-B74EBF148D28}"/>
    <cellStyle name="Separador de milhares 5 2 5 2 4 4 3" xfId="48908" xr:uid="{0F1FD5B5-9F09-40EA-91E2-8A0D019CCC3A}"/>
    <cellStyle name="Separador de milhares 5 2 5 2 4 4 3 2" xfId="48909" xr:uid="{3B778AF5-07BA-4D06-933A-0E2C6BCA76C9}"/>
    <cellStyle name="Separador de milhares 5 2 5 2 4 4 4" xfId="48910" xr:uid="{ACFD632F-50F9-4DED-93C3-B8C466499219}"/>
    <cellStyle name="Separador de milhares 5 2 5 2 4 4 4 2" xfId="48911" xr:uid="{2BB86EA0-04A7-48F4-B78C-54D902423C23}"/>
    <cellStyle name="Separador de milhares 5 2 5 2 4 4 5" xfId="48912" xr:uid="{8F4CC83B-2F13-4F7A-A63E-B0163EFAD1D5}"/>
    <cellStyle name="Separador de milhares 5 2 5 2 4 5" xfId="48913" xr:uid="{5506FCA2-6F65-4961-AFC5-331B979DB6A2}"/>
    <cellStyle name="Separador de milhares 5 2 5 2 4 5 2" xfId="48914" xr:uid="{61AA2EFD-9610-4211-BED5-44886D94660A}"/>
    <cellStyle name="Separador de milhares 5 2 5 2 4 5 2 2" xfId="48915" xr:uid="{F59A5F04-EAB3-4F0D-A6E5-B8D7B60ABFEE}"/>
    <cellStyle name="Separador de milhares 5 2 5 2 4 5 3" xfId="48916" xr:uid="{09749914-149F-46AB-8CFB-A7589C1BA39F}"/>
    <cellStyle name="Separador de milhares 5 2 5 2 4 5 3 2" xfId="48917" xr:uid="{AC1E2119-9D31-4DB6-BE83-9D037401BC6C}"/>
    <cellStyle name="Separador de milhares 5 2 5 2 4 5 4" xfId="48918" xr:uid="{8388F600-31DE-428E-880D-CBF9FFE94718}"/>
    <cellStyle name="Separador de milhares 5 2 5 2 4 6" xfId="48919" xr:uid="{F445DA39-9853-4A63-9314-43BE1BDA0E54}"/>
    <cellStyle name="Separador de milhares 5 2 5 2 4 6 2" xfId="48920" xr:uid="{1163216B-CFA0-4D8E-8019-35A713C3EFC8}"/>
    <cellStyle name="Separador de milhares 5 2 5 2 4 7" xfId="48921" xr:uid="{C662DBCD-1CD0-4573-B374-88991C25147D}"/>
    <cellStyle name="Separador de milhares 5 2 5 2 4 8" xfId="48922" xr:uid="{19B8C92A-75E4-4E3A-BFB5-4E8BBF5DF804}"/>
    <cellStyle name="Separador de milhares 5 2 5 2 4 9" xfId="53681" xr:uid="{52C9EB06-9B36-4FAD-A761-4DC5F5695461}"/>
    <cellStyle name="Separador de milhares 5 2 5 2 5" xfId="48923" xr:uid="{96371737-87BF-4B31-8880-0C2B855E26C2}"/>
    <cellStyle name="Separador de milhares 5 2 5 2 5 2" xfId="48924" xr:uid="{39E0D8EE-9B7B-458A-A7A7-078BC05298B4}"/>
    <cellStyle name="Separador de milhares 5 2 5 2 5 2 2" xfId="48925" xr:uid="{B2944508-61EB-4EB9-9E09-4FE5366EFE31}"/>
    <cellStyle name="Separador de milhares 5 2 5 2 5 2 2 2" xfId="48926" xr:uid="{39D2B6B1-DB7A-4A3B-AA4E-B8CB76D91F27}"/>
    <cellStyle name="Separador de milhares 5 2 5 2 5 2 2 2 2" xfId="48927" xr:uid="{2442C4F4-897C-40C0-AB94-3756684F1513}"/>
    <cellStyle name="Separador de milhares 5 2 5 2 5 2 2 2 2 2" xfId="48928" xr:uid="{352D105F-65C4-495C-9146-B604D9588EE3}"/>
    <cellStyle name="Separador de milhares 5 2 5 2 5 2 2 2 3" xfId="48929" xr:uid="{3CBC5D85-CBDC-4D32-8C49-D59F7E2E6245}"/>
    <cellStyle name="Separador de milhares 5 2 5 2 5 2 2 3" xfId="48930" xr:uid="{983EC942-0B63-458D-8C78-EB254B8475AE}"/>
    <cellStyle name="Separador de milhares 5 2 5 2 5 2 2 3 2" xfId="48931" xr:uid="{0D75F433-1149-4E2C-A3F9-423C36D4E6AB}"/>
    <cellStyle name="Separador de milhares 5 2 5 2 5 2 2 4" xfId="48932" xr:uid="{71AD286D-5C04-44FA-A07D-289236B29BD2}"/>
    <cellStyle name="Separador de milhares 5 2 5 2 5 2 2 4 2" xfId="48933" xr:uid="{50729E1B-E824-4F60-B8DE-C58CAD5ABCC0}"/>
    <cellStyle name="Separador de milhares 5 2 5 2 5 2 2 5" xfId="48934" xr:uid="{6DBCDE5A-ECC4-4544-BACC-85909902CC23}"/>
    <cellStyle name="Separador de milhares 5 2 5 2 5 2 3" xfId="48935" xr:uid="{55B5F29F-AE9A-4BCA-A06D-D90BFD5592BE}"/>
    <cellStyle name="Separador de milhares 5 2 5 2 5 2 3 2" xfId="48936" xr:uid="{D0B40A91-3A44-4690-BA26-F75EBAF2C094}"/>
    <cellStyle name="Separador de milhares 5 2 5 2 5 2 4" xfId="48937" xr:uid="{4B48B52C-DEFA-4EDF-BCF5-6F565C5AE043}"/>
    <cellStyle name="Separador de milhares 5 2 5 2 5 2 4 2" xfId="48938" xr:uid="{41F99440-D85E-4F98-BC77-9734478113F7}"/>
    <cellStyle name="Separador de milhares 5 2 5 2 5 2 5" xfId="48939" xr:uid="{B504FD3B-30D2-453A-92EC-F3A5B1C0451F}"/>
    <cellStyle name="Separador de milhares 5 2 5 2 5 3" xfId="48940" xr:uid="{2F135999-9B04-4EBF-94FA-200D66726B4D}"/>
    <cellStyle name="Separador de milhares 5 2 5 2 5 3 2" xfId="48941" xr:uid="{2DE7BFAF-4EE0-451C-9896-DACD2BF3E409}"/>
    <cellStyle name="Separador de milhares 5 2 5 2 5 3 2 2" xfId="48942" xr:uid="{1B12E12B-7E04-4E4F-836C-559B09D62025}"/>
    <cellStyle name="Separador de milhares 5 2 5 2 5 3 3" xfId="48943" xr:uid="{E571DE8A-78C0-4F77-8166-DC62F77DE0A8}"/>
    <cellStyle name="Separador de milhares 5 2 5 2 5 3 3 2" xfId="48944" xr:uid="{124EE27C-6F81-46EC-9500-0E806459F895}"/>
    <cellStyle name="Separador de milhares 5 2 5 2 5 3 4" xfId="48945" xr:uid="{CC1B23FB-A27F-431D-80AA-BF8F85237AB9}"/>
    <cellStyle name="Separador de milhares 5 2 5 2 5 4" xfId="48946" xr:uid="{6344DB51-1046-43FA-9B62-90695825DE10}"/>
    <cellStyle name="Separador de milhares 5 2 5 2 5 4 2" xfId="48947" xr:uid="{EDA9DFB5-FEA0-4F11-BCF8-0369F11056B0}"/>
    <cellStyle name="Separador de milhares 5 2 5 2 5 4 2 2" xfId="48948" xr:uid="{A1457F76-105F-4F7D-9C38-9FF07ADDECB2}"/>
    <cellStyle name="Separador de milhares 5 2 5 2 5 4 2 2 2" xfId="48949" xr:uid="{CCE9F453-D26D-484D-AA03-FF9CF3753FDF}"/>
    <cellStyle name="Separador de milhares 5 2 5 2 5 4 2 3" xfId="48950" xr:uid="{DB6017CD-165E-48DD-933A-16BBF7847D38}"/>
    <cellStyle name="Separador de milhares 5 2 5 2 5 4 3" xfId="48951" xr:uid="{D7D4DDF1-75E1-4E1D-A853-A0170795158F}"/>
    <cellStyle name="Separador de milhares 5 2 5 2 5 4 3 2" xfId="48952" xr:uid="{E90B6E72-F9A6-41A7-8894-9F44379022B6}"/>
    <cellStyle name="Separador de milhares 5 2 5 2 5 4 4" xfId="48953" xr:uid="{E12901D8-9FA5-4FB1-8233-57027B4B90FD}"/>
    <cellStyle name="Separador de milhares 5 2 5 2 5 4 4 2" xfId="48954" xr:uid="{C26DC678-F747-4730-AEB6-970C840C2FF8}"/>
    <cellStyle name="Separador de milhares 5 2 5 2 5 4 5" xfId="48955" xr:uid="{8FC5CC41-81C7-4301-91D8-B97CD971BA9A}"/>
    <cellStyle name="Separador de milhares 5 2 5 2 5 5" xfId="48956" xr:uid="{C52508E7-7064-45A4-BFF9-8F1E06D4CAC6}"/>
    <cellStyle name="Separador de milhares 5 2 5 2 5 5 2" xfId="48957" xr:uid="{11532AA0-C9D3-4C7B-AE83-693498BD7C3D}"/>
    <cellStyle name="Separador de milhares 5 2 5 2 5 5 2 2" xfId="48958" xr:uid="{FF9869D0-E0BC-403C-9703-B8FAE0F15867}"/>
    <cellStyle name="Separador de milhares 5 2 5 2 5 5 3" xfId="48959" xr:uid="{5ECED42C-F392-42ED-9059-E1CA0A343662}"/>
    <cellStyle name="Separador de milhares 5 2 5 2 5 5 3 2" xfId="48960" xr:uid="{33780A35-8A86-4B92-B92B-F51D27EAF3D7}"/>
    <cellStyle name="Separador de milhares 5 2 5 2 5 5 4" xfId="48961" xr:uid="{7DA8EE24-F838-42E7-B044-485E56348D9E}"/>
    <cellStyle name="Separador de milhares 5 2 5 2 5 6" xfId="48962" xr:uid="{E1CF2BE8-82A6-4F75-A39D-149FD7CE04B2}"/>
    <cellStyle name="Separador de milhares 5 2 5 2 5 6 2" xfId="48963" xr:uid="{31BA0C45-1A0E-44CF-A077-AAFD24492A49}"/>
    <cellStyle name="Separador de milhares 5 2 5 2 5 7" xfId="48964" xr:uid="{079DBB10-A170-43CC-A9A0-86A3C8EB4BF2}"/>
    <cellStyle name="Separador de milhares 5 2 5 2 5 8" xfId="48965" xr:uid="{997D0036-62C7-42CA-A86B-2B877C401A21}"/>
    <cellStyle name="Separador de milhares 5 2 5 2 5 9" xfId="53682" xr:uid="{08639628-F6AE-46ED-8150-F306CEB80D76}"/>
    <cellStyle name="Separador de milhares 5 2 5 2 6" xfId="48966" xr:uid="{6457ADA6-F90B-498C-A75E-1B7442059EF1}"/>
    <cellStyle name="Separador de milhares 5 2 5 2 6 2" xfId="48967" xr:uid="{2F2DF205-8B93-4836-BDFD-BFD2912BFB24}"/>
    <cellStyle name="Separador de milhares 5 2 5 2 6 2 2" xfId="48968" xr:uid="{F17CEE06-D29D-4FC8-92E5-80ED0BE9E109}"/>
    <cellStyle name="Separador de milhares 5 2 5 2 6 2 2 2" xfId="48969" xr:uid="{8B5CF00A-37A5-4060-9659-7F4B48CBB091}"/>
    <cellStyle name="Separador de milhares 5 2 5 2 6 2 2 2 2" xfId="48970" xr:uid="{F924E8AF-E40F-4D9B-845A-EA94388A7A1C}"/>
    <cellStyle name="Separador de milhares 5 2 5 2 6 2 2 3" xfId="48971" xr:uid="{8BA31567-5C09-47AA-9339-4021559224DB}"/>
    <cellStyle name="Separador de milhares 5 2 5 2 6 2 3" xfId="48972" xr:uid="{15621F1D-40CD-4B01-B7C9-CA6A47365040}"/>
    <cellStyle name="Separador de milhares 5 2 5 2 6 2 3 2" xfId="48973" xr:uid="{B1A71698-0D2D-4A26-95E4-9043EB8553BA}"/>
    <cellStyle name="Separador de milhares 5 2 5 2 6 2 4" xfId="48974" xr:uid="{8FA2F1BB-7DB5-465E-B1AC-7E7458C5E9E2}"/>
    <cellStyle name="Separador de milhares 5 2 5 2 6 2 4 2" xfId="48975" xr:uid="{7CF04D12-28AF-4247-BFD4-D9DB1628F819}"/>
    <cellStyle name="Separador de milhares 5 2 5 2 6 2 5" xfId="48976" xr:uid="{193FB5FA-DEF9-48A4-9091-7F4BA67430B6}"/>
    <cellStyle name="Separador de milhares 5 2 5 2 6 3" xfId="48977" xr:uid="{98CC2CCC-2F38-42DB-8538-15F1AF480238}"/>
    <cellStyle name="Separador de milhares 5 2 5 2 6 3 2" xfId="48978" xr:uid="{BBEB2C89-8E76-4190-953D-2BF9B5B38C52}"/>
    <cellStyle name="Separador de milhares 5 2 5 2 6 4" xfId="48979" xr:uid="{7DD9B4A5-9118-4B5F-9716-F31481EE67A4}"/>
    <cellStyle name="Separador de milhares 5 2 5 2 6 4 2" xfId="48980" xr:uid="{21101AB3-9A48-4B27-BD6B-8F2B3DC97594}"/>
    <cellStyle name="Separador de milhares 5 2 5 2 6 5" xfId="48981" xr:uid="{522AC096-89B3-4AC7-9BF1-7DF0BF6CE202}"/>
    <cellStyle name="Separador de milhares 5 2 5 2 7" xfId="48982" xr:uid="{B5887160-9F40-4078-BCAF-68BEC6D74E0F}"/>
    <cellStyle name="Separador de milhares 5 2 5 2 7 2" xfId="48983" xr:uid="{0A926FDC-AAEA-4A2C-95C4-C9222A47E972}"/>
    <cellStyle name="Separador de milhares 5 2 5 2 7 2 2" xfId="48984" xr:uid="{094F752D-46B3-40B3-AF69-A54F2989B118}"/>
    <cellStyle name="Separador de milhares 5 2 5 2 7 3" xfId="48985" xr:uid="{9AF7C3A8-BF9D-44A0-9FA7-D7CF8307D775}"/>
    <cellStyle name="Separador de milhares 5 2 5 2 7 3 2" xfId="48986" xr:uid="{9A4697B2-ED4F-4BCF-9BBC-AEDD66590FAA}"/>
    <cellStyle name="Separador de milhares 5 2 5 2 7 4" xfId="48987" xr:uid="{724C7CF9-B987-40E7-B675-02411C7AC517}"/>
    <cellStyle name="Separador de milhares 5 2 5 2 8" xfId="48988" xr:uid="{FE2E2855-AF67-4603-BA08-5D1AAEE4134E}"/>
    <cellStyle name="Separador de milhares 5 2 5 2 8 2" xfId="48989" xr:uid="{63DE6F0B-126A-4157-BCF4-B1F1ECC4990A}"/>
    <cellStyle name="Separador de milhares 5 2 5 2 8 2 2" xfId="48990" xr:uid="{CE1A83E6-98EC-4EBA-A483-3EDC965E00A8}"/>
    <cellStyle name="Separador de milhares 5 2 5 2 8 2 2 2" xfId="48991" xr:uid="{C90FC8D1-79BE-4303-BE36-A207A0AA2445}"/>
    <cellStyle name="Separador de milhares 5 2 5 2 8 2 3" xfId="48992" xr:uid="{7E2B1C58-2ADF-47FD-8F04-9E12B971E407}"/>
    <cellStyle name="Separador de milhares 5 2 5 2 8 3" xfId="48993" xr:uid="{C421C9F1-A501-4879-868C-15374B474E29}"/>
    <cellStyle name="Separador de milhares 5 2 5 2 8 3 2" xfId="48994" xr:uid="{0E819023-E171-4A12-9D2F-4327AD5CE76B}"/>
    <cellStyle name="Separador de milhares 5 2 5 2 8 4" xfId="48995" xr:uid="{D88BD2A8-D120-4EDE-9A64-3C9C4CBBF1B7}"/>
    <cellStyle name="Separador de milhares 5 2 5 2 8 4 2" xfId="48996" xr:uid="{DC3FCDF5-F171-43E4-9805-72547E18D9DC}"/>
    <cellStyle name="Separador de milhares 5 2 5 2 8 5" xfId="48997" xr:uid="{BE083506-6F79-482B-B3F0-755DF9D171AC}"/>
    <cellStyle name="Separador de milhares 5 2 5 2 9" xfId="48998" xr:uid="{179F4ED0-70E1-4F1F-933E-4394B12E9903}"/>
    <cellStyle name="Separador de milhares 5 2 5 2 9 2" xfId="48999" xr:uid="{987EBD22-7FD4-4E20-98D7-C6E3D2B8EA06}"/>
    <cellStyle name="Separador de milhares 5 2 5 2 9 2 2" xfId="49000" xr:uid="{C03B6E19-FF56-4076-A4E9-F8974A3BDF26}"/>
    <cellStyle name="Separador de milhares 5 2 5 2 9 3" xfId="49001" xr:uid="{DAACA0DE-FF58-4486-BDFA-86EA79BFE940}"/>
    <cellStyle name="Separador de milhares 5 2 5 2 9 3 2" xfId="49002" xr:uid="{29A16116-649F-4A64-9BBC-EC29B85C398B}"/>
    <cellStyle name="Separador de milhares 5 2 5 2 9 4" xfId="49003" xr:uid="{47003797-B252-44E1-9EC0-2D7E8D51D3AF}"/>
    <cellStyle name="Separador de milhares 5 2 5 3" xfId="49004" xr:uid="{818722E8-719B-4714-ADF1-EDB5245A6618}"/>
    <cellStyle name="Separador de milhares 5 2 5 3 10" xfId="49005" xr:uid="{06CA85B8-8546-46C9-AF46-C107E7C9EB7A}"/>
    <cellStyle name="Separador de milhares 5 2 5 3 11" xfId="53683" xr:uid="{74F0E3C7-D9CA-424D-B0BB-F49FE559C464}"/>
    <cellStyle name="Separador de milhares 5 2 5 3 2" xfId="49006" xr:uid="{1B4E4A3F-20F9-41E1-9BB7-76728ED3FA90}"/>
    <cellStyle name="Separador de milhares 5 2 5 3 2 2" xfId="49007" xr:uid="{69191715-8FE3-42A4-A59D-188445C6314E}"/>
    <cellStyle name="Separador de milhares 5 2 5 3 2 2 2" xfId="49008" xr:uid="{51138AFC-7168-454E-859D-05BA62C6D548}"/>
    <cellStyle name="Separador de milhares 5 2 5 3 2 2 2 2" xfId="49009" xr:uid="{17D14534-3EB8-454F-82FC-63DF20A18735}"/>
    <cellStyle name="Separador de milhares 5 2 5 3 2 2 2 2 2" xfId="49010" xr:uid="{5435E09D-0F55-4A48-9036-6574FB0F2F90}"/>
    <cellStyle name="Separador de milhares 5 2 5 3 2 2 2 2 2 2" xfId="49011" xr:uid="{18B5C13E-5D7F-4BEC-9E48-B5C9A206019B}"/>
    <cellStyle name="Separador de milhares 5 2 5 3 2 2 2 2 3" xfId="49012" xr:uid="{1664B981-2EC9-4496-A63E-65CF986B8858}"/>
    <cellStyle name="Separador de milhares 5 2 5 3 2 2 2 3" xfId="49013" xr:uid="{EEE66C49-1C0A-403B-B1FE-59B3611CBBEF}"/>
    <cellStyle name="Separador de milhares 5 2 5 3 2 2 2 3 2" xfId="49014" xr:uid="{4AB5ED1A-0A62-4613-B01A-3B77EB9A2000}"/>
    <cellStyle name="Separador de milhares 5 2 5 3 2 2 2 4" xfId="49015" xr:uid="{4DF5DA68-BC37-4720-A533-140D1F3A4D39}"/>
    <cellStyle name="Separador de milhares 5 2 5 3 2 2 2 4 2" xfId="49016" xr:uid="{484B6BFA-8090-4600-ACFC-B43037EE96FE}"/>
    <cellStyle name="Separador de milhares 5 2 5 3 2 2 2 5" xfId="49017" xr:uid="{339A1123-EE33-469A-957F-EB3A76BCD357}"/>
    <cellStyle name="Separador de milhares 5 2 5 3 2 2 3" xfId="49018" xr:uid="{29CA502B-E4E4-4FB5-BD2C-115B6E0071A6}"/>
    <cellStyle name="Separador de milhares 5 2 5 3 2 2 3 2" xfId="49019" xr:uid="{87276946-A957-4ED4-8302-E959008F7D63}"/>
    <cellStyle name="Separador de milhares 5 2 5 3 2 2 4" xfId="49020" xr:uid="{9D0E87CC-913E-4C4F-A6A0-809DF3799EFD}"/>
    <cellStyle name="Separador de milhares 5 2 5 3 2 2 4 2" xfId="49021" xr:uid="{94566E80-4902-4F9D-961F-810D7E473AB5}"/>
    <cellStyle name="Separador de milhares 5 2 5 3 2 2 5" xfId="49022" xr:uid="{F5F6C836-FF27-421E-B119-8451F5615405}"/>
    <cellStyle name="Separador de milhares 5 2 5 3 2 3" xfId="49023" xr:uid="{0E7E2423-31B2-4377-9D08-BF0FCE028FC0}"/>
    <cellStyle name="Separador de milhares 5 2 5 3 2 3 2" xfId="49024" xr:uid="{6541A157-D1EB-4DC5-9BCB-2510D8694EDA}"/>
    <cellStyle name="Separador de milhares 5 2 5 3 2 3 2 2" xfId="49025" xr:uid="{20D9A6B1-5574-4795-BACE-C1E7D923B4A5}"/>
    <cellStyle name="Separador de milhares 5 2 5 3 2 3 3" xfId="49026" xr:uid="{515BF9E6-5042-4C40-A7C1-BCEF47930344}"/>
    <cellStyle name="Separador de milhares 5 2 5 3 2 3 3 2" xfId="49027" xr:uid="{1A289D33-1609-4E07-864D-880A98A137A7}"/>
    <cellStyle name="Separador de milhares 5 2 5 3 2 3 4" xfId="49028" xr:uid="{11B2B329-03F6-424C-994F-CF4A17D1EE04}"/>
    <cellStyle name="Separador de milhares 5 2 5 3 2 4" xfId="49029" xr:uid="{C685B5F7-BE23-4649-8490-705D054E7876}"/>
    <cellStyle name="Separador de milhares 5 2 5 3 2 4 2" xfId="49030" xr:uid="{BC84BDFF-AA28-4DE5-912D-918DC34D5311}"/>
    <cellStyle name="Separador de milhares 5 2 5 3 2 4 2 2" xfId="49031" xr:uid="{66E4CCF7-01A9-4A71-8492-1B542D328713}"/>
    <cellStyle name="Separador de milhares 5 2 5 3 2 4 2 2 2" xfId="49032" xr:uid="{64D6D819-A658-4CDA-80FB-0F9473200C97}"/>
    <cellStyle name="Separador de milhares 5 2 5 3 2 4 2 3" xfId="49033" xr:uid="{ADBBBC11-ED78-44A0-9DBD-FA0FFE3C3280}"/>
    <cellStyle name="Separador de milhares 5 2 5 3 2 4 3" xfId="49034" xr:uid="{15404599-1792-4F24-B4DA-B9E78E0A4879}"/>
    <cellStyle name="Separador de milhares 5 2 5 3 2 4 3 2" xfId="49035" xr:uid="{89C05D30-15C0-4894-A2D0-13B73690332A}"/>
    <cellStyle name="Separador de milhares 5 2 5 3 2 4 4" xfId="49036" xr:uid="{5F7C6162-EA99-4A3C-8209-D208BDA80478}"/>
    <cellStyle name="Separador de milhares 5 2 5 3 2 4 4 2" xfId="49037" xr:uid="{6D1D8ADA-28A8-43DE-9FDA-FEF1B2B413EE}"/>
    <cellStyle name="Separador de milhares 5 2 5 3 2 4 5" xfId="49038" xr:uid="{54519A5C-8EF8-43BE-8EFF-647C8BAE1CD9}"/>
    <cellStyle name="Separador de milhares 5 2 5 3 2 5" xfId="49039" xr:uid="{E34E644F-65F7-4E50-B8DE-76252B8B0BD6}"/>
    <cellStyle name="Separador de milhares 5 2 5 3 2 5 2" xfId="49040" xr:uid="{6DB547C4-3349-404B-AFFF-DD008132E40D}"/>
    <cellStyle name="Separador de milhares 5 2 5 3 2 5 2 2" xfId="49041" xr:uid="{2E77AB10-C1EE-41A1-B989-0FAFEF11EF58}"/>
    <cellStyle name="Separador de milhares 5 2 5 3 2 5 3" xfId="49042" xr:uid="{B834F85C-B59E-4657-BE76-0F476AA237AF}"/>
    <cellStyle name="Separador de milhares 5 2 5 3 2 5 3 2" xfId="49043" xr:uid="{9F99D1BE-7BAF-4D3F-A94E-AA78D02B2F43}"/>
    <cellStyle name="Separador de milhares 5 2 5 3 2 5 4" xfId="49044" xr:uid="{5D2B79D1-C314-4EEB-B816-2F3600DABE6B}"/>
    <cellStyle name="Separador de milhares 5 2 5 3 2 6" xfId="49045" xr:uid="{C5221DFB-6A7A-475C-95B9-918EE419F340}"/>
    <cellStyle name="Separador de milhares 5 2 5 3 2 6 2" xfId="49046" xr:uid="{987E0063-5233-496F-B945-C54823336EE3}"/>
    <cellStyle name="Separador de milhares 5 2 5 3 2 7" xfId="49047" xr:uid="{2DF1A2C2-3B11-4DB5-8212-95FB5F143311}"/>
    <cellStyle name="Separador de milhares 5 2 5 3 2 8" xfId="49048" xr:uid="{E120498B-CBC7-4989-8E70-9D9F841B6301}"/>
    <cellStyle name="Separador de milhares 5 2 5 3 2 9" xfId="53684" xr:uid="{E8AD8276-6370-4DF4-98E6-4F5C0F174B57}"/>
    <cellStyle name="Separador de milhares 5 2 5 3 3" xfId="49049" xr:uid="{A20F4ADE-3B7E-401D-B19D-70BC877BF261}"/>
    <cellStyle name="Separador de milhares 5 2 5 3 3 2" xfId="49050" xr:uid="{C4980E0E-F2F0-452D-B41B-962EB9A2512E}"/>
    <cellStyle name="Separador de milhares 5 2 5 3 3 2 2" xfId="49051" xr:uid="{F9766591-DCCE-460B-9D89-95AEFA398E13}"/>
    <cellStyle name="Separador de milhares 5 2 5 3 3 2 2 2" xfId="49052" xr:uid="{E67B2B8B-E98C-4B15-92AE-995417BA8DB4}"/>
    <cellStyle name="Separador de milhares 5 2 5 3 3 2 2 2 2" xfId="49053" xr:uid="{4D93F2A6-D6DC-4135-850C-2C6E8ACED539}"/>
    <cellStyle name="Separador de milhares 5 2 5 3 3 2 2 2 2 2" xfId="49054" xr:uid="{FEC806BB-8219-47E3-9E83-43278EE7A047}"/>
    <cellStyle name="Separador de milhares 5 2 5 3 3 2 2 2 3" xfId="49055" xr:uid="{473B1A1F-3285-4D3A-9EC3-CA80D279BA7B}"/>
    <cellStyle name="Separador de milhares 5 2 5 3 3 2 2 3" xfId="49056" xr:uid="{CF96F9BF-693C-4528-B204-EA144CBB77C4}"/>
    <cellStyle name="Separador de milhares 5 2 5 3 3 2 2 3 2" xfId="49057" xr:uid="{91A8459F-A42C-445A-BA2F-3902B2E44861}"/>
    <cellStyle name="Separador de milhares 5 2 5 3 3 2 2 4" xfId="49058" xr:uid="{1B92F8C8-4E05-4173-B01E-54CCB9A7A303}"/>
    <cellStyle name="Separador de milhares 5 2 5 3 3 2 2 4 2" xfId="49059" xr:uid="{E62E6416-68A4-4B29-982F-A08B7AF43BD7}"/>
    <cellStyle name="Separador de milhares 5 2 5 3 3 2 2 5" xfId="49060" xr:uid="{26A8DA0A-70F3-4DAB-97FC-83AE2DA0104C}"/>
    <cellStyle name="Separador de milhares 5 2 5 3 3 2 3" xfId="49061" xr:uid="{478715C7-33F8-407E-92E3-C2818B3F1287}"/>
    <cellStyle name="Separador de milhares 5 2 5 3 3 2 3 2" xfId="49062" xr:uid="{60008120-7A24-4F0A-ACDF-14A0EB514A1B}"/>
    <cellStyle name="Separador de milhares 5 2 5 3 3 2 4" xfId="49063" xr:uid="{8D3D6FA6-4A44-408F-B88F-A61CF775630A}"/>
    <cellStyle name="Separador de milhares 5 2 5 3 3 2 4 2" xfId="49064" xr:uid="{DBE1498F-A189-4035-9EEA-B7B93F8A9E26}"/>
    <cellStyle name="Separador de milhares 5 2 5 3 3 2 5" xfId="49065" xr:uid="{A602AAC3-1646-49A7-8C13-07E7C148A4CF}"/>
    <cellStyle name="Separador de milhares 5 2 5 3 3 3" xfId="49066" xr:uid="{46E02899-39D7-4A54-BA72-E708B598C571}"/>
    <cellStyle name="Separador de milhares 5 2 5 3 3 3 2" xfId="49067" xr:uid="{B77C7EFF-6694-4988-8336-97E264A9024A}"/>
    <cellStyle name="Separador de milhares 5 2 5 3 3 3 2 2" xfId="49068" xr:uid="{26DA0102-934C-4BE4-89AA-EBD4EBFCD24D}"/>
    <cellStyle name="Separador de milhares 5 2 5 3 3 3 3" xfId="49069" xr:uid="{E59238C5-1178-409E-B6A7-94DA8DD267C9}"/>
    <cellStyle name="Separador de milhares 5 2 5 3 3 3 3 2" xfId="49070" xr:uid="{E511E7F3-62C8-4D05-AA99-D917DA4F6EE9}"/>
    <cellStyle name="Separador de milhares 5 2 5 3 3 3 4" xfId="49071" xr:uid="{FC261D34-AF4E-4F41-96CF-EB7A1A3513FC}"/>
    <cellStyle name="Separador de milhares 5 2 5 3 3 4" xfId="49072" xr:uid="{53101869-D431-4009-A1BF-F4C213E43374}"/>
    <cellStyle name="Separador de milhares 5 2 5 3 3 4 2" xfId="49073" xr:uid="{71FC8BDB-237C-4E94-B59B-573018A7DCC6}"/>
    <cellStyle name="Separador de milhares 5 2 5 3 3 4 2 2" xfId="49074" xr:uid="{7DCD3F42-8E4D-4350-A862-4705405D088C}"/>
    <cellStyle name="Separador de milhares 5 2 5 3 3 4 2 2 2" xfId="49075" xr:uid="{8DDA307F-898E-43F3-A652-0FE85E619D3F}"/>
    <cellStyle name="Separador de milhares 5 2 5 3 3 4 2 3" xfId="49076" xr:uid="{26AB1109-4958-4A40-8E59-91E9DBFF404F}"/>
    <cellStyle name="Separador de milhares 5 2 5 3 3 4 3" xfId="49077" xr:uid="{FC22D629-2F4F-478C-B69F-4C64B0261162}"/>
    <cellStyle name="Separador de milhares 5 2 5 3 3 4 3 2" xfId="49078" xr:uid="{3091BB98-1C7F-48ED-BE5F-10652595C08A}"/>
    <cellStyle name="Separador de milhares 5 2 5 3 3 4 4" xfId="49079" xr:uid="{31033A42-4C65-4772-8E8A-3332B2452909}"/>
    <cellStyle name="Separador de milhares 5 2 5 3 3 4 4 2" xfId="49080" xr:uid="{1987D0F1-A38F-48F3-B01F-13D91422395C}"/>
    <cellStyle name="Separador de milhares 5 2 5 3 3 4 5" xfId="49081" xr:uid="{26E8714D-7714-445A-9F54-1ADD7DFB033B}"/>
    <cellStyle name="Separador de milhares 5 2 5 3 3 5" xfId="49082" xr:uid="{122FD0CD-7980-4278-863E-29A2C56C7D25}"/>
    <cellStyle name="Separador de milhares 5 2 5 3 3 5 2" xfId="49083" xr:uid="{A1E70B38-9794-4B32-AA8F-825F1A308216}"/>
    <cellStyle name="Separador de milhares 5 2 5 3 3 5 2 2" xfId="49084" xr:uid="{807DB83F-74D5-4C62-A9C3-0AA215BA07BD}"/>
    <cellStyle name="Separador de milhares 5 2 5 3 3 5 3" xfId="49085" xr:uid="{176A0285-897E-4F4B-8AF4-BA51654BF93D}"/>
    <cellStyle name="Separador de milhares 5 2 5 3 3 5 3 2" xfId="49086" xr:uid="{C53672D7-9081-4DC4-837F-7CC6EA7C6577}"/>
    <cellStyle name="Separador de milhares 5 2 5 3 3 5 4" xfId="49087" xr:uid="{1D25253A-C248-4A59-8D44-647AABF66BBF}"/>
    <cellStyle name="Separador de milhares 5 2 5 3 3 6" xfId="49088" xr:uid="{4456B1CD-C8C9-4A4B-AD3E-CA1A9F777E81}"/>
    <cellStyle name="Separador de milhares 5 2 5 3 3 6 2" xfId="49089" xr:uid="{970F2A16-AA6B-462B-9D2B-923B8DCF3A92}"/>
    <cellStyle name="Separador de milhares 5 2 5 3 3 7" xfId="49090" xr:uid="{F02F4540-4C27-40C2-80E1-97D6B575EC92}"/>
    <cellStyle name="Separador de milhares 5 2 5 3 3 8" xfId="49091" xr:uid="{3C4FE937-A19A-4189-83CE-B677132E4B94}"/>
    <cellStyle name="Separador de milhares 5 2 5 3 3 9" xfId="53685" xr:uid="{0215FEC1-53E1-41B4-88B0-EA03AC8AEC8C}"/>
    <cellStyle name="Separador de milhares 5 2 5 3 4" xfId="49092" xr:uid="{184388F8-32C1-4806-B1A6-1B4D04D9DE08}"/>
    <cellStyle name="Separador de milhares 5 2 5 3 4 2" xfId="49093" xr:uid="{7D38BCA5-F76C-439C-9829-1E71D1F2990E}"/>
    <cellStyle name="Separador de milhares 5 2 5 3 4 2 2" xfId="49094" xr:uid="{A77A12B9-7396-4A08-AEF6-2521263BA754}"/>
    <cellStyle name="Separador de milhares 5 2 5 3 4 2 2 2" xfId="49095" xr:uid="{D8F33137-C518-41F2-BFC4-3E9DAF2ED297}"/>
    <cellStyle name="Separador de milhares 5 2 5 3 4 2 2 2 2" xfId="49096" xr:uid="{1BC9E2D3-93DD-4DDD-9670-682603EC523A}"/>
    <cellStyle name="Separador de milhares 5 2 5 3 4 2 2 3" xfId="49097" xr:uid="{9D21C67C-F86E-4AEA-B5AE-CF830924CEE5}"/>
    <cellStyle name="Separador de milhares 5 2 5 3 4 2 3" xfId="49098" xr:uid="{68F2776C-FECA-4904-B681-0F45AF0DAEB4}"/>
    <cellStyle name="Separador de milhares 5 2 5 3 4 2 3 2" xfId="49099" xr:uid="{C21B0010-3178-4CE8-A2B0-FB6CE1B03785}"/>
    <cellStyle name="Separador de milhares 5 2 5 3 4 2 4" xfId="49100" xr:uid="{C6D76B24-68CE-4240-8742-E62138E92577}"/>
    <cellStyle name="Separador de milhares 5 2 5 3 4 2 4 2" xfId="49101" xr:uid="{76FC93F2-F254-40A9-B75A-C951196DCF2A}"/>
    <cellStyle name="Separador de milhares 5 2 5 3 4 2 5" xfId="49102" xr:uid="{3B889EBE-4489-4C26-B87A-95D8B61BD24A}"/>
    <cellStyle name="Separador de milhares 5 2 5 3 4 3" xfId="49103" xr:uid="{365A956C-5806-4B40-84C6-08BD99BBEF01}"/>
    <cellStyle name="Separador de milhares 5 2 5 3 4 3 2" xfId="49104" xr:uid="{A6CFF9C3-659E-46B0-A945-B70816AB79E5}"/>
    <cellStyle name="Separador de milhares 5 2 5 3 4 4" xfId="49105" xr:uid="{29BD451A-9CDA-4468-9AA2-F7CB731DCB05}"/>
    <cellStyle name="Separador de milhares 5 2 5 3 4 4 2" xfId="49106" xr:uid="{4D2217EA-010A-4C89-82AF-CCA77CE7E9CF}"/>
    <cellStyle name="Separador de milhares 5 2 5 3 4 5" xfId="49107" xr:uid="{091A733F-7AAE-45F5-836D-73BB1CCC95A8}"/>
    <cellStyle name="Separador de milhares 5 2 5 3 5" xfId="49108" xr:uid="{40646725-3F07-45A3-8A7F-EEDEC4B32B3A}"/>
    <cellStyle name="Separador de milhares 5 2 5 3 5 2" xfId="49109" xr:uid="{9318F66D-1206-450D-BC63-36F6156D2B51}"/>
    <cellStyle name="Separador de milhares 5 2 5 3 5 2 2" xfId="49110" xr:uid="{9C30627D-DB4B-4333-969C-CC88F25414B4}"/>
    <cellStyle name="Separador de milhares 5 2 5 3 5 3" xfId="49111" xr:uid="{87BD78A9-2334-48F8-9EF6-C03A91465486}"/>
    <cellStyle name="Separador de milhares 5 2 5 3 5 3 2" xfId="49112" xr:uid="{E688D629-C1A7-4A5D-B3C1-765CA5679217}"/>
    <cellStyle name="Separador de milhares 5 2 5 3 5 4" xfId="49113" xr:uid="{AFCA8CD6-49DC-4196-B850-6C48082129D8}"/>
    <cellStyle name="Separador de milhares 5 2 5 3 6" xfId="49114" xr:uid="{4E2BBB4F-B7D1-4FCE-937A-C2E9C6E8B485}"/>
    <cellStyle name="Separador de milhares 5 2 5 3 6 2" xfId="49115" xr:uid="{F49C2944-D1E5-4EFD-A949-9A61C7691F0F}"/>
    <cellStyle name="Separador de milhares 5 2 5 3 6 2 2" xfId="49116" xr:uid="{FF79A481-B42C-44D3-B67C-956AEB14932C}"/>
    <cellStyle name="Separador de milhares 5 2 5 3 6 2 2 2" xfId="49117" xr:uid="{29F884A9-6266-408D-B7D8-4A25C52B1741}"/>
    <cellStyle name="Separador de milhares 5 2 5 3 6 2 3" xfId="49118" xr:uid="{2BCC8B0D-BD67-4BB0-B2FC-AC24275ABA7B}"/>
    <cellStyle name="Separador de milhares 5 2 5 3 6 3" xfId="49119" xr:uid="{699DF2B8-248D-4E5F-9955-AD167AB0F910}"/>
    <cellStyle name="Separador de milhares 5 2 5 3 6 3 2" xfId="49120" xr:uid="{0F9E10F5-F8A5-4190-B311-70DD1AE48274}"/>
    <cellStyle name="Separador de milhares 5 2 5 3 6 4" xfId="49121" xr:uid="{5968DA9D-C366-48D6-825B-925DD8217017}"/>
    <cellStyle name="Separador de milhares 5 2 5 3 6 4 2" xfId="49122" xr:uid="{CF7A4805-FB7D-4D29-9013-D573AA9962EB}"/>
    <cellStyle name="Separador de milhares 5 2 5 3 6 5" xfId="49123" xr:uid="{9A556090-0AA6-4285-9888-8BB3B1F8D93F}"/>
    <cellStyle name="Separador de milhares 5 2 5 3 7" xfId="49124" xr:uid="{0617E660-A3CC-498C-B916-5790C3B31541}"/>
    <cellStyle name="Separador de milhares 5 2 5 3 7 2" xfId="49125" xr:uid="{645FDCDB-A678-45ED-8DD1-5FC739591AD1}"/>
    <cellStyle name="Separador de milhares 5 2 5 3 7 2 2" xfId="49126" xr:uid="{AAEC1819-2C1E-443E-8F53-EE99B767010A}"/>
    <cellStyle name="Separador de milhares 5 2 5 3 7 3" xfId="49127" xr:uid="{E53CF863-5732-4DAE-B0C9-D067E24C657E}"/>
    <cellStyle name="Separador de milhares 5 2 5 3 7 3 2" xfId="49128" xr:uid="{5B56571F-B750-4B5D-AAF8-F144E2264072}"/>
    <cellStyle name="Separador de milhares 5 2 5 3 7 4" xfId="49129" xr:uid="{614D84E0-DA11-47D1-BE4B-F336786E9FD5}"/>
    <cellStyle name="Separador de milhares 5 2 5 3 8" xfId="49130" xr:uid="{33DE2AD3-DA79-46B1-AE1D-873E768E725C}"/>
    <cellStyle name="Separador de milhares 5 2 5 3 8 2" xfId="49131" xr:uid="{8264C3FD-8BB3-4546-AF75-5476845A48F7}"/>
    <cellStyle name="Separador de milhares 5 2 5 3 9" xfId="49132" xr:uid="{14724B82-B642-4AD0-B078-8511115139AF}"/>
    <cellStyle name="Separador de milhares 5 2 5 4" xfId="49133" xr:uid="{4465A158-9C9A-4A86-88F3-CCE750F0F49A}"/>
    <cellStyle name="Separador de milhares 5 2 5 4 10" xfId="49134" xr:uid="{6F3CB029-868A-406B-8055-53BD28589598}"/>
    <cellStyle name="Separador de milhares 5 2 5 4 11" xfId="53686" xr:uid="{0C1DF34D-006E-4CEC-9111-9F89FB1339DF}"/>
    <cellStyle name="Separador de milhares 5 2 5 4 2" xfId="49135" xr:uid="{72E6309C-20D5-41E6-A0F8-454551BCA77B}"/>
    <cellStyle name="Separador de milhares 5 2 5 4 2 2" xfId="49136" xr:uid="{76C3F17A-0BE0-4DB4-914A-7C0767A712B8}"/>
    <cellStyle name="Separador de milhares 5 2 5 4 2 2 2" xfId="49137" xr:uid="{55364C3E-AD0C-49C8-9A9F-5573D9819362}"/>
    <cellStyle name="Separador de milhares 5 2 5 4 2 2 2 2" xfId="49138" xr:uid="{484CD3A9-FBED-4187-9350-B4F852B6DFA8}"/>
    <cellStyle name="Separador de milhares 5 2 5 4 2 2 2 2 2" xfId="49139" xr:uid="{2F0FE1B9-5F4D-4903-9878-CB446DF3DB1F}"/>
    <cellStyle name="Separador de milhares 5 2 5 4 2 2 2 2 2 2" xfId="49140" xr:uid="{BD201C56-2CB0-4B69-847B-0A904A93166A}"/>
    <cellStyle name="Separador de milhares 5 2 5 4 2 2 2 2 3" xfId="49141" xr:uid="{FF8BE191-A9F5-4DB8-8807-42F20A23D48A}"/>
    <cellStyle name="Separador de milhares 5 2 5 4 2 2 2 3" xfId="49142" xr:uid="{C592DDE1-829C-46B1-B250-2CD539083E61}"/>
    <cellStyle name="Separador de milhares 5 2 5 4 2 2 2 3 2" xfId="49143" xr:uid="{B9350035-7CB5-4390-B800-A3B0D6C2B21C}"/>
    <cellStyle name="Separador de milhares 5 2 5 4 2 2 2 4" xfId="49144" xr:uid="{847BBB6C-64D9-4571-B0CC-8654C83FA454}"/>
    <cellStyle name="Separador de milhares 5 2 5 4 2 2 2 4 2" xfId="49145" xr:uid="{92E0AAD4-C1C7-484C-9134-633DF7927C46}"/>
    <cellStyle name="Separador de milhares 5 2 5 4 2 2 2 5" xfId="49146" xr:uid="{4411B446-B71F-4198-8A39-1679E6531E62}"/>
    <cellStyle name="Separador de milhares 5 2 5 4 2 2 3" xfId="49147" xr:uid="{12EB97FF-1D96-4D63-BA1F-38D2DC571E16}"/>
    <cellStyle name="Separador de milhares 5 2 5 4 2 2 3 2" xfId="49148" xr:uid="{F5BFA829-550B-4668-AD44-6F4B10304290}"/>
    <cellStyle name="Separador de milhares 5 2 5 4 2 2 4" xfId="49149" xr:uid="{8DC6B022-4F8D-4C5E-BF7F-4FA96976F0E4}"/>
    <cellStyle name="Separador de milhares 5 2 5 4 2 2 4 2" xfId="49150" xr:uid="{1D5B2BC7-2213-4791-BE86-EFD46A511671}"/>
    <cellStyle name="Separador de milhares 5 2 5 4 2 2 5" xfId="49151" xr:uid="{02470063-2BAB-4232-94A0-23C4A43B6A2D}"/>
    <cellStyle name="Separador de milhares 5 2 5 4 2 3" xfId="49152" xr:uid="{CF1CA5DD-4CD1-4CA2-A04A-9CAB12A7104E}"/>
    <cellStyle name="Separador de milhares 5 2 5 4 2 3 2" xfId="49153" xr:uid="{93B752AA-CC52-4307-AFD5-962781747A1A}"/>
    <cellStyle name="Separador de milhares 5 2 5 4 2 3 2 2" xfId="49154" xr:uid="{1AC6F42A-51A0-4DF3-B57E-38CBF34EEC97}"/>
    <cellStyle name="Separador de milhares 5 2 5 4 2 3 3" xfId="49155" xr:uid="{E0D16249-62C2-40C0-B355-A3C8BB370040}"/>
    <cellStyle name="Separador de milhares 5 2 5 4 2 3 3 2" xfId="49156" xr:uid="{7C167CE2-D411-48C7-83AC-4D688A315166}"/>
    <cellStyle name="Separador de milhares 5 2 5 4 2 3 4" xfId="49157" xr:uid="{5A86CB3A-4570-434F-BA35-AE54761C2DF4}"/>
    <cellStyle name="Separador de milhares 5 2 5 4 2 4" xfId="49158" xr:uid="{D77AB7A1-BF84-42A7-8951-2CA9B6748C81}"/>
    <cellStyle name="Separador de milhares 5 2 5 4 2 4 2" xfId="49159" xr:uid="{068DF5A6-8A37-46C5-BE26-B1C3C780C00D}"/>
    <cellStyle name="Separador de milhares 5 2 5 4 2 4 2 2" xfId="49160" xr:uid="{342D9BED-CDE1-43BF-88B3-F9570E57439E}"/>
    <cellStyle name="Separador de milhares 5 2 5 4 2 4 2 2 2" xfId="49161" xr:uid="{5696C7C6-A577-46FF-ACED-C8064B70F770}"/>
    <cellStyle name="Separador de milhares 5 2 5 4 2 4 2 3" xfId="49162" xr:uid="{34DA2F5A-0F9F-4A8A-96D4-BC2557E61918}"/>
    <cellStyle name="Separador de milhares 5 2 5 4 2 4 3" xfId="49163" xr:uid="{57C18139-C623-4763-9628-648D2B82981B}"/>
    <cellStyle name="Separador de milhares 5 2 5 4 2 4 3 2" xfId="49164" xr:uid="{8339A724-5C65-4EC1-A038-002F335F8198}"/>
    <cellStyle name="Separador de milhares 5 2 5 4 2 4 4" xfId="49165" xr:uid="{91B3425A-1FDB-4EDB-A060-792E75C3D161}"/>
    <cellStyle name="Separador de milhares 5 2 5 4 2 4 4 2" xfId="49166" xr:uid="{58B3209E-2095-45A1-AD61-1B271F39322D}"/>
    <cellStyle name="Separador de milhares 5 2 5 4 2 4 5" xfId="49167" xr:uid="{FCA642B2-0EF8-4699-8DD3-641EEE43C0BD}"/>
    <cellStyle name="Separador de milhares 5 2 5 4 2 5" xfId="49168" xr:uid="{595C724D-40E1-48CB-ACE4-C09FAEFB31FD}"/>
    <cellStyle name="Separador de milhares 5 2 5 4 2 5 2" xfId="49169" xr:uid="{A9977E74-9374-4237-B479-C970B1D5C1A3}"/>
    <cellStyle name="Separador de milhares 5 2 5 4 2 5 2 2" xfId="49170" xr:uid="{5D41435D-B53B-41B4-9D6B-EFDEAA54D350}"/>
    <cellStyle name="Separador de milhares 5 2 5 4 2 5 3" xfId="49171" xr:uid="{8157A6CD-A1B0-4523-B562-A208ED4C41FD}"/>
    <cellStyle name="Separador de milhares 5 2 5 4 2 5 3 2" xfId="49172" xr:uid="{7A413EC9-C3BD-450E-8FFC-718DB136A204}"/>
    <cellStyle name="Separador de milhares 5 2 5 4 2 5 4" xfId="49173" xr:uid="{D4BE526F-ED34-4FC6-BC1D-49E57EC22C8E}"/>
    <cellStyle name="Separador de milhares 5 2 5 4 2 6" xfId="49174" xr:uid="{F776C4BB-7AC2-4C3A-B0B1-F48A0F80D372}"/>
    <cellStyle name="Separador de milhares 5 2 5 4 2 6 2" xfId="49175" xr:uid="{A4271890-EB24-4C31-AA24-735E55D06C1F}"/>
    <cellStyle name="Separador de milhares 5 2 5 4 2 7" xfId="49176" xr:uid="{76BC1B94-B116-4654-BEBD-8B775075D71C}"/>
    <cellStyle name="Separador de milhares 5 2 5 4 2 8" xfId="49177" xr:uid="{9FF5432E-CF30-4EEC-BD96-1D2AD27E727B}"/>
    <cellStyle name="Separador de milhares 5 2 5 4 2 9" xfId="53687" xr:uid="{997E37E8-EF37-451B-AECA-1A75D1FA42BF}"/>
    <cellStyle name="Separador de milhares 5 2 5 4 3" xfId="49178" xr:uid="{A49F978C-EE27-4661-A286-10265F8E2154}"/>
    <cellStyle name="Separador de milhares 5 2 5 4 3 2" xfId="49179" xr:uid="{67213634-4427-4E0D-8E16-C7540B471FF9}"/>
    <cellStyle name="Separador de milhares 5 2 5 4 3 2 2" xfId="49180" xr:uid="{DDAE1926-5ED6-4AFD-B069-7FD4493FFDA9}"/>
    <cellStyle name="Separador de milhares 5 2 5 4 3 2 2 2" xfId="49181" xr:uid="{6DAE6614-E52B-4524-880C-E4923C357301}"/>
    <cellStyle name="Separador de milhares 5 2 5 4 3 2 2 2 2" xfId="49182" xr:uid="{8D8E2B19-38BE-4951-BF2F-9F37276AAE6C}"/>
    <cellStyle name="Separador de milhares 5 2 5 4 3 2 2 2 2 2" xfId="49183" xr:uid="{2F486937-9C30-4C18-951A-ACEB64EAD5C0}"/>
    <cellStyle name="Separador de milhares 5 2 5 4 3 2 2 2 3" xfId="49184" xr:uid="{289FC2CF-110F-4858-9551-4A1005F9C3DE}"/>
    <cellStyle name="Separador de milhares 5 2 5 4 3 2 2 3" xfId="49185" xr:uid="{C1D2B4E0-E974-4E5A-AC41-FBA9781E4D26}"/>
    <cellStyle name="Separador de milhares 5 2 5 4 3 2 2 3 2" xfId="49186" xr:uid="{C3154E6D-C3D4-4A01-93C6-172CECB6F2D8}"/>
    <cellStyle name="Separador de milhares 5 2 5 4 3 2 2 4" xfId="49187" xr:uid="{4A0EF787-A6CD-43A7-9218-34B63B896D90}"/>
    <cellStyle name="Separador de milhares 5 2 5 4 3 2 2 4 2" xfId="49188" xr:uid="{B0275B76-0289-4714-93ED-64FB96900547}"/>
    <cellStyle name="Separador de milhares 5 2 5 4 3 2 2 5" xfId="49189" xr:uid="{65F7B58F-D511-4DC4-AA21-5595139DE3AF}"/>
    <cellStyle name="Separador de milhares 5 2 5 4 3 2 3" xfId="49190" xr:uid="{0B6E55A9-9E60-412B-8190-9C85153F04F8}"/>
    <cellStyle name="Separador de milhares 5 2 5 4 3 2 3 2" xfId="49191" xr:uid="{61B5003E-8FD5-4926-98D1-780E9BBF87D1}"/>
    <cellStyle name="Separador de milhares 5 2 5 4 3 2 4" xfId="49192" xr:uid="{2C7EBDC5-E4E4-4D07-A304-B7CF0704A395}"/>
    <cellStyle name="Separador de milhares 5 2 5 4 3 2 4 2" xfId="49193" xr:uid="{86AAA32E-8B91-468A-B680-A58C89D58F7A}"/>
    <cellStyle name="Separador de milhares 5 2 5 4 3 2 5" xfId="49194" xr:uid="{7991C669-94E1-4A26-B1C9-8B43AF2F3CFB}"/>
    <cellStyle name="Separador de milhares 5 2 5 4 3 3" xfId="49195" xr:uid="{96C518BE-C135-4B90-B2C3-F8A9B6AB2208}"/>
    <cellStyle name="Separador de milhares 5 2 5 4 3 3 2" xfId="49196" xr:uid="{F25B2C3A-37E4-49D3-8CBA-E149A54DBB90}"/>
    <cellStyle name="Separador de milhares 5 2 5 4 3 3 2 2" xfId="49197" xr:uid="{8CDCB700-6E71-49B3-AD81-6B3884DC19DB}"/>
    <cellStyle name="Separador de milhares 5 2 5 4 3 3 3" xfId="49198" xr:uid="{E6220015-0458-4FD5-9753-AFCCC583D80C}"/>
    <cellStyle name="Separador de milhares 5 2 5 4 3 3 3 2" xfId="49199" xr:uid="{F3C774D4-C696-413F-937E-E37C44A070CC}"/>
    <cellStyle name="Separador de milhares 5 2 5 4 3 3 4" xfId="49200" xr:uid="{8591FBE9-1399-4A44-92E6-DD7DB3ED4A22}"/>
    <cellStyle name="Separador de milhares 5 2 5 4 3 4" xfId="49201" xr:uid="{27C35A36-37B0-4D36-8427-EDBC0A4E22F5}"/>
    <cellStyle name="Separador de milhares 5 2 5 4 3 4 2" xfId="49202" xr:uid="{5550EC1D-1B07-42F9-8142-82F5CA7BB435}"/>
    <cellStyle name="Separador de milhares 5 2 5 4 3 4 2 2" xfId="49203" xr:uid="{2A6C1AAB-15F3-4FE7-AF4F-23CE8088819B}"/>
    <cellStyle name="Separador de milhares 5 2 5 4 3 4 2 2 2" xfId="49204" xr:uid="{06D001CB-D146-4DF6-8C9A-27EDBAB3E579}"/>
    <cellStyle name="Separador de milhares 5 2 5 4 3 4 2 3" xfId="49205" xr:uid="{44FF073E-B598-434B-8E69-7CBA473931A7}"/>
    <cellStyle name="Separador de milhares 5 2 5 4 3 4 3" xfId="49206" xr:uid="{9EDA08D1-EF85-4B82-8754-273666A48E47}"/>
    <cellStyle name="Separador de milhares 5 2 5 4 3 4 3 2" xfId="49207" xr:uid="{CA755DBF-BAB9-4234-A5A5-AD64E6837602}"/>
    <cellStyle name="Separador de milhares 5 2 5 4 3 4 4" xfId="49208" xr:uid="{B1A9DFEA-71E6-446B-9587-9C98903D9173}"/>
    <cellStyle name="Separador de milhares 5 2 5 4 3 4 4 2" xfId="49209" xr:uid="{2C2B0B0A-7374-4460-8B83-63046056347E}"/>
    <cellStyle name="Separador de milhares 5 2 5 4 3 4 5" xfId="49210" xr:uid="{EA73DC93-03F4-4F28-B806-DF9BC2A2C9C6}"/>
    <cellStyle name="Separador de milhares 5 2 5 4 3 5" xfId="49211" xr:uid="{3A919F75-F0C6-45D5-8787-E29BEAEAE8A7}"/>
    <cellStyle name="Separador de milhares 5 2 5 4 3 5 2" xfId="49212" xr:uid="{1508027F-4FF7-48E2-99DF-9335CCB58B01}"/>
    <cellStyle name="Separador de milhares 5 2 5 4 3 5 2 2" xfId="49213" xr:uid="{EAB8EBCF-A195-4273-836A-53804FAD66CF}"/>
    <cellStyle name="Separador de milhares 5 2 5 4 3 5 3" xfId="49214" xr:uid="{64B861A8-394C-4328-9517-34CB89878B88}"/>
    <cellStyle name="Separador de milhares 5 2 5 4 3 5 3 2" xfId="49215" xr:uid="{067C313A-D677-4F08-A2B3-2A2C6EAFC47F}"/>
    <cellStyle name="Separador de milhares 5 2 5 4 3 5 4" xfId="49216" xr:uid="{6B70AC8A-7E1E-4A40-8238-CD546ABC115C}"/>
    <cellStyle name="Separador de milhares 5 2 5 4 3 6" xfId="49217" xr:uid="{4C8D5F27-DAF1-4E80-9E89-EB6F679B3ACD}"/>
    <cellStyle name="Separador de milhares 5 2 5 4 3 6 2" xfId="49218" xr:uid="{A75AA0CA-AA64-49C0-A2A8-0B63CB693ADF}"/>
    <cellStyle name="Separador de milhares 5 2 5 4 3 7" xfId="49219" xr:uid="{525A5A38-5D2D-4996-B3A8-FA8406CDEA2E}"/>
    <cellStyle name="Separador de milhares 5 2 5 4 3 8" xfId="49220" xr:uid="{779BEE0F-F03F-47B4-94B3-B1A6CA9758DB}"/>
    <cellStyle name="Separador de milhares 5 2 5 4 3 9" xfId="53688" xr:uid="{F2D635C6-DC5D-4BDA-88E8-90669FE040B4}"/>
    <cellStyle name="Separador de milhares 5 2 5 4 4" xfId="49221" xr:uid="{88E62749-5484-42C6-90F1-0BC7BF1D1EE1}"/>
    <cellStyle name="Separador de milhares 5 2 5 4 4 2" xfId="49222" xr:uid="{9AC816C1-345D-4CB3-A064-6AA825F1B9D3}"/>
    <cellStyle name="Separador de milhares 5 2 5 4 4 2 2" xfId="49223" xr:uid="{3E71F74C-EC38-4DDD-9BE3-4BB91E350E68}"/>
    <cellStyle name="Separador de milhares 5 2 5 4 4 2 2 2" xfId="49224" xr:uid="{A5A7E6B1-9BB9-4CC0-9C5A-1CA17E196701}"/>
    <cellStyle name="Separador de milhares 5 2 5 4 4 2 2 2 2" xfId="49225" xr:uid="{E81B6A06-6979-4CC8-83C3-9A5FE2FCE506}"/>
    <cellStyle name="Separador de milhares 5 2 5 4 4 2 2 3" xfId="49226" xr:uid="{0B5B814D-5665-4F07-9383-F49B775D31E8}"/>
    <cellStyle name="Separador de milhares 5 2 5 4 4 2 3" xfId="49227" xr:uid="{BCF69011-2986-41D7-B401-F03E82E9F295}"/>
    <cellStyle name="Separador de milhares 5 2 5 4 4 2 3 2" xfId="49228" xr:uid="{20A1A107-30D6-4539-9B94-C57987211F83}"/>
    <cellStyle name="Separador de milhares 5 2 5 4 4 2 4" xfId="49229" xr:uid="{4352C712-A2C9-4B87-81B4-B91C51FE474B}"/>
    <cellStyle name="Separador de milhares 5 2 5 4 4 2 4 2" xfId="49230" xr:uid="{13782D52-096A-436E-ACEB-C4F752BCC26C}"/>
    <cellStyle name="Separador de milhares 5 2 5 4 4 2 5" xfId="49231" xr:uid="{8C08416D-B712-4E86-B8FF-0023FE0BDFA9}"/>
    <cellStyle name="Separador de milhares 5 2 5 4 4 3" xfId="49232" xr:uid="{D6B5A460-2DEB-4470-9FC9-1D803867D4ED}"/>
    <cellStyle name="Separador de milhares 5 2 5 4 4 3 2" xfId="49233" xr:uid="{10C27FDB-3C2E-4BA5-9CE7-477D438FC8AA}"/>
    <cellStyle name="Separador de milhares 5 2 5 4 4 4" xfId="49234" xr:uid="{967B5FD5-9927-4980-A187-1C6879C5EEE9}"/>
    <cellStyle name="Separador de milhares 5 2 5 4 4 4 2" xfId="49235" xr:uid="{702F3B83-8DA4-4A7B-973A-DCC2C3510F68}"/>
    <cellStyle name="Separador de milhares 5 2 5 4 4 5" xfId="49236" xr:uid="{90C53902-DBEC-4DAD-A6E0-702726B60F44}"/>
    <cellStyle name="Separador de milhares 5 2 5 4 5" xfId="49237" xr:uid="{AF2764C3-DA04-43D9-B387-6BCF15437B80}"/>
    <cellStyle name="Separador de milhares 5 2 5 4 5 2" xfId="49238" xr:uid="{7F87887A-31CB-4126-931E-84334E624627}"/>
    <cellStyle name="Separador de milhares 5 2 5 4 5 2 2" xfId="49239" xr:uid="{A52E6AF7-4CF8-46C0-9232-75E3570A4361}"/>
    <cellStyle name="Separador de milhares 5 2 5 4 5 3" xfId="49240" xr:uid="{210ABF50-E857-4671-B0FF-0B928A3767DF}"/>
    <cellStyle name="Separador de milhares 5 2 5 4 5 3 2" xfId="49241" xr:uid="{A237D6B4-DD26-4B2B-846C-76183E6844F8}"/>
    <cellStyle name="Separador de milhares 5 2 5 4 5 4" xfId="49242" xr:uid="{AA6ECAC0-47AC-4919-89FB-3FA0FB419A1F}"/>
    <cellStyle name="Separador de milhares 5 2 5 4 6" xfId="49243" xr:uid="{CA0B3E94-F375-4FE6-A969-872D7A8B9380}"/>
    <cellStyle name="Separador de milhares 5 2 5 4 6 2" xfId="49244" xr:uid="{271A663F-E0BC-48A2-8A4B-50506EF82E24}"/>
    <cellStyle name="Separador de milhares 5 2 5 4 6 2 2" xfId="49245" xr:uid="{3F565BCD-134C-48FA-9CD1-3206061EE3F4}"/>
    <cellStyle name="Separador de milhares 5 2 5 4 6 2 2 2" xfId="49246" xr:uid="{1AD8BED2-95C1-40A9-85A0-EEBFB14AFB15}"/>
    <cellStyle name="Separador de milhares 5 2 5 4 6 2 3" xfId="49247" xr:uid="{4412BB62-0065-4359-8096-37A22ECB01D9}"/>
    <cellStyle name="Separador de milhares 5 2 5 4 6 3" xfId="49248" xr:uid="{F22AA82C-3080-413C-A11D-111A99FDA87F}"/>
    <cellStyle name="Separador de milhares 5 2 5 4 6 3 2" xfId="49249" xr:uid="{A2D11117-DA61-4557-A02A-BCD497D1CCED}"/>
    <cellStyle name="Separador de milhares 5 2 5 4 6 4" xfId="49250" xr:uid="{2A8B011C-6435-4EE4-8B04-707A7BAE8AD8}"/>
    <cellStyle name="Separador de milhares 5 2 5 4 6 4 2" xfId="49251" xr:uid="{16EDDA3E-5B92-42AC-A224-44167BC346C1}"/>
    <cellStyle name="Separador de milhares 5 2 5 4 6 5" xfId="49252" xr:uid="{CDFD62D2-EC9D-4DB2-AB36-80F4A7F7B1C4}"/>
    <cellStyle name="Separador de milhares 5 2 5 4 7" xfId="49253" xr:uid="{0E40C162-4B70-4E56-8ABF-6E139D3C4BA6}"/>
    <cellStyle name="Separador de milhares 5 2 5 4 7 2" xfId="49254" xr:uid="{529C31A8-007B-4807-A32F-F437255E1542}"/>
    <cellStyle name="Separador de milhares 5 2 5 4 7 2 2" xfId="49255" xr:uid="{D6DAE240-E17A-4F3C-AC39-50254B65BD10}"/>
    <cellStyle name="Separador de milhares 5 2 5 4 7 3" xfId="49256" xr:uid="{4F9C88AE-4114-4D34-9CB8-E11E8B2420FD}"/>
    <cellStyle name="Separador de milhares 5 2 5 4 7 3 2" xfId="49257" xr:uid="{57C954BD-F709-4F1C-9848-68CA8BDC971E}"/>
    <cellStyle name="Separador de milhares 5 2 5 4 7 4" xfId="49258" xr:uid="{BE9EDC16-8FA2-4AA4-8C7B-03B2AED4DF57}"/>
    <cellStyle name="Separador de milhares 5 2 5 4 8" xfId="49259" xr:uid="{87FC7D41-A144-4FD1-B5D0-D3CF29A49287}"/>
    <cellStyle name="Separador de milhares 5 2 5 4 8 2" xfId="49260" xr:uid="{09A29825-92BF-4FA1-A83B-23ED3D4C8AC7}"/>
    <cellStyle name="Separador de milhares 5 2 5 4 9" xfId="49261" xr:uid="{1DFCC66A-32DF-4206-ACFF-284BDB7F1ECB}"/>
    <cellStyle name="Separador de milhares 5 2 5 5" xfId="49262" xr:uid="{E095C936-DAC7-4894-BB04-A404F2F365C4}"/>
    <cellStyle name="Separador de milhares 5 2 5 5 2" xfId="49263" xr:uid="{50058293-D8A4-4EEE-9DF0-2CC661FEA153}"/>
    <cellStyle name="Separador de milhares 5 2 5 5 2 2" xfId="49264" xr:uid="{5657C7C2-78ED-49B6-8B78-7EC4ACCA9628}"/>
    <cellStyle name="Separador de milhares 5 2 5 5 2 2 2" xfId="49265" xr:uid="{E9D6300E-1DB0-45D2-8329-23E5D390EED9}"/>
    <cellStyle name="Separador de milhares 5 2 5 5 2 2 2 2" xfId="49266" xr:uid="{F1521DD1-20A5-449C-AD5A-1072DABF4F23}"/>
    <cellStyle name="Separador de milhares 5 2 5 5 2 2 2 2 2" xfId="49267" xr:uid="{F8DE6AEA-D4DE-4BF1-871A-DF848EACD439}"/>
    <cellStyle name="Separador de milhares 5 2 5 5 2 2 2 3" xfId="49268" xr:uid="{63CE5E09-3F6D-45A2-8585-DD6C03BF04B3}"/>
    <cellStyle name="Separador de milhares 5 2 5 5 2 2 3" xfId="49269" xr:uid="{A54D2213-716F-416A-9F0A-D0930E6934A1}"/>
    <cellStyle name="Separador de milhares 5 2 5 5 2 2 3 2" xfId="49270" xr:uid="{EFAB5738-CE33-4178-9E23-3B49DDBD1CE0}"/>
    <cellStyle name="Separador de milhares 5 2 5 5 2 2 4" xfId="49271" xr:uid="{2938655B-CC32-4106-9903-85C3E883E21F}"/>
    <cellStyle name="Separador de milhares 5 2 5 5 2 2 4 2" xfId="49272" xr:uid="{E5AC7D7F-6065-46DD-9BF0-C7702867F601}"/>
    <cellStyle name="Separador de milhares 5 2 5 5 2 2 5" xfId="49273" xr:uid="{F06AF645-E02E-4107-8608-1B67DEADA7BA}"/>
    <cellStyle name="Separador de milhares 5 2 5 5 2 3" xfId="49274" xr:uid="{1A5F6B7F-0ADE-44AF-95D9-9BD2008B30A6}"/>
    <cellStyle name="Separador de milhares 5 2 5 5 2 3 2" xfId="49275" xr:uid="{F88DE4A5-BA87-4F6C-B1C7-777BEB727C0D}"/>
    <cellStyle name="Separador de milhares 5 2 5 5 2 4" xfId="49276" xr:uid="{439A920F-5B91-4C5D-A69D-BCE3A4CA9C7F}"/>
    <cellStyle name="Separador de milhares 5 2 5 5 2 4 2" xfId="49277" xr:uid="{BD3C390E-983F-4E57-93EC-C1BC63751728}"/>
    <cellStyle name="Separador de milhares 5 2 5 5 2 5" xfId="49278" xr:uid="{51E5B6DF-23A9-4083-8EFE-777F9A56BED8}"/>
    <cellStyle name="Separador de milhares 5 2 5 5 3" xfId="49279" xr:uid="{0D8DC1AD-C32D-4D47-8B5D-265C2E46B84A}"/>
    <cellStyle name="Separador de milhares 5 2 5 5 3 2" xfId="49280" xr:uid="{F0F14D2C-30CE-4A7E-9C2C-EED0309340BE}"/>
    <cellStyle name="Separador de milhares 5 2 5 5 3 2 2" xfId="49281" xr:uid="{19A5FADB-8400-4717-A589-AECBBC77932D}"/>
    <cellStyle name="Separador de milhares 5 2 5 5 3 3" xfId="49282" xr:uid="{25590369-9E57-4C3B-BFB4-2F43FED8521D}"/>
    <cellStyle name="Separador de milhares 5 2 5 5 3 3 2" xfId="49283" xr:uid="{7755C426-6E72-4AD4-9B07-019129FA1DB1}"/>
    <cellStyle name="Separador de milhares 5 2 5 5 3 4" xfId="49284" xr:uid="{58A37532-61F4-494F-B264-7E194E18F89B}"/>
    <cellStyle name="Separador de milhares 5 2 5 5 4" xfId="49285" xr:uid="{3BBEEB69-2AEC-4064-A5B3-96CDAB00C9A3}"/>
    <cellStyle name="Separador de milhares 5 2 5 5 4 2" xfId="49286" xr:uid="{126FFD90-D861-4EC2-A46B-E316CDA11DEF}"/>
    <cellStyle name="Separador de milhares 5 2 5 5 4 2 2" xfId="49287" xr:uid="{65BAB31A-BAD3-4B8D-97AE-9B052F6119CA}"/>
    <cellStyle name="Separador de milhares 5 2 5 5 4 2 2 2" xfId="49288" xr:uid="{14EE7CE5-89E4-4CA0-9FB9-B7644613EEB1}"/>
    <cellStyle name="Separador de milhares 5 2 5 5 4 2 3" xfId="49289" xr:uid="{630460CE-E834-4F7A-954C-E90B97AA548D}"/>
    <cellStyle name="Separador de milhares 5 2 5 5 4 3" xfId="49290" xr:uid="{834A637B-9B98-4623-BA91-E2AD3C2BE183}"/>
    <cellStyle name="Separador de milhares 5 2 5 5 4 3 2" xfId="49291" xr:uid="{574E63D4-BA18-4680-BCC1-8F4ECD064660}"/>
    <cellStyle name="Separador de milhares 5 2 5 5 4 4" xfId="49292" xr:uid="{369ADC06-AF82-4E5C-8907-F475BDE8CD00}"/>
    <cellStyle name="Separador de milhares 5 2 5 5 4 4 2" xfId="49293" xr:uid="{45CFD8A4-080F-454A-B3B3-9F73BA0BEA12}"/>
    <cellStyle name="Separador de milhares 5 2 5 5 4 5" xfId="49294" xr:uid="{BD6E0388-23DA-4FAC-9055-6CAF3BA1D264}"/>
    <cellStyle name="Separador de milhares 5 2 5 5 5" xfId="49295" xr:uid="{B5AA90EC-353E-43E3-B4D9-ABD2BBE84073}"/>
    <cellStyle name="Separador de milhares 5 2 5 5 5 2" xfId="49296" xr:uid="{BFA10983-E17B-4692-8B4C-35714A112CB9}"/>
    <cellStyle name="Separador de milhares 5 2 5 5 5 2 2" xfId="49297" xr:uid="{7D6F4090-6766-4205-96BA-1987EAF7A96C}"/>
    <cellStyle name="Separador de milhares 5 2 5 5 5 3" xfId="49298" xr:uid="{03102D1F-96C6-435C-BA79-61C9499A8735}"/>
    <cellStyle name="Separador de milhares 5 2 5 5 5 3 2" xfId="49299" xr:uid="{F713610A-09DF-4E27-98C4-97D56E504234}"/>
    <cellStyle name="Separador de milhares 5 2 5 5 5 4" xfId="49300" xr:uid="{E8FED8E2-48F5-45DB-B569-372681FFA4E1}"/>
    <cellStyle name="Separador de milhares 5 2 5 5 6" xfId="49301" xr:uid="{02655C9E-0E8D-4FE1-B312-83FADBB1D524}"/>
    <cellStyle name="Separador de milhares 5 2 5 5 6 2" xfId="49302" xr:uid="{C98D760A-8850-4C75-919D-EB3000933404}"/>
    <cellStyle name="Separador de milhares 5 2 5 5 7" xfId="49303" xr:uid="{AC6BAA3F-27DC-4CA5-BACB-0B06A513A19C}"/>
    <cellStyle name="Separador de milhares 5 2 5 5 8" xfId="49304" xr:uid="{4D388E83-E418-4901-AFD9-3D47B8994AF9}"/>
    <cellStyle name="Separador de milhares 5 2 5 5 9" xfId="53689" xr:uid="{D34A1296-5841-41FC-80C2-B6B7FBD8B860}"/>
    <cellStyle name="Separador de milhares 5 2 5 6" xfId="49305" xr:uid="{DB57B9E8-9038-4116-8D70-1315BB1FD68B}"/>
    <cellStyle name="Separador de milhares 5 2 5 6 2" xfId="49306" xr:uid="{AE4744FC-B68D-4EDD-B937-45316D6B7CAD}"/>
    <cellStyle name="Separador de milhares 5 2 5 6 2 2" xfId="49307" xr:uid="{65226B04-62E9-4EBF-BF9B-F6AB72BAB112}"/>
    <cellStyle name="Separador de milhares 5 2 5 6 2 2 2" xfId="49308" xr:uid="{7A5D1B8C-C10E-4302-ABC8-BFEEE2149638}"/>
    <cellStyle name="Separador de milhares 5 2 5 6 2 2 2 2" xfId="49309" xr:uid="{3352D6D6-5EE8-4B53-9C22-B0A6DB62113D}"/>
    <cellStyle name="Separador de milhares 5 2 5 6 2 2 2 2 2" xfId="49310" xr:uid="{9E91AB54-4A97-4CBD-ACFC-A648B8959C6A}"/>
    <cellStyle name="Separador de milhares 5 2 5 6 2 2 2 3" xfId="49311" xr:uid="{2DA53A13-622F-4164-BE02-E8A20694FF17}"/>
    <cellStyle name="Separador de milhares 5 2 5 6 2 2 3" xfId="49312" xr:uid="{A6090E0D-B715-48AE-84A1-A3078DEE4671}"/>
    <cellStyle name="Separador de milhares 5 2 5 6 2 2 3 2" xfId="49313" xr:uid="{8417858B-AEDC-467C-A789-135E72A322BD}"/>
    <cellStyle name="Separador de milhares 5 2 5 6 2 2 4" xfId="49314" xr:uid="{4796D9CC-95AD-4F5B-9868-DBD0618B0748}"/>
    <cellStyle name="Separador de milhares 5 2 5 6 2 2 4 2" xfId="49315" xr:uid="{6ED9A1FD-68A3-4D65-A9DA-F44BEB82BD2E}"/>
    <cellStyle name="Separador de milhares 5 2 5 6 2 2 5" xfId="49316" xr:uid="{C21F39EF-24B7-429F-A084-0C6F150C1690}"/>
    <cellStyle name="Separador de milhares 5 2 5 6 2 3" xfId="49317" xr:uid="{E2F03967-71A9-4760-968B-F78C8AFA0922}"/>
    <cellStyle name="Separador de milhares 5 2 5 6 2 3 2" xfId="49318" xr:uid="{3397C98C-57C3-457B-9E23-8E5BB37A47B4}"/>
    <cellStyle name="Separador de milhares 5 2 5 6 2 4" xfId="49319" xr:uid="{A7A21233-BCDD-4036-BFC6-466A3C244D7A}"/>
    <cellStyle name="Separador de milhares 5 2 5 6 2 4 2" xfId="49320" xr:uid="{79A98AC6-1F35-43F0-B7E7-329A44A10883}"/>
    <cellStyle name="Separador de milhares 5 2 5 6 2 5" xfId="49321" xr:uid="{0F87AA0A-4A53-41FD-A99F-7746AB1879AB}"/>
    <cellStyle name="Separador de milhares 5 2 5 6 3" xfId="49322" xr:uid="{C20590A9-3BFF-4EDF-A83B-B32575B98730}"/>
    <cellStyle name="Separador de milhares 5 2 5 6 3 2" xfId="49323" xr:uid="{EA9C180E-7E79-4F98-B8DD-F1C2299EFC6C}"/>
    <cellStyle name="Separador de milhares 5 2 5 6 3 2 2" xfId="49324" xr:uid="{00A1EA89-D7C3-4C58-806C-B4D44C80642D}"/>
    <cellStyle name="Separador de milhares 5 2 5 6 3 3" xfId="49325" xr:uid="{3E885F39-83D7-4214-8E24-F39A4767F8C8}"/>
    <cellStyle name="Separador de milhares 5 2 5 6 3 3 2" xfId="49326" xr:uid="{883E5B34-6A5C-47AD-8A22-3BFB9E0BFD9F}"/>
    <cellStyle name="Separador de milhares 5 2 5 6 3 4" xfId="49327" xr:uid="{1915DB3D-C8D4-4434-A0F8-01932B9C21C8}"/>
    <cellStyle name="Separador de milhares 5 2 5 6 4" xfId="49328" xr:uid="{6C160966-BC17-4205-947F-913DB183842C}"/>
    <cellStyle name="Separador de milhares 5 2 5 6 4 2" xfId="49329" xr:uid="{F2B24F46-EDEC-4A64-953C-7B7E13C0E9C3}"/>
    <cellStyle name="Separador de milhares 5 2 5 6 4 2 2" xfId="49330" xr:uid="{A56B83E2-D506-4CAB-A9A4-70469EB2D0ED}"/>
    <cellStyle name="Separador de milhares 5 2 5 6 4 2 2 2" xfId="49331" xr:uid="{83F2070C-4E6C-4A4F-8EB4-7A01D9409CAE}"/>
    <cellStyle name="Separador de milhares 5 2 5 6 4 2 3" xfId="49332" xr:uid="{32D36BAD-964E-4E71-A3DE-9932EA106FB0}"/>
    <cellStyle name="Separador de milhares 5 2 5 6 4 3" xfId="49333" xr:uid="{E82F2EE4-A1B2-423D-A418-E0DFEB307123}"/>
    <cellStyle name="Separador de milhares 5 2 5 6 4 3 2" xfId="49334" xr:uid="{E93B1EC7-E25F-4E88-B3FD-C11EE93839B1}"/>
    <cellStyle name="Separador de milhares 5 2 5 6 4 4" xfId="49335" xr:uid="{3B54E1D5-44B7-454A-B8D5-124830005502}"/>
    <cellStyle name="Separador de milhares 5 2 5 6 4 4 2" xfId="49336" xr:uid="{63BB3370-DB8C-47C3-B02A-AFE932F44F7A}"/>
    <cellStyle name="Separador de milhares 5 2 5 6 4 5" xfId="49337" xr:uid="{7831DD66-D0CE-4A0A-B8B1-78022A7F6710}"/>
    <cellStyle name="Separador de milhares 5 2 5 6 5" xfId="49338" xr:uid="{786E0BB6-94D1-4351-B9E4-580628983748}"/>
    <cellStyle name="Separador de milhares 5 2 5 6 5 2" xfId="49339" xr:uid="{33697957-148D-48D4-9FD5-8005D4F9D8E4}"/>
    <cellStyle name="Separador de milhares 5 2 5 6 5 2 2" xfId="49340" xr:uid="{D2B645D4-CF5D-41AE-B64D-36CB47D07AA2}"/>
    <cellStyle name="Separador de milhares 5 2 5 6 5 3" xfId="49341" xr:uid="{9F704D71-DDC5-4BC0-85CF-B6896AD1395B}"/>
    <cellStyle name="Separador de milhares 5 2 5 6 5 3 2" xfId="49342" xr:uid="{8B6BE07B-6467-4988-83FA-D7FC99F2523D}"/>
    <cellStyle name="Separador de milhares 5 2 5 6 5 4" xfId="49343" xr:uid="{158EA476-6AF4-49A1-9A1F-B39A364EF7C4}"/>
    <cellStyle name="Separador de milhares 5 2 5 6 6" xfId="49344" xr:uid="{38129BE1-66F8-4600-94C8-69002E59624E}"/>
    <cellStyle name="Separador de milhares 5 2 5 6 6 2" xfId="49345" xr:uid="{AA9D9A4F-5F91-42A3-A818-41CC4742060B}"/>
    <cellStyle name="Separador de milhares 5 2 5 6 7" xfId="49346" xr:uid="{7D1BEB39-2B25-40B3-B82E-52B6E08686C8}"/>
    <cellStyle name="Separador de milhares 5 2 5 6 8" xfId="49347" xr:uid="{4EC22258-FB83-451D-AD5C-12369586E60D}"/>
    <cellStyle name="Separador de milhares 5 2 5 6 9" xfId="53690" xr:uid="{05A87E67-0FEB-43DA-B56F-53ADECEAE16F}"/>
    <cellStyle name="Separador de milhares 5 2 5 7" xfId="49348" xr:uid="{369D68D1-3FF5-403D-9B94-4567D7AC42EF}"/>
    <cellStyle name="Separador de milhares 5 2 5 7 2" xfId="49349" xr:uid="{BB0755AB-097C-496E-A000-6C3DE3F87754}"/>
    <cellStyle name="Separador de milhares 5 2 5 7 2 2" xfId="49350" xr:uid="{D8A9DDE4-3146-472A-9A73-8AED01A85018}"/>
    <cellStyle name="Separador de milhares 5 2 5 7 2 2 2" xfId="49351" xr:uid="{8DE87E6D-7D05-4FC2-9D3E-3E492B1D4A70}"/>
    <cellStyle name="Separador de milhares 5 2 5 7 2 2 2 2" xfId="49352" xr:uid="{E74923A1-3AA4-41F6-92BD-90AC65BD96E2}"/>
    <cellStyle name="Separador de milhares 5 2 5 7 2 2 2 2 2" xfId="49353" xr:uid="{5EBEAC44-02F5-44EC-B58A-5FC944DDDA36}"/>
    <cellStyle name="Separador de milhares 5 2 5 7 2 2 2 3" xfId="49354" xr:uid="{F2A51505-2933-49FE-A65C-1145E1909E8D}"/>
    <cellStyle name="Separador de milhares 5 2 5 7 2 2 3" xfId="49355" xr:uid="{97AB0831-3554-4747-B9A8-F209691978D6}"/>
    <cellStyle name="Separador de milhares 5 2 5 7 2 2 3 2" xfId="49356" xr:uid="{F4614C2A-A56F-4E3D-ABDA-2723E142F9F2}"/>
    <cellStyle name="Separador de milhares 5 2 5 7 2 2 4" xfId="49357" xr:uid="{6C39B971-752C-4313-AAD1-46CB27A58505}"/>
    <cellStyle name="Separador de milhares 5 2 5 7 2 2 4 2" xfId="49358" xr:uid="{14634FF5-F7F4-4DA8-92B4-09BEB6545CB2}"/>
    <cellStyle name="Separador de milhares 5 2 5 7 2 2 5" xfId="49359" xr:uid="{7C54BEF6-96EC-40DA-ACE3-9D4CBCC33AB5}"/>
    <cellStyle name="Separador de milhares 5 2 5 7 2 3" xfId="49360" xr:uid="{C416F326-6622-4C6D-9C41-2C575E8F062E}"/>
    <cellStyle name="Separador de milhares 5 2 5 7 2 3 2" xfId="49361" xr:uid="{C2844343-07D9-413C-B359-93E289E423BE}"/>
    <cellStyle name="Separador de milhares 5 2 5 7 2 4" xfId="49362" xr:uid="{1CB45569-DADE-4A79-87C7-8519E952A273}"/>
    <cellStyle name="Separador de milhares 5 2 5 7 2 4 2" xfId="49363" xr:uid="{D0163F81-5619-4923-A584-9AF2BF81D6BF}"/>
    <cellStyle name="Separador de milhares 5 2 5 7 2 5" xfId="49364" xr:uid="{A0B6DCEF-9C4C-4B4B-895B-DBCC4AB451C8}"/>
    <cellStyle name="Separador de milhares 5 2 5 7 3" xfId="49365" xr:uid="{346EE67F-1CA3-4359-B600-85E778E16113}"/>
    <cellStyle name="Separador de milhares 5 2 5 7 3 2" xfId="49366" xr:uid="{7347E6E8-A44A-4699-B1A5-9792CACD132D}"/>
    <cellStyle name="Separador de milhares 5 2 5 7 3 2 2" xfId="49367" xr:uid="{883365F3-B06C-4E3E-8F8E-3A6F1543E423}"/>
    <cellStyle name="Separador de milhares 5 2 5 7 3 3" xfId="49368" xr:uid="{CCA74E3D-11AE-4EA6-8A4D-3082F343349A}"/>
    <cellStyle name="Separador de milhares 5 2 5 7 3 3 2" xfId="49369" xr:uid="{52CB2B76-F51B-47E2-BF8A-369B723FFCCA}"/>
    <cellStyle name="Separador de milhares 5 2 5 7 3 4" xfId="49370" xr:uid="{D476F80C-9BD2-48AD-9BAB-97DE7295F27C}"/>
    <cellStyle name="Separador de milhares 5 2 5 7 4" xfId="49371" xr:uid="{E942190E-27D7-4ACB-AE43-EB13C067C46E}"/>
    <cellStyle name="Separador de milhares 5 2 5 7 4 2" xfId="49372" xr:uid="{796148E5-BDC2-4754-A36E-109BBA5D3B5A}"/>
    <cellStyle name="Separador de milhares 5 2 5 7 4 2 2" xfId="49373" xr:uid="{49416024-2FC7-4FF6-82EE-3EBE5A9F189B}"/>
    <cellStyle name="Separador de milhares 5 2 5 7 4 2 2 2" xfId="49374" xr:uid="{2C1AC7A8-DC17-4CB9-9974-BB5C6743569C}"/>
    <cellStyle name="Separador de milhares 5 2 5 7 4 2 3" xfId="49375" xr:uid="{8322A5F1-5ADF-4FB2-9B1F-7D4E271D69D2}"/>
    <cellStyle name="Separador de milhares 5 2 5 7 4 3" xfId="49376" xr:uid="{B366B5B2-3C3A-4075-A275-EF094AF22B5C}"/>
    <cellStyle name="Separador de milhares 5 2 5 7 4 3 2" xfId="49377" xr:uid="{B0F06B67-4C20-4F69-86DF-DC65DFA22E46}"/>
    <cellStyle name="Separador de milhares 5 2 5 7 4 4" xfId="49378" xr:uid="{C2593668-4609-473D-B8B6-E87A51D843BA}"/>
    <cellStyle name="Separador de milhares 5 2 5 7 4 4 2" xfId="49379" xr:uid="{BDA637CF-CE84-4791-A5DA-65C11C65D2F8}"/>
    <cellStyle name="Separador de milhares 5 2 5 7 4 5" xfId="49380" xr:uid="{8D1185FE-22D2-4240-9B9B-69EA4F2628C5}"/>
    <cellStyle name="Separador de milhares 5 2 5 7 5" xfId="49381" xr:uid="{89CAFC94-20EB-463C-AC14-99EC99066C4F}"/>
    <cellStyle name="Separador de milhares 5 2 5 7 5 2" xfId="49382" xr:uid="{452009F2-7B6B-4ED2-AB76-49588A46CD1A}"/>
    <cellStyle name="Separador de milhares 5 2 5 7 5 2 2" xfId="49383" xr:uid="{238ACBD7-AC11-454D-A631-AA04F33EA729}"/>
    <cellStyle name="Separador de milhares 5 2 5 7 5 3" xfId="49384" xr:uid="{1256A3D1-EAFC-4F74-A2E3-077423D2DAB5}"/>
    <cellStyle name="Separador de milhares 5 2 5 7 5 3 2" xfId="49385" xr:uid="{07B171E8-6D78-4D43-B956-0BE4EF1D00F4}"/>
    <cellStyle name="Separador de milhares 5 2 5 7 5 4" xfId="49386" xr:uid="{807F7D2C-6D41-4305-91A7-EA80148B2749}"/>
    <cellStyle name="Separador de milhares 5 2 5 7 6" xfId="49387" xr:uid="{779A8057-BA58-47FA-86D9-DAFEB16652F0}"/>
    <cellStyle name="Separador de milhares 5 2 5 7 6 2" xfId="49388" xr:uid="{53BE05F7-1A2C-4BC1-8600-1B4765802EA7}"/>
    <cellStyle name="Separador de milhares 5 2 5 7 7" xfId="49389" xr:uid="{54AFA72D-2DB9-4716-A6E3-9AEDD86F22CA}"/>
    <cellStyle name="Separador de milhares 5 2 5 7 8" xfId="49390" xr:uid="{AB72C639-7E58-4D74-B8CD-3F343FD59802}"/>
    <cellStyle name="Separador de milhares 5 2 5 7 9" xfId="53691" xr:uid="{101CE2D8-94F4-4E32-9B72-1A1C20A5967A}"/>
    <cellStyle name="Separador de milhares 5 2 5 8" xfId="49391" xr:uid="{76921C02-6342-43DA-9755-A249586F99F9}"/>
    <cellStyle name="Separador de milhares 5 2 5 8 2" xfId="49392" xr:uid="{FE4AAFE2-7B60-4B6A-9AB4-E7B2C938C582}"/>
    <cellStyle name="Separador de milhares 5 2 5 8 2 2" xfId="49393" xr:uid="{70E5D740-C162-4A70-B501-EE0F8BAF4477}"/>
    <cellStyle name="Separador de milhares 5 2 5 8 2 2 2" xfId="49394" xr:uid="{96EDA8E5-051F-47AB-AFB7-2B2FE024D919}"/>
    <cellStyle name="Separador de milhares 5 2 5 8 2 3" xfId="49395" xr:uid="{8388BDDD-D551-4572-93F0-23CB40B495FB}"/>
    <cellStyle name="Separador de milhares 5 2 5 8 2 3 2" xfId="49396" xr:uid="{5F677915-5654-4416-A88C-78BBF17092AB}"/>
    <cellStyle name="Separador de milhares 5 2 5 8 2 4" xfId="49397" xr:uid="{DAF00293-EE64-45B7-9925-485BD9AAEBE0}"/>
    <cellStyle name="Separador de milhares 5 2 5 8 3" xfId="49398" xr:uid="{8340FDF2-242F-48F3-8923-8AD1D9F001AF}"/>
    <cellStyle name="Separador de milhares 5 2 5 8 3 2" xfId="49399" xr:uid="{444DD953-0C23-4E4F-933D-A32DF021575C}"/>
    <cellStyle name="Separador de milhares 5 2 5 8 3 2 2" xfId="49400" xr:uid="{9D8F7E7E-93F8-49BC-91D2-12EB6E0216C8}"/>
    <cellStyle name="Separador de milhares 5 2 5 8 3 2 2 2" xfId="49401" xr:uid="{2C2F408F-6F4B-4DF1-AF6F-0BF5DBC57E00}"/>
    <cellStyle name="Separador de milhares 5 2 5 8 3 2 3" xfId="49402" xr:uid="{A4416216-7622-4CE7-9C56-F3D86AF80BFB}"/>
    <cellStyle name="Separador de milhares 5 2 5 8 3 3" xfId="49403" xr:uid="{804E1526-2606-4245-8DCA-75FDA34A9992}"/>
    <cellStyle name="Separador de milhares 5 2 5 8 3 3 2" xfId="49404" xr:uid="{393068E1-9F47-4145-8168-EB6B026A1260}"/>
    <cellStyle name="Separador de milhares 5 2 5 8 3 4" xfId="49405" xr:uid="{FDEC9F85-647E-4D58-B701-363DF91DDBD5}"/>
    <cellStyle name="Separador de milhares 5 2 5 8 3 4 2" xfId="49406" xr:uid="{1421990B-9180-4C78-9050-D2618EC767B4}"/>
    <cellStyle name="Separador de milhares 5 2 5 8 3 5" xfId="49407" xr:uid="{CFEABEE0-E22C-4028-AA4E-64A9C70A1FD8}"/>
    <cellStyle name="Separador de milhares 5 2 5 8 4" xfId="49408" xr:uid="{BBD75B10-CDA7-4BB1-8D48-3F563D59605A}"/>
    <cellStyle name="Separador de milhares 5 2 5 8 4 2" xfId="49409" xr:uid="{2E5EE57A-20C7-46AF-B084-2FE5E4C676BD}"/>
    <cellStyle name="Separador de milhares 5 2 5 8 4 2 2" xfId="49410" xr:uid="{91651769-D825-42D0-95E4-047C034DA3DA}"/>
    <cellStyle name="Separador de milhares 5 2 5 8 4 3" xfId="49411" xr:uid="{79BE8CBB-E3BB-4379-957B-101D56F8FE03}"/>
    <cellStyle name="Separador de milhares 5 2 5 8 4 3 2" xfId="49412" xr:uid="{75C684D5-3FA5-4125-A0A0-A09BF2D7EE0D}"/>
    <cellStyle name="Separador de milhares 5 2 5 8 4 4" xfId="49413" xr:uid="{9A9D385D-2384-4610-A99F-82BC0B272F8E}"/>
    <cellStyle name="Separador de milhares 5 2 5 8 5" xfId="49414" xr:uid="{22B1D8A2-C227-4D9B-A288-A5409290EC29}"/>
    <cellStyle name="Separador de milhares 5 2 5 8 5 2" xfId="49415" xr:uid="{059F8BD4-9FA6-4FB6-9FEC-42F45AEF2026}"/>
    <cellStyle name="Separador de milhares 5 2 5 8 6" xfId="49416" xr:uid="{BA940163-2ED4-4321-91B3-336C5FC01DD1}"/>
    <cellStyle name="Separador de milhares 5 2 5 8 7" xfId="49417" xr:uid="{8A7FA06F-CB8B-41E4-B239-15922B0FEE16}"/>
    <cellStyle name="Separador de milhares 5 2 5 8 8" xfId="53692" xr:uid="{AC3A3F75-151C-4A68-A891-C74007333F91}"/>
    <cellStyle name="Separador de milhares 5 2 5 9" xfId="49418" xr:uid="{FA238593-9D94-4333-BEBB-D17440EE693C}"/>
    <cellStyle name="Separador de milhares 5 2 5 9 2" xfId="49419" xr:uid="{9595BC62-B10E-4BBA-B4C5-B536AC1910C8}"/>
    <cellStyle name="Separador de milhares 5 2 5 9 2 2" xfId="49420" xr:uid="{557FDA65-387E-4D80-8C0E-1872CA44CDE9}"/>
    <cellStyle name="Separador de milhares 5 2 5 9 3" xfId="49421" xr:uid="{DAF8AAA3-FEAA-4ADF-A8FE-54C9F32708FA}"/>
    <cellStyle name="Separador de milhares 5 2 5 9 3 2" xfId="49422" xr:uid="{1BC35274-C932-4EA3-B320-8DD9E222D450}"/>
    <cellStyle name="Separador de milhares 5 2 5 9 4" xfId="49423" xr:uid="{070D5456-6611-44F1-9273-8C784BC75C03}"/>
    <cellStyle name="Separador de milhares 5 2 6" xfId="49424" xr:uid="{A2528C7A-41ED-4852-AE84-3C07D7E7D5E1}"/>
    <cellStyle name="Separador de milhares 5 2 6 10" xfId="49425" xr:uid="{67A650F1-9BC5-4192-88DC-1BE6F9500FA4}"/>
    <cellStyle name="Separador de milhares 5 2 6 10 2" xfId="49426" xr:uid="{C5152695-F7D2-4F50-B773-072B2450ED90}"/>
    <cellStyle name="Separador de milhares 5 2 6 10 2 2" xfId="49427" xr:uid="{ACE27FE1-31BB-4D8B-A406-5650C8D74EE1}"/>
    <cellStyle name="Separador de milhares 5 2 6 10 2 2 2" xfId="49428" xr:uid="{5712B583-FCDB-4E71-82BA-6A1F75CC3FBB}"/>
    <cellStyle name="Separador de milhares 5 2 6 10 2 3" xfId="49429" xr:uid="{89652AB5-903D-407A-888E-45F5C8C96DD1}"/>
    <cellStyle name="Separador de milhares 5 2 6 10 3" xfId="49430" xr:uid="{F60165EB-FA33-440F-886B-BDC1D25690E6}"/>
    <cellStyle name="Separador de milhares 5 2 6 10 3 2" xfId="49431" xr:uid="{099A3916-F063-49E8-AEB4-9047207607CA}"/>
    <cellStyle name="Separador de milhares 5 2 6 10 4" xfId="49432" xr:uid="{CD9446A0-3F38-43BE-87AE-41CCDE4FC2A9}"/>
    <cellStyle name="Separador de milhares 5 2 6 10 4 2" xfId="49433" xr:uid="{FF249F4D-CE9B-4EF7-8B1F-F3DA773CB53F}"/>
    <cellStyle name="Separador de milhares 5 2 6 10 5" xfId="49434" xr:uid="{AF10F88C-8338-4094-8A43-B0A528450504}"/>
    <cellStyle name="Separador de milhares 5 2 6 11" xfId="49435" xr:uid="{9D35A766-8331-4666-A655-A8EEC7C22F03}"/>
    <cellStyle name="Separador de milhares 5 2 6 11 2" xfId="49436" xr:uid="{FE2DDCFF-1096-455F-9DEE-9A9EA3EF80C4}"/>
    <cellStyle name="Separador de milhares 5 2 6 11 2 2" xfId="49437" xr:uid="{12F9554B-2C1B-4E51-9EAF-25FECB650FCE}"/>
    <cellStyle name="Separador de milhares 5 2 6 11 3" xfId="49438" xr:uid="{9D95825D-68B2-41D5-B83C-D6E47BB27983}"/>
    <cellStyle name="Separador de milhares 5 2 6 11 3 2" xfId="49439" xr:uid="{C53D3E03-9D50-4574-A1DD-2FE7AF8A0C4D}"/>
    <cellStyle name="Separador de milhares 5 2 6 11 4" xfId="49440" xr:uid="{BBE05BA0-07F2-455E-BDFB-69EAF63F5DE5}"/>
    <cellStyle name="Separador de milhares 5 2 6 12" xfId="49441" xr:uid="{C574F870-B718-4976-8274-EB683EE5D446}"/>
    <cellStyle name="Separador de milhares 5 2 6 12 2" xfId="49442" xr:uid="{0DBF51F6-3656-4A94-9AF0-CE9073B65459}"/>
    <cellStyle name="Separador de milhares 5 2 6 13" xfId="49443" xr:uid="{F5D3271B-FD2E-4455-9B2A-E67D69D93F67}"/>
    <cellStyle name="Separador de milhares 5 2 6 14" xfId="49444" xr:uid="{5A86CEE1-2C36-4059-866C-7FDDF4B3AE13}"/>
    <cellStyle name="Separador de milhares 5 2 6 2" xfId="49445" xr:uid="{82F37BD6-7562-4CC2-A95C-9A91CFF6099B}"/>
    <cellStyle name="Separador de milhares 5 2 6 2 10" xfId="49446" xr:uid="{3245351E-7C89-4B7F-87D4-E08EECF28217}"/>
    <cellStyle name="Separador de milhares 5 2 6 2 10 2" xfId="49447" xr:uid="{42A642F5-1D9E-46CB-B8A2-CE1A8293858C}"/>
    <cellStyle name="Separador de milhares 5 2 6 2 11" xfId="49448" xr:uid="{660FDF32-FD99-41D2-9D57-2DF049D08728}"/>
    <cellStyle name="Separador de milhares 5 2 6 2 12" xfId="49449" xr:uid="{0CFDB519-573D-4ECB-844F-99EFBB47F773}"/>
    <cellStyle name="Separador de milhares 5 2 6 2 13" xfId="53693" xr:uid="{F7C70A0D-B254-49F0-AD32-08785B9E28E6}"/>
    <cellStyle name="Separador de milhares 5 2 6 2 2" xfId="49450" xr:uid="{D75269F5-A8BF-4304-A3EB-EDD993C913C8}"/>
    <cellStyle name="Separador de milhares 5 2 6 2 2 10" xfId="49451" xr:uid="{62A2252F-DE35-4394-9630-2CCBA179BDE1}"/>
    <cellStyle name="Separador de milhares 5 2 6 2 2 11" xfId="53694" xr:uid="{08CF72CB-7EB1-481B-9BAA-8E23798E917B}"/>
    <cellStyle name="Separador de milhares 5 2 6 2 2 2" xfId="49452" xr:uid="{E1826F97-287A-405E-A89C-04B72A30A733}"/>
    <cellStyle name="Separador de milhares 5 2 6 2 2 2 2" xfId="49453" xr:uid="{FCE2B3F6-5852-4D97-B17A-114EE8C5A088}"/>
    <cellStyle name="Separador de milhares 5 2 6 2 2 2 2 2" xfId="49454" xr:uid="{4A966AAE-4B7A-4893-A45E-7CC7B11E1700}"/>
    <cellStyle name="Separador de milhares 5 2 6 2 2 2 2 2 2" xfId="49455" xr:uid="{A7AA878D-DDB3-4E0B-9E61-B9359A6919FE}"/>
    <cellStyle name="Separador de milhares 5 2 6 2 2 2 2 2 2 2" xfId="49456" xr:uid="{785EB692-F3A4-46BB-B3F2-85B9C4AEF3BB}"/>
    <cellStyle name="Separador de milhares 5 2 6 2 2 2 2 2 2 2 2" xfId="49457" xr:uid="{7A43EFAC-14AB-49BB-AA14-1D4ECCAFD4A8}"/>
    <cellStyle name="Separador de milhares 5 2 6 2 2 2 2 2 2 3" xfId="49458" xr:uid="{BA8D6265-4E06-4358-9AEB-8693C1B1E7D8}"/>
    <cellStyle name="Separador de milhares 5 2 6 2 2 2 2 2 3" xfId="49459" xr:uid="{190346BC-D78B-48D7-BC48-3E1542F801D1}"/>
    <cellStyle name="Separador de milhares 5 2 6 2 2 2 2 2 3 2" xfId="49460" xr:uid="{47F578D7-4DB3-4515-A5A6-C65C947DB349}"/>
    <cellStyle name="Separador de milhares 5 2 6 2 2 2 2 2 4" xfId="49461" xr:uid="{3B67F534-6397-435A-9EAD-054AF35C9F01}"/>
    <cellStyle name="Separador de milhares 5 2 6 2 2 2 2 2 4 2" xfId="49462" xr:uid="{6A50A978-938E-4C2C-AF9C-A6576AA6C607}"/>
    <cellStyle name="Separador de milhares 5 2 6 2 2 2 2 2 5" xfId="49463" xr:uid="{B06E5BE1-3F60-4DDB-8546-47FEEE217577}"/>
    <cellStyle name="Separador de milhares 5 2 6 2 2 2 2 3" xfId="49464" xr:uid="{58480507-8F3C-496A-8C8F-D8C39B82AE97}"/>
    <cellStyle name="Separador de milhares 5 2 6 2 2 2 2 3 2" xfId="49465" xr:uid="{411276CF-F195-46DF-9E6A-51FB28DD1BEC}"/>
    <cellStyle name="Separador de milhares 5 2 6 2 2 2 2 4" xfId="49466" xr:uid="{BF65B625-1A62-434B-AC1A-3E5FB041697E}"/>
    <cellStyle name="Separador de milhares 5 2 6 2 2 2 2 4 2" xfId="49467" xr:uid="{A03F5037-A305-4F65-AA20-D5DD36131F22}"/>
    <cellStyle name="Separador de milhares 5 2 6 2 2 2 2 5" xfId="49468" xr:uid="{5FACAB29-867F-4789-977F-AC824E8AFADB}"/>
    <cellStyle name="Separador de milhares 5 2 6 2 2 2 3" xfId="49469" xr:uid="{3018AEA5-DA27-4809-8D98-2FCD7F8962A9}"/>
    <cellStyle name="Separador de milhares 5 2 6 2 2 2 3 2" xfId="49470" xr:uid="{B960A847-1EBF-4375-AF35-48530E8C8BF8}"/>
    <cellStyle name="Separador de milhares 5 2 6 2 2 2 3 2 2" xfId="49471" xr:uid="{E65BE489-37A9-47B6-BD32-9D71984F1E62}"/>
    <cellStyle name="Separador de milhares 5 2 6 2 2 2 3 3" xfId="49472" xr:uid="{FF14AB7D-4362-4930-9F73-913884532D34}"/>
    <cellStyle name="Separador de milhares 5 2 6 2 2 2 3 3 2" xfId="49473" xr:uid="{BFB90ECA-C3B0-4D03-B2E9-AFE67B7A9C0B}"/>
    <cellStyle name="Separador de milhares 5 2 6 2 2 2 3 4" xfId="49474" xr:uid="{1F97AA3E-C978-433C-8F3C-58D23EEAE108}"/>
    <cellStyle name="Separador de milhares 5 2 6 2 2 2 4" xfId="49475" xr:uid="{9474C10A-B50B-4D5B-ACBD-220AC0CD6B42}"/>
    <cellStyle name="Separador de milhares 5 2 6 2 2 2 4 2" xfId="49476" xr:uid="{CAC03D3E-1A75-4A48-A6EB-F5F1BA8776E5}"/>
    <cellStyle name="Separador de milhares 5 2 6 2 2 2 4 2 2" xfId="49477" xr:uid="{650C0E93-3B27-4594-AE1E-62E97A4950B2}"/>
    <cellStyle name="Separador de milhares 5 2 6 2 2 2 4 2 2 2" xfId="49478" xr:uid="{492A2C1B-66C8-4C9D-8FF9-E2671163C755}"/>
    <cellStyle name="Separador de milhares 5 2 6 2 2 2 4 2 3" xfId="49479" xr:uid="{57BE2AEB-DB9D-42CB-BE08-89D92707B921}"/>
    <cellStyle name="Separador de milhares 5 2 6 2 2 2 4 3" xfId="49480" xr:uid="{6FD7BD89-72CA-49E2-83B1-5F6F206FF71C}"/>
    <cellStyle name="Separador de milhares 5 2 6 2 2 2 4 3 2" xfId="49481" xr:uid="{FE6B1A9E-6B50-4975-9911-32015EA54BDC}"/>
    <cellStyle name="Separador de milhares 5 2 6 2 2 2 4 4" xfId="49482" xr:uid="{C85AA49A-BAAE-46B3-A9F6-38B831AB3660}"/>
    <cellStyle name="Separador de milhares 5 2 6 2 2 2 4 4 2" xfId="49483" xr:uid="{D1B2A273-910C-4231-9222-98FE636D27D9}"/>
    <cellStyle name="Separador de milhares 5 2 6 2 2 2 4 5" xfId="49484" xr:uid="{9794750B-5C3D-4ECB-8AB2-E3404F628995}"/>
    <cellStyle name="Separador de milhares 5 2 6 2 2 2 5" xfId="49485" xr:uid="{DF4A0022-780B-4E15-81C5-837F2A440212}"/>
    <cellStyle name="Separador de milhares 5 2 6 2 2 2 5 2" xfId="49486" xr:uid="{0AED8B89-AD6F-4015-A4DB-670B50C4D26B}"/>
    <cellStyle name="Separador de milhares 5 2 6 2 2 2 5 2 2" xfId="49487" xr:uid="{65CB711B-807E-4026-AB9A-ACFD572B2BDA}"/>
    <cellStyle name="Separador de milhares 5 2 6 2 2 2 5 3" xfId="49488" xr:uid="{F818C082-6B45-424A-893A-83974906DA6A}"/>
    <cellStyle name="Separador de milhares 5 2 6 2 2 2 5 3 2" xfId="49489" xr:uid="{6DB77FFE-36E9-4BF0-B687-663BD53D2C8B}"/>
    <cellStyle name="Separador de milhares 5 2 6 2 2 2 5 4" xfId="49490" xr:uid="{8B3B5135-0CEB-474A-A05E-D79C154F1974}"/>
    <cellStyle name="Separador de milhares 5 2 6 2 2 2 6" xfId="49491" xr:uid="{3101B9CE-29AD-45D3-809D-7869DCD2D280}"/>
    <cellStyle name="Separador de milhares 5 2 6 2 2 2 6 2" xfId="49492" xr:uid="{BF4509BD-8B46-4E01-B0A1-FB9098C812CF}"/>
    <cellStyle name="Separador de milhares 5 2 6 2 2 2 7" xfId="49493" xr:uid="{30791C67-3143-4E6E-B5F6-80B809E500F0}"/>
    <cellStyle name="Separador de milhares 5 2 6 2 2 2 8" xfId="49494" xr:uid="{79DF9FA9-429B-4F19-8261-F4B672E51A35}"/>
    <cellStyle name="Separador de milhares 5 2 6 2 2 2 9" xfId="53695" xr:uid="{3EA948E1-D61D-4BB3-9960-B5517D2D5EDD}"/>
    <cellStyle name="Separador de milhares 5 2 6 2 2 3" xfId="49495" xr:uid="{F7A938DD-1C37-413E-8AB0-3DD3C7121E67}"/>
    <cellStyle name="Separador de milhares 5 2 6 2 2 3 2" xfId="49496" xr:uid="{20A85900-11E3-449E-9FAB-265039E3C84D}"/>
    <cellStyle name="Separador de milhares 5 2 6 2 2 3 2 2" xfId="49497" xr:uid="{42EB4584-4A42-41A2-947C-85D99C2AA029}"/>
    <cellStyle name="Separador de milhares 5 2 6 2 2 3 2 2 2" xfId="49498" xr:uid="{8A44DD00-2016-437D-B472-85E8CB1944A9}"/>
    <cellStyle name="Separador de milhares 5 2 6 2 2 3 2 2 2 2" xfId="49499" xr:uid="{E9A6998D-EA34-4C3E-8608-AB8D40F1AC91}"/>
    <cellStyle name="Separador de milhares 5 2 6 2 2 3 2 2 2 2 2" xfId="49500" xr:uid="{2835AEBA-DE8E-4386-8942-938255D75DA5}"/>
    <cellStyle name="Separador de milhares 5 2 6 2 2 3 2 2 2 3" xfId="49501" xr:uid="{799585FC-DB77-4CA6-9A6F-C08ED84BFC70}"/>
    <cellStyle name="Separador de milhares 5 2 6 2 2 3 2 2 3" xfId="49502" xr:uid="{4CE36F6F-697E-42E4-8B7D-FDA5B97297F4}"/>
    <cellStyle name="Separador de milhares 5 2 6 2 2 3 2 2 3 2" xfId="49503" xr:uid="{A9FADC4B-A191-4380-A7AE-7E81F7203621}"/>
    <cellStyle name="Separador de milhares 5 2 6 2 2 3 2 2 4" xfId="49504" xr:uid="{5BCB33D2-D6BF-41D8-801E-27941F9E6F3F}"/>
    <cellStyle name="Separador de milhares 5 2 6 2 2 3 2 2 4 2" xfId="49505" xr:uid="{DBE826CD-CDBF-4C11-98BD-2C9B21045979}"/>
    <cellStyle name="Separador de milhares 5 2 6 2 2 3 2 2 5" xfId="49506" xr:uid="{E69CC79A-927F-46EF-B354-3D4E22EE1575}"/>
    <cellStyle name="Separador de milhares 5 2 6 2 2 3 2 3" xfId="49507" xr:uid="{0580B2D2-A954-40E7-A259-DCEAF3F4E409}"/>
    <cellStyle name="Separador de milhares 5 2 6 2 2 3 2 3 2" xfId="49508" xr:uid="{5F933A8D-7569-4DB1-8E8E-415231BF92B9}"/>
    <cellStyle name="Separador de milhares 5 2 6 2 2 3 2 4" xfId="49509" xr:uid="{1D92EB55-D8DC-4692-AADA-D265B2CCFC9C}"/>
    <cellStyle name="Separador de milhares 5 2 6 2 2 3 2 4 2" xfId="49510" xr:uid="{491335BA-3E59-4C4D-948D-85BA208060BD}"/>
    <cellStyle name="Separador de milhares 5 2 6 2 2 3 2 5" xfId="49511" xr:uid="{E30ABDDA-0ACD-4B02-9E3B-5797602164E4}"/>
    <cellStyle name="Separador de milhares 5 2 6 2 2 3 3" xfId="49512" xr:uid="{3EB79B23-EE43-4D89-9B93-6D442D7EC97E}"/>
    <cellStyle name="Separador de milhares 5 2 6 2 2 3 3 2" xfId="49513" xr:uid="{4831F023-CEF9-4F06-9EE5-2E6E534E9730}"/>
    <cellStyle name="Separador de milhares 5 2 6 2 2 3 3 2 2" xfId="49514" xr:uid="{13BD0135-D2E2-4E6D-AE65-D2972CEE3ADF}"/>
    <cellStyle name="Separador de milhares 5 2 6 2 2 3 3 3" xfId="49515" xr:uid="{FF6E4760-4EF5-409A-992E-93F5E8DE4D0C}"/>
    <cellStyle name="Separador de milhares 5 2 6 2 2 3 3 3 2" xfId="49516" xr:uid="{113F3DE5-2D42-42C9-B2EC-492FA0DF0EDF}"/>
    <cellStyle name="Separador de milhares 5 2 6 2 2 3 3 4" xfId="49517" xr:uid="{169020B0-5F31-4EB0-BFCF-B1294B168006}"/>
    <cellStyle name="Separador de milhares 5 2 6 2 2 3 4" xfId="49518" xr:uid="{E7831CB1-EB9D-40A4-911F-BCBB7F09675E}"/>
    <cellStyle name="Separador de milhares 5 2 6 2 2 3 4 2" xfId="49519" xr:uid="{CD63F471-165A-4EA6-BDEB-A4242B169EBF}"/>
    <cellStyle name="Separador de milhares 5 2 6 2 2 3 4 2 2" xfId="49520" xr:uid="{984FB0AA-9F98-410A-826D-AB5023455C4D}"/>
    <cellStyle name="Separador de milhares 5 2 6 2 2 3 4 2 2 2" xfId="49521" xr:uid="{31F392BA-2E48-44FD-9F7A-7C7508B94827}"/>
    <cellStyle name="Separador de milhares 5 2 6 2 2 3 4 2 3" xfId="49522" xr:uid="{5A366B25-82AB-49A2-8A3B-B33DACF56C77}"/>
    <cellStyle name="Separador de milhares 5 2 6 2 2 3 4 3" xfId="49523" xr:uid="{923671A4-2C45-4BF7-B536-0685844B3B57}"/>
    <cellStyle name="Separador de milhares 5 2 6 2 2 3 4 3 2" xfId="49524" xr:uid="{29831345-9688-47B5-979A-F50C82FD7F4B}"/>
    <cellStyle name="Separador de milhares 5 2 6 2 2 3 4 4" xfId="49525" xr:uid="{66667545-043D-4912-A219-7E1689EF1986}"/>
    <cellStyle name="Separador de milhares 5 2 6 2 2 3 4 4 2" xfId="49526" xr:uid="{522300C0-A9F5-4ED4-931B-BB61889C4B6A}"/>
    <cellStyle name="Separador de milhares 5 2 6 2 2 3 4 5" xfId="49527" xr:uid="{E1665644-6698-4B2B-8DC7-64668BCBE283}"/>
    <cellStyle name="Separador de milhares 5 2 6 2 2 3 5" xfId="49528" xr:uid="{7878EE2D-23DC-45D9-BE99-F86ACC4BC328}"/>
    <cellStyle name="Separador de milhares 5 2 6 2 2 3 5 2" xfId="49529" xr:uid="{5F011B96-BB85-4BDF-B0B6-4D3F23C253BB}"/>
    <cellStyle name="Separador de milhares 5 2 6 2 2 3 5 2 2" xfId="49530" xr:uid="{AC526503-5E44-461D-8E1B-4EBED2470098}"/>
    <cellStyle name="Separador de milhares 5 2 6 2 2 3 5 3" xfId="49531" xr:uid="{4386351F-4B61-4B2F-BEAA-E5DFAF6487EF}"/>
    <cellStyle name="Separador de milhares 5 2 6 2 2 3 5 3 2" xfId="49532" xr:uid="{1C2860E4-2C0E-4D44-9AD6-8B31639C97FB}"/>
    <cellStyle name="Separador de milhares 5 2 6 2 2 3 5 4" xfId="49533" xr:uid="{EBA657F6-C59A-4219-B67C-1492CD77BDCC}"/>
    <cellStyle name="Separador de milhares 5 2 6 2 2 3 6" xfId="49534" xr:uid="{0FB38250-BF56-4E1C-8DE7-96743DDF210A}"/>
    <cellStyle name="Separador de milhares 5 2 6 2 2 3 6 2" xfId="49535" xr:uid="{4CB43280-BC9A-4F54-A066-A16ED276F037}"/>
    <cellStyle name="Separador de milhares 5 2 6 2 2 3 7" xfId="49536" xr:uid="{501C4A0D-821C-486B-90DE-2678D8EBDEAE}"/>
    <cellStyle name="Separador de milhares 5 2 6 2 2 3 8" xfId="49537" xr:uid="{F6E84344-4E4E-46BC-90EC-FF35F6301666}"/>
    <cellStyle name="Separador de milhares 5 2 6 2 2 3 9" xfId="53696" xr:uid="{9E860899-C769-45B9-BF65-04886F01705C}"/>
    <cellStyle name="Separador de milhares 5 2 6 2 2 4" xfId="49538" xr:uid="{D728E076-02B6-49A2-8805-B52BFC010A95}"/>
    <cellStyle name="Separador de milhares 5 2 6 2 2 4 2" xfId="49539" xr:uid="{325C7226-6C5A-4C77-85D1-A07D48283961}"/>
    <cellStyle name="Separador de milhares 5 2 6 2 2 4 2 2" xfId="49540" xr:uid="{9FAB54C6-515B-47E5-833C-82B9663A9703}"/>
    <cellStyle name="Separador de milhares 5 2 6 2 2 4 2 2 2" xfId="49541" xr:uid="{AF6C8877-1065-42F5-A465-388FA402F8F8}"/>
    <cellStyle name="Separador de milhares 5 2 6 2 2 4 2 2 2 2" xfId="49542" xr:uid="{90BC9D08-562A-42D3-8C6E-9F082962EC0A}"/>
    <cellStyle name="Separador de milhares 5 2 6 2 2 4 2 2 3" xfId="49543" xr:uid="{622AD0BC-DEC6-4C8F-8586-98EFB059CD22}"/>
    <cellStyle name="Separador de milhares 5 2 6 2 2 4 2 3" xfId="49544" xr:uid="{83A75FC7-5A96-4BD7-A14A-649E45EEFE2D}"/>
    <cellStyle name="Separador de milhares 5 2 6 2 2 4 2 3 2" xfId="49545" xr:uid="{E1B483BA-8FB1-426F-ACE6-692E08100126}"/>
    <cellStyle name="Separador de milhares 5 2 6 2 2 4 2 4" xfId="49546" xr:uid="{B8A7FD7E-5D34-4183-8D33-74C4974C6501}"/>
    <cellStyle name="Separador de milhares 5 2 6 2 2 4 2 4 2" xfId="49547" xr:uid="{850ED91F-D92A-43C9-90AB-D18CEFC88EE5}"/>
    <cellStyle name="Separador de milhares 5 2 6 2 2 4 2 5" xfId="49548" xr:uid="{68A3B8DF-AA0D-4002-B574-06C8F3FDCDBA}"/>
    <cellStyle name="Separador de milhares 5 2 6 2 2 4 3" xfId="49549" xr:uid="{349ADF54-896E-4731-A3D2-C83C1D51241F}"/>
    <cellStyle name="Separador de milhares 5 2 6 2 2 4 3 2" xfId="49550" xr:uid="{D6F6146E-0201-45A1-A8CC-6EE8840812CC}"/>
    <cellStyle name="Separador de milhares 5 2 6 2 2 4 4" xfId="49551" xr:uid="{7564CD1A-6808-402C-9ABF-4BA46740A921}"/>
    <cellStyle name="Separador de milhares 5 2 6 2 2 4 4 2" xfId="49552" xr:uid="{365AB09E-34B6-4E2C-B575-9133A35BF1F4}"/>
    <cellStyle name="Separador de milhares 5 2 6 2 2 4 5" xfId="49553" xr:uid="{EC0E8937-348E-44D9-A23B-3319E92AC704}"/>
    <cellStyle name="Separador de milhares 5 2 6 2 2 5" xfId="49554" xr:uid="{84CCD9F1-D7ED-47D6-B852-398E313825D8}"/>
    <cellStyle name="Separador de milhares 5 2 6 2 2 5 2" xfId="49555" xr:uid="{0EBF814A-9E81-40B3-8D58-0AEF18115954}"/>
    <cellStyle name="Separador de milhares 5 2 6 2 2 5 2 2" xfId="49556" xr:uid="{BDBA9B0E-685E-4EB2-9767-7CEF42A3DB5A}"/>
    <cellStyle name="Separador de milhares 5 2 6 2 2 5 3" xfId="49557" xr:uid="{8F9E3AF3-0556-408F-85F0-E53DEB538033}"/>
    <cellStyle name="Separador de milhares 5 2 6 2 2 5 3 2" xfId="49558" xr:uid="{7A8ADF06-7210-464A-8676-BD4A4AD5F011}"/>
    <cellStyle name="Separador de milhares 5 2 6 2 2 5 4" xfId="49559" xr:uid="{B5C6530E-50C5-4021-AC7D-A80E2F4F65E6}"/>
    <cellStyle name="Separador de milhares 5 2 6 2 2 6" xfId="49560" xr:uid="{B815269E-CD63-4D08-BCAC-F96CE76457A9}"/>
    <cellStyle name="Separador de milhares 5 2 6 2 2 6 2" xfId="49561" xr:uid="{B9CE655E-E1ED-42FE-A83F-6EE21150A24B}"/>
    <cellStyle name="Separador de milhares 5 2 6 2 2 6 2 2" xfId="49562" xr:uid="{5F490D00-58F4-4ABE-A779-0A7F1385EB36}"/>
    <cellStyle name="Separador de milhares 5 2 6 2 2 6 2 2 2" xfId="49563" xr:uid="{9B393B0A-A2F9-4D4D-9CA8-A3F73F384460}"/>
    <cellStyle name="Separador de milhares 5 2 6 2 2 6 2 3" xfId="49564" xr:uid="{73C403CA-1C0F-4A2D-9FDF-F96B4137FC5C}"/>
    <cellStyle name="Separador de milhares 5 2 6 2 2 6 3" xfId="49565" xr:uid="{44A3D227-D2D8-4D3E-8C86-5E4A63676C90}"/>
    <cellStyle name="Separador de milhares 5 2 6 2 2 6 3 2" xfId="49566" xr:uid="{AF9A11AB-AD06-416C-96D1-C7B73E4AED91}"/>
    <cellStyle name="Separador de milhares 5 2 6 2 2 6 4" xfId="49567" xr:uid="{0869DFC1-D646-49B2-9735-FAFC9CE3EEB8}"/>
    <cellStyle name="Separador de milhares 5 2 6 2 2 6 4 2" xfId="49568" xr:uid="{3C513C41-86E3-4C02-A76E-0F82FE0DC8C8}"/>
    <cellStyle name="Separador de milhares 5 2 6 2 2 6 5" xfId="49569" xr:uid="{693C7C2B-C682-4E01-8E1E-15519B9F8253}"/>
    <cellStyle name="Separador de milhares 5 2 6 2 2 7" xfId="49570" xr:uid="{440F994D-0B9C-42E6-9148-EF4CE3AD7073}"/>
    <cellStyle name="Separador de milhares 5 2 6 2 2 7 2" xfId="49571" xr:uid="{E96E0EE1-410F-4273-8017-519675E63947}"/>
    <cellStyle name="Separador de milhares 5 2 6 2 2 7 2 2" xfId="49572" xr:uid="{A907D3E1-02B9-4115-92BE-2D65F3502898}"/>
    <cellStyle name="Separador de milhares 5 2 6 2 2 7 3" xfId="49573" xr:uid="{706C2444-1B43-44E7-80F1-2B2A8EA32AF1}"/>
    <cellStyle name="Separador de milhares 5 2 6 2 2 7 3 2" xfId="49574" xr:uid="{B12B01AC-5541-4D66-BB1E-6F82A52B91BB}"/>
    <cellStyle name="Separador de milhares 5 2 6 2 2 7 4" xfId="49575" xr:uid="{8292D71E-0BDE-4FEA-8AE5-D02952246A2B}"/>
    <cellStyle name="Separador de milhares 5 2 6 2 2 8" xfId="49576" xr:uid="{DADD589A-F0D7-450E-A250-F96E4BB51E3D}"/>
    <cellStyle name="Separador de milhares 5 2 6 2 2 8 2" xfId="49577" xr:uid="{2EE8E1A0-907D-4B87-8647-E45EED01339D}"/>
    <cellStyle name="Separador de milhares 5 2 6 2 2 9" xfId="49578" xr:uid="{765C2D69-D360-4F3F-83F1-C9815D8B1448}"/>
    <cellStyle name="Separador de milhares 5 2 6 2 3" xfId="49579" xr:uid="{F90F9534-CEA0-461C-92CA-9D1086C4CBDF}"/>
    <cellStyle name="Separador de milhares 5 2 6 2 3 2" xfId="49580" xr:uid="{E80DC6A4-CD10-4F30-86C4-F5BB4631C84F}"/>
    <cellStyle name="Separador de milhares 5 2 6 2 3 2 2" xfId="49581" xr:uid="{3542F94E-C921-456E-A3A3-ABF318084C7F}"/>
    <cellStyle name="Separador de milhares 5 2 6 2 3 2 2 2" xfId="49582" xr:uid="{001C608A-C30D-4319-87EA-E0DCAA4DD384}"/>
    <cellStyle name="Separador de milhares 5 2 6 2 3 2 2 2 2" xfId="49583" xr:uid="{3470956A-845B-4B53-9F98-F3853A4B0CE7}"/>
    <cellStyle name="Separador de milhares 5 2 6 2 3 2 2 2 2 2" xfId="49584" xr:uid="{0462EE5B-5957-4100-9D7B-B4E112AFB2F1}"/>
    <cellStyle name="Separador de milhares 5 2 6 2 3 2 2 2 3" xfId="49585" xr:uid="{6282D5CE-7DF3-4FCF-B9FA-71A24B25AE14}"/>
    <cellStyle name="Separador de milhares 5 2 6 2 3 2 2 3" xfId="49586" xr:uid="{17856A2A-4C4E-47CE-A4E3-E84480EB346A}"/>
    <cellStyle name="Separador de milhares 5 2 6 2 3 2 2 3 2" xfId="49587" xr:uid="{C36E2EB9-14CD-4585-9850-44C6C020A4E3}"/>
    <cellStyle name="Separador de milhares 5 2 6 2 3 2 2 4" xfId="49588" xr:uid="{C2DD097D-7C69-4347-9A91-A5A7E454754A}"/>
    <cellStyle name="Separador de milhares 5 2 6 2 3 2 2 4 2" xfId="49589" xr:uid="{70022C8A-F13B-48B6-B56D-CE61F78B31E4}"/>
    <cellStyle name="Separador de milhares 5 2 6 2 3 2 2 5" xfId="49590" xr:uid="{B66E699F-E8A7-4790-B6B4-1E4A76461544}"/>
    <cellStyle name="Separador de milhares 5 2 6 2 3 2 3" xfId="49591" xr:uid="{48990A36-5566-4682-B982-3C90216BCD6E}"/>
    <cellStyle name="Separador de milhares 5 2 6 2 3 2 3 2" xfId="49592" xr:uid="{276BB118-C4AD-4ED4-BC92-D1A53E918121}"/>
    <cellStyle name="Separador de milhares 5 2 6 2 3 2 4" xfId="49593" xr:uid="{8E470F78-5964-4FD0-ABBA-55A3617EF770}"/>
    <cellStyle name="Separador de milhares 5 2 6 2 3 2 4 2" xfId="49594" xr:uid="{34F835BA-E0CC-40F1-8287-F3A8DE9C1134}"/>
    <cellStyle name="Separador de milhares 5 2 6 2 3 2 5" xfId="49595" xr:uid="{0A899A91-4138-4CFF-8288-274AA082D942}"/>
    <cellStyle name="Separador de milhares 5 2 6 2 3 3" xfId="49596" xr:uid="{06047CD4-D398-493D-B852-89A539368732}"/>
    <cellStyle name="Separador de milhares 5 2 6 2 3 3 2" xfId="49597" xr:uid="{D553E8F9-A8A4-4AC2-8275-D5DAC6D6678A}"/>
    <cellStyle name="Separador de milhares 5 2 6 2 3 3 2 2" xfId="49598" xr:uid="{46D5ADF0-6B5E-4361-BA85-9A6D39E98FDC}"/>
    <cellStyle name="Separador de milhares 5 2 6 2 3 3 3" xfId="49599" xr:uid="{2679C7D8-D290-4DAE-9F00-CFD3F3BBB782}"/>
    <cellStyle name="Separador de milhares 5 2 6 2 3 3 3 2" xfId="49600" xr:uid="{0987E844-B949-492E-882F-5805E5B77BD0}"/>
    <cellStyle name="Separador de milhares 5 2 6 2 3 3 4" xfId="49601" xr:uid="{23F7067F-31A4-4275-9E71-4751B62FE05E}"/>
    <cellStyle name="Separador de milhares 5 2 6 2 3 4" xfId="49602" xr:uid="{F951B486-39E0-4C19-995F-43F18D33EF20}"/>
    <cellStyle name="Separador de milhares 5 2 6 2 3 4 2" xfId="49603" xr:uid="{537F7E3A-D745-4910-982E-3C161CD9FB75}"/>
    <cellStyle name="Separador de milhares 5 2 6 2 3 4 2 2" xfId="49604" xr:uid="{EA5008B5-CF46-4FA9-99D8-268AC5DA5898}"/>
    <cellStyle name="Separador de milhares 5 2 6 2 3 4 2 2 2" xfId="49605" xr:uid="{2EAA1EDF-392C-4156-82B7-7E8118D8B023}"/>
    <cellStyle name="Separador de milhares 5 2 6 2 3 4 2 3" xfId="49606" xr:uid="{402F3AF1-4E8D-4C6C-B2AE-C92D66040EB1}"/>
    <cellStyle name="Separador de milhares 5 2 6 2 3 4 3" xfId="49607" xr:uid="{61E7FF04-6154-4A43-B1CC-93B7D37FB9AB}"/>
    <cellStyle name="Separador de milhares 5 2 6 2 3 4 3 2" xfId="49608" xr:uid="{478F30D8-1AB7-4220-9075-13D3F5ECF5C1}"/>
    <cellStyle name="Separador de milhares 5 2 6 2 3 4 4" xfId="49609" xr:uid="{35BC7924-CB65-4051-B7DA-939F8C946521}"/>
    <cellStyle name="Separador de milhares 5 2 6 2 3 4 4 2" xfId="49610" xr:uid="{940F624B-387A-47AA-A4F2-0E88AD3F715B}"/>
    <cellStyle name="Separador de milhares 5 2 6 2 3 4 5" xfId="49611" xr:uid="{4F42456D-32FA-4B3B-BE7E-4BCC8ACD3FD9}"/>
    <cellStyle name="Separador de milhares 5 2 6 2 3 5" xfId="49612" xr:uid="{33ED36FB-15EB-4A84-90F4-A5B03434E2D5}"/>
    <cellStyle name="Separador de milhares 5 2 6 2 3 5 2" xfId="49613" xr:uid="{A20E0FAE-EE58-4D04-A1B9-8C062078666E}"/>
    <cellStyle name="Separador de milhares 5 2 6 2 3 5 2 2" xfId="49614" xr:uid="{59E41F06-CC2F-4E5A-9521-9F169AD9CDDE}"/>
    <cellStyle name="Separador de milhares 5 2 6 2 3 5 3" xfId="49615" xr:uid="{5BD318A6-7655-4DEB-A7E0-EB97CA16C684}"/>
    <cellStyle name="Separador de milhares 5 2 6 2 3 5 3 2" xfId="49616" xr:uid="{E62CE1A3-AE0C-414E-BC11-670864B2BBE2}"/>
    <cellStyle name="Separador de milhares 5 2 6 2 3 5 4" xfId="49617" xr:uid="{391758F8-623F-4F7C-93CE-A979CEBC9D63}"/>
    <cellStyle name="Separador de milhares 5 2 6 2 3 6" xfId="49618" xr:uid="{8F623E6C-F816-4DC4-A0EA-9812139557C3}"/>
    <cellStyle name="Separador de milhares 5 2 6 2 3 6 2" xfId="49619" xr:uid="{EA292064-AE4F-4B70-AF06-E52F9D1DA0FA}"/>
    <cellStyle name="Separador de milhares 5 2 6 2 3 7" xfId="49620" xr:uid="{C093A936-6C18-4F97-AEF3-8A8A1B346BA4}"/>
    <cellStyle name="Separador de milhares 5 2 6 2 3 8" xfId="49621" xr:uid="{D458ACE8-2515-45B7-A16E-EACC32BE1EC4}"/>
    <cellStyle name="Separador de milhares 5 2 6 2 3 9" xfId="53697" xr:uid="{4F32ACB9-B8E2-4FFE-9F42-260D28FE422D}"/>
    <cellStyle name="Separador de milhares 5 2 6 2 4" xfId="49622" xr:uid="{9ECEAE1A-5FDC-4ED4-B402-21C92287C7ED}"/>
    <cellStyle name="Separador de milhares 5 2 6 2 4 2" xfId="49623" xr:uid="{587BCF71-AD8F-4BA7-B0F0-E42C192C379F}"/>
    <cellStyle name="Separador de milhares 5 2 6 2 4 2 2" xfId="49624" xr:uid="{E663B66C-24BF-409C-99FC-868ADC615BED}"/>
    <cellStyle name="Separador de milhares 5 2 6 2 4 2 2 2" xfId="49625" xr:uid="{3561D2D6-27DE-4286-8CB2-076B1AE1F7BA}"/>
    <cellStyle name="Separador de milhares 5 2 6 2 4 2 2 2 2" xfId="49626" xr:uid="{A84704BD-B14F-4439-877C-3F0D357890B3}"/>
    <cellStyle name="Separador de milhares 5 2 6 2 4 2 2 2 2 2" xfId="49627" xr:uid="{0F9DBCB8-C00E-4736-BD7C-3975668E172E}"/>
    <cellStyle name="Separador de milhares 5 2 6 2 4 2 2 2 3" xfId="49628" xr:uid="{11DBDB2D-6B33-4D44-AD00-0BD8482E89DF}"/>
    <cellStyle name="Separador de milhares 5 2 6 2 4 2 2 3" xfId="49629" xr:uid="{347A7A6D-0FBE-45FF-87CD-980734C2763D}"/>
    <cellStyle name="Separador de milhares 5 2 6 2 4 2 2 3 2" xfId="49630" xr:uid="{E75D4295-A1C0-49BD-82C0-D6B17D7AB872}"/>
    <cellStyle name="Separador de milhares 5 2 6 2 4 2 2 4" xfId="49631" xr:uid="{F46A166E-B8DF-4669-815A-B26BC56DA299}"/>
    <cellStyle name="Separador de milhares 5 2 6 2 4 2 2 4 2" xfId="49632" xr:uid="{9677875B-4653-4266-BB61-68D2B6B7C1C5}"/>
    <cellStyle name="Separador de milhares 5 2 6 2 4 2 2 5" xfId="49633" xr:uid="{427F4B03-0514-4820-9694-446E0F3E37C9}"/>
    <cellStyle name="Separador de milhares 5 2 6 2 4 2 3" xfId="49634" xr:uid="{2DA85EC5-082E-4806-BF69-EC0FF135058B}"/>
    <cellStyle name="Separador de milhares 5 2 6 2 4 2 3 2" xfId="49635" xr:uid="{232CCE71-A498-4099-A43F-CAFD031A92A4}"/>
    <cellStyle name="Separador de milhares 5 2 6 2 4 2 4" xfId="49636" xr:uid="{02852495-1C53-4F2C-A3BE-DE782C61E64D}"/>
    <cellStyle name="Separador de milhares 5 2 6 2 4 2 4 2" xfId="49637" xr:uid="{0EFE36F7-3E40-44E9-82C0-352918AB4D57}"/>
    <cellStyle name="Separador de milhares 5 2 6 2 4 2 5" xfId="49638" xr:uid="{CB3855E9-1951-44F8-A70E-B8C6691A38CF}"/>
    <cellStyle name="Separador de milhares 5 2 6 2 4 3" xfId="49639" xr:uid="{A1BCBBA3-1F75-4CC8-8BC2-C475F4A8FF23}"/>
    <cellStyle name="Separador de milhares 5 2 6 2 4 3 2" xfId="49640" xr:uid="{66C19DD2-AA63-4056-BDB7-6E5EEBB8B922}"/>
    <cellStyle name="Separador de milhares 5 2 6 2 4 3 2 2" xfId="49641" xr:uid="{C445BED0-5096-423F-8853-D1382825D945}"/>
    <cellStyle name="Separador de milhares 5 2 6 2 4 3 3" xfId="49642" xr:uid="{FD1AB102-8F44-4030-B7B7-1F1EDBD5311B}"/>
    <cellStyle name="Separador de milhares 5 2 6 2 4 3 3 2" xfId="49643" xr:uid="{93B9C3B2-C3EF-43AC-907A-C638008C2981}"/>
    <cellStyle name="Separador de milhares 5 2 6 2 4 3 4" xfId="49644" xr:uid="{90D38D7B-2AD6-4F17-AB19-D3FEEC826704}"/>
    <cellStyle name="Separador de milhares 5 2 6 2 4 4" xfId="49645" xr:uid="{992CDF96-2160-4BAA-AE17-538F70B78DAC}"/>
    <cellStyle name="Separador de milhares 5 2 6 2 4 4 2" xfId="49646" xr:uid="{B8EA1ABC-7D7D-45DF-A3B2-9EEBB9754040}"/>
    <cellStyle name="Separador de milhares 5 2 6 2 4 4 2 2" xfId="49647" xr:uid="{7EFF8ACB-8F1A-4DF1-AF6E-940BDD63AE9B}"/>
    <cellStyle name="Separador de milhares 5 2 6 2 4 4 2 2 2" xfId="49648" xr:uid="{166D88A7-36C1-43A4-BA83-032FFF05D3E1}"/>
    <cellStyle name="Separador de milhares 5 2 6 2 4 4 2 3" xfId="49649" xr:uid="{3B365EB7-CF14-4342-A889-49C2BF2EF3BA}"/>
    <cellStyle name="Separador de milhares 5 2 6 2 4 4 3" xfId="49650" xr:uid="{6D5C6DC6-CC5A-4F49-9256-1DCCD95E422F}"/>
    <cellStyle name="Separador de milhares 5 2 6 2 4 4 3 2" xfId="49651" xr:uid="{7BE44422-7403-4078-845B-C90DC32681C6}"/>
    <cellStyle name="Separador de milhares 5 2 6 2 4 4 4" xfId="49652" xr:uid="{9700122F-DFF1-46C8-A4E4-C7520D72BEC2}"/>
    <cellStyle name="Separador de milhares 5 2 6 2 4 4 4 2" xfId="49653" xr:uid="{7B606910-9874-4AC3-96A4-66FE810701F2}"/>
    <cellStyle name="Separador de milhares 5 2 6 2 4 4 5" xfId="49654" xr:uid="{488EC26F-899D-4E4B-8D64-4A079CB93E7A}"/>
    <cellStyle name="Separador de milhares 5 2 6 2 4 5" xfId="49655" xr:uid="{617CBE62-EA6C-4767-913A-AD6A748573FC}"/>
    <cellStyle name="Separador de milhares 5 2 6 2 4 5 2" xfId="49656" xr:uid="{8A4CF654-C881-43C9-ABF7-BE7AA551B521}"/>
    <cellStyle name="Separador de milhares 5 2 6 2 4 5 2 2" xfId="49657" xr:uid="{62404216-2FBF-4E13-8CBE-33E55E9A5272}"/>
    <cellStyle name="Separador de milhares 5 2 6 2 4 5 3" xfId="49658" xr:uid="{0DD8BCA8-F566-4CAF-A666-3AD4616830CF}"/>
    <cellStyle name="Separador de milhares 5 2 6 2 4 5 3 2" xfId="49659" xr:uid="{BE97D940-3853-4BE0-8E27-7F4CFDA01E82}"/>
    <cellStyle name="Separador de milhares 5 2 6 2 4 5 4" xfId="49660" xr:uid="{BFBFE18B-2C9E-4620-9586-0528F9ED233A}"/>
    <cellStyle name="Separador de milhares 5 2 6 2 4 6" xfId="49661" xr:uid="{0D16867D-05BC-4EAE-BDF6-4B22A15633C6}"/>
    <cellStyle name="Separador de milhares 5 2 6 2 4 6 2" xfId="49662" xr:uid="{6E61E84E-1192-46D7-9856-06855D4DF071}"/>
    <cellStyle name="Separador de milhares 5 2 6 2 4 7" xfId="49663" xr:uid="{76FEB212-7CF1-488D-83C7-0E9E926AAC31}"/>
    <cellStyle name="Separador de milhares 5 2 6 2 4 8" xfId="49664" xr:uid="{B441E8D8-D79F-47D8-B1A6-70A993CF9451}"/>
    <cellStyle name="Separador de milhares 5 2 6 2 4 9" xfId="53698" xr:uid="{21EEC6E4-4734-4EBA-B146-80284542D5FC}"/>
    <cellStyle name="Separador de milhares 5 2 6 2 5" xfId="49665" xr:uid="{8CA9EF7A-06BB-4AFC-A2E8-30F9C8BBC084}"/>
    <cellStyle name="Separador de milhares 5 2 6 2 5 2" xfId="49666" xr:uid="{F3BA6EE7-852D-4E26-9639-3641E12602BB}"/>
    <cellStyle name="Separador de milhares 5 2 6 2 5 2 2" xfId="49667" xr:uid="{25E55BE8-927C-400B-8D40-093FCD9B396B}"/>
    <cellStyle name="Separador de milhares 5 2 6 2 5 2 2 2" xfId="49668" xr:uid="{93BC6690-2BF0-4EBA-9675-BF1A1B108739}"/>
    <cellStyle name="Separador de milhares 5 2 6 2 5 2 2 2 2" xfId="49669" xr:uid="{11122891-E6E8-4AA4-A2D6-E177ACA35A07}"/>
    <cellStyle name="Separador de milhares 5 2 6 2 5 2 2 2 2 2" xfId="49670" xr:uid="{34B4BDD1-4474-49AA-A483-86DD4C435D6A}"/>
    <cellStyle name="Separador de milhares 5 2 6 2 5 2 2 2 3" xfId="49671" xr:uid="{0B7AF0EB-A0A4-4C5F-B4EF-88B9AB3BABBC}"/>
    <cellStyle name="Separador de milhares 5 2 6 2 5 2 2 3" xfId="49672" xr:uid="{F1C6E8D5-D596-4FC6-98C8-580B896262CB}"/>
    <cellStyle name="Separador de milhares 5 2 6 2 5 2 2 3 2" xfId="49673" xr:uid="{9BC32F77-69C2-41A0-9696-A752484BA441}"/>
    <cellStyle name="Separador de milhares 5 2 6 2 5 2 2 4" xfId="49674" xr:uid="{1CB5CA18-00BB-4DB9-B172-6B3A2B3C9F1A}"/>
    <cellStyle name="Separador de milhares 5 2 6 2 5 2 2 4 2" xfId="49675" xr:uid="{244DFDF2-89BD-490F-8BEE-79B2852386C7}"/>
    <cellStyle name="Separador de milhares 5 2 6 2 5 2 2 5" xfId="49676" xr:uid="{80B1EEA4-1B6E-4F17-84E0-73388D2FF4C5}"/>
    <cellStyle name="Separador de milhares 5 2 6 2 5 2 3" xfId="49677" xr:uid="{F0A83C80-AAEE-451F-9AA2-ACB993D96214}"/>
    <cellStyle name="Separador de milhares 5 2 6 2 5 2 3 2" xfId="49678" xr:uid="{A1DC1AAA-9985-47B8-9C74-3A7834D16946}"/>
    <cellStyle name="Separador de milhares 5 2 6 2 5 2 4" xfId="49679" xr:uid="{68CC553E-EFE1-4C07-BB86-05FD77DDCA6B}"/>
    <cellStyle name="Separador de milhares 5 2 6 2 5 2 4 2" xfId="49680" xr:uid="{38E46AC4-AF73-4BFD-98CD-E53DF554B54A}"/>
    <cellStyle name="Separador de milhares 5 2 6 2 5 2 5" xfId="49681" xr:uid="{44CAF3F9-3A06-4C8A-99DF-8C838B15C116}"/>
    <cellStyle name="Separador de milhares 5 2 6 2 5 3" xfId="49682" xr:uid="{0A3E67A4-57BC-45D6-9CF5-AC9F2F86FCF5}"/>
    <cellStyle name="Separador de milhares 5 2 6 2 5 3 2" xfId="49683" xr:uid="{6184BBA6-A8C5-4EED-8F53-669D51482A85}"/>
    <cellStyle name="Separador de milhares 5 2 6 2 5 3 2 2" xfId="49684" xr:uid="{0FFC7098-438B-4C94-AA1A-E83C6BE0B970}"/>
    <cellStyle name="Separador de milhares 5 2 6 2 5 3 3" xfId="49685" xr:uid="{77231667-FF23-49FC-B201-41CA2F514789}"/>
    <cellStyle name="Separador de milhares 5 2 6 2 5 3 3 2" xfId="49686" xr:uid="{A676A40E-14C1-4032-B6C6-1A03264A1722}"/>
    <cellStyle name="Separador de milhares 5 2 6 2 5 3 4" xfId="49687" xr:uid="{B06EB88C-8EE8-41A8-9DE5-2C6269FDA712}"/>
    <cellStyle name="Separador de milhares 5 2 6 2 5 4" xfId="49688" xr:uid="{B11E21AD-12CB-4863-836B-DA95E37F4A43}"/>
    <cellStyle name="Separador de milhares 5 2 6 2 5 4 2" xfId="49689" xr:uid="{CB93BCB6-0070-4B62-95D1-B6800773AB2A}"/>
    <cellStyle name="Separador de milhares 5 2 6 2 5 4 2 2" xfId="49690" xr:uid="{9212BA76-8D73-46A7-A6E1-1125DFAB4284}"/>
    <cellStyle name="Separador de milhares 5 2 6 2 5 4 2 2 2" xfId="49691" xr:uid="{4350FC10-18AD-4D0A-9170-EE8099EBD984}"/>
    <cellStyle name="Separador de milhares 5 2 6 2 5 4 2 3" xfId="49692" xr:uid="{CBB28B13-E234-4327-A4A5-86FB87C64659}"/>
    <cellStyle name="Separador de milhares 5 2 6 2 5 4 3" xfId="49693" xr:uid="{C08A3BC1-47A6-4B15-8CDD-D36F4F86377B}"/>
    <cellStyle name="Separador de milhares 5 2 6 2 5 4 3 2" xfId="49694" xr:uid="{BE314CC2-069A-4535-A60F-55B05A5F5267}"/>
    <cellStyle name="Separador de milhares 5 2 6 2 5 4 4" xfId="49695" xr:uid="{AD2AB5B4-CEB9-4E79-A447-E7285A4F46A2}"/>
    <cellStyle name="Separador de milhares 5 2 6 2 5 4 4 2" xfId="49696" xr:uid="{E5A88E9A-4B04-4175-B83C-EF7A527D13E1}"/>
    <cellStyle name="Separador de milhares 5 2 6 2 5 4 5" xfId="49697" xr:uid="{5373421C-34E1-4340-AEC4-62DC7CBEBC1F}"/>
    <cellStyle name="Separador de milhares 5 2 6 2 5 5" xfId="49698" xr:uid="{BAE9C0EC-7CB0-4C4E-ABDF-8E71A9C7A248}"/>
    <cellStyle name="Separador de milhares 5 2 6 2 5 5 2" xfId="49699" xr:uid="{63FC3B55-591A-47BD-8BB3-F102EE7B0826}"/>
    <cellStyle name="Separador de milhares 5 2 6 2 5 5 2 2" xfId="49700" xr:uid="{AB91D64E-48D8-42E3-99DC-9E8F00E85F8D}"/>
    <cellStyle name="Separador de milhares 5 2 6 2 5 5 3" xfId="49701" xr:uid="{C9FAFB7A-4ED3-48A4-BBBB-7DD17E33CAE1}"/>
    <cellStyle name="Separador de milhares 5 2 6 2 5 5 3 2" xfId="49702" xr:uid="{57E043F4-973A-4A65-88AC-F8C9E3FE6CB8}"/>
    <cellStyle name="Separador de milhares 5 2 6 2 5 5 4" xfId="49703" xr:uid="{CBAD4AC0-3F36-43DC-9E1A-47F55A645D8A}"/>
    <cellStyle name="Separador de milhares 5 2 6 2 5 6" xfId="49704" xr:uid="{191D8484-0AE4-410E-8D46-4D0072F89742}"/>
    <cellStyle name="Separador de milhares 5 2 6 2 5 6 2" xfId="49705" xr:uid="{79E27A7B-C421-4036-A077-0E103D17F91B}"/>
    <cellStyle name="Separador de milhares 5 2 6 2 5 7" xfId="49706" xr:uid="{43FB8964-837A-469F-8594-0D23ADAF2710}"/>
    <cellStyle name="Separador de milhares 5 2 6 2 5 8" xfId="49707" xr:uid="{F639AC13-4061-4609-96FA-D6B05F968097}"/>
    <cellStyle name="Separador de milhares 5 2 6 2 5 9" xfId="53699" xr:uid="{F3C74E88-9790-491F-8F11-07E4FDE89061}"/>
    <cellStyle name="Separador de milhares 5 2 6 2 6" xfId="49708" xr:uid="{EE4A331D-9EBC-49D3-B0EB-87AEFC61A232}"/>
    <cellStyle name="Separador de milhares 5 2 6 2 6 2" xfId="49709" xr:uid="{528968C2-B990-418F-B44A-0B2B7227858F}"/>
    <cellStyle name="Separador de milhares 5 2 6 2 6 2 2" xfId="49710" xr:uid="{EC868C65-3A82-4AED-8757-D80EF462375A}"/>
    <cellStyle name="Separador de milhares 5 2 6 2 6 2 2 2" xfId="49711" xr:uid="{F1000D0F-852E-441F-A367-D38F67DC7DAB}"/>
    <cellStyle name="Separador de milhares 5 2 6 2 6 2 2 2 2" xfId="49712" xr:uid="{42FEAD89-5F02-4290-9922-D5C10DFF8E8B}"/>
    <cellStyle name="Separador de milhares 5 2 6 2 6 2 2 3" xfId="49713" xr:uid="{C8880621-D0B8-4F95-A917-2E993E030E4E}"/>
    <cellStyle name="Separador de milhares 5 2 6 2 6 2 3" xfId="49714" xr:uid="{45F00C23-4743-4B25-81BC-87087F556428}"/>
    <cellStyle name="Separador de milhares 5 2 6 2 6 2 3 2" xfId="49715" xr:uid="{321791BD-46B8-4DA1-86E6-A6381161AB28}"/>
    <cellStyle name="Separador de milhares 5 2 6 2 6 2 4" xfId="49716" xr:uid="{DB82FDC7-357F-4FFD-BA4D-1F4059ADFD3D}"/>
    <cellStyle name="Separador de milhares 5 2 6 2 6 2 4 2" xfId="49717" xr:uid="{44CD8C80-00F0-4488-A60D-A72200E0E03C}"/>
    <cellStyle name="Separador de milhares 5 2 6 2 6 2 5" xfId="49718" xr:uid="{9BAD5936-5971-4B57-831A-A45AF02859E5}"/>
    <cellStyle name="Separador de milhares 5 2 6 2 6 3" xfId="49719" xr:uid="{A8C08AE8-A7D9-4A62-B582-EC2C88977D79}"/>
    <cellStyle name="Separador de milhares 5 2 6 2 6 3 2" xfId="49720" xr:uid="{F4E446B9-3997-475C-9661-06B8BD4F9C76}"/>
    <cellStyle name="Separador de milhares 5 2 6 2 6 4" xfId="49721" xr:uid="{708171C1-F488-4361-93D6-B9F85CD31634}"/>
    <cellStyle name="Separador de milhares 5 2 6 2 6 4 2" xfId="49722" xr:uid="{93267A87-D09B-4D16-AD44-F9A9218EB20C}"/>
    <cellStyle name="Separador de milhares 5 2 6 2 6 5" xfId="49723" xr:uid="{813B991E-A028-4B85-85F4-5971998E323A}"/>
    <cellStyle name="Separador de milhares 5 2 6 2 7" xfId="49724" xr:uid="{0A09523E-9A13-4105-BF06-44A125708CEB}"/>
    <cellStyle name="Separador de milhares 5 2 6 2 7 2" xfId="49725" xr:uid="{85A87415-CE80-4F40-ACAC-A1DF46D72A73}"/>
    <cellStyle name="Separador de milhares 5 2 6 2 7 2 2" xfId="49726" xr:uid="{1A13A15D-7003-4EE7-8236-C41FFBFF1613}"/>
    <cellStyle name="Separador de milhares 5 2 6 2 7 3" xfId="49727" xr:uid="{8A7CBCA0-39C7-419C-8667-F126187DC79F}"/>
    <cellStyle name="Separador de milhares 5 2 6 2 7 3 2" xfId="49728" xr:uid="{8FB5A2F9-C2F1-435A-8070-BE6FCBCE131D}"/>
    <cellStyle name="Separador de milhares 5 2 6 2 7 4" xfId="49729" xr:uid="{9B9C3873-149B-44E3-9EB2-6FDF0B090620}"/>
    <cellStyle name="Separador de milhares 5 2 6 2 8" xfId="49730" xr:uid="{D4F0C087-C8B5-4672-909D-52E13B41248F}"/>
    <cellStyle name="Separador de milhares 5 2 6 2 8 2" xfId="49731" xr:uid="{7C05E703-CC3F-4824-86F0-C550D3731A51}"/>
    <cellStyle name="Separador de milhares 5 2 6 2 8 2 2" xfId="49732" xr:uid="{C53E3BFE-F94F-48CC-A7DE-E80E22470F8F}"/>
    <cellStyle name="Separador de milhares 5 2 6 2 8 2 2 2" xfId="49733" xr:uid="{4DC5D528-EA72-493F-94CE-6BCF32F0E952}"/>
    <cellStyle name="Separador de milhares 5 2 6 2 8 2 3" xfId="49734" xr:uid="{7D87BFA5-3861-4A1E-B47E-CE530285CF22}"/>
    <cellStyle name="Separador de milhares 5 2 6 2 8 3" xfId="49735" xr:uid="{D042C4CE-236E-4DA4-91D8-E42B3F7E8F90}"/>
    <cellStyle name="Separador de milhares 5 2 6 2 8 3 2" xfId="49736" xr:uid="{8BD6A805-06E3-491A-923F-57902C311EA5}"/>
    <cellStyle name="Separador de milhares 5 2 6 2 8 4" xfId="49737" xr:uid="{FF1DB988-1304-4BE3-95B6-51123FED00D0}"/>
    <cellStyle name="Separador de milhares 5 2 6 2 8 4 2" xfId="49738" xr:uid="{EBDFCA92-BE0B-430C-AB9B-56A80ADDAC90}"/>
    <cellStyle name="Separador de milhares 5 2 6 2 8 5" xfId="49739" xr:uid="{5839B40C-2BFF-47FF-88D0-30F06901FC9E}"/>
    <cellStyle name="Separador de milhares 5 2 6 2 9" xfId="49740" xr:uid="{E950C32A-E353-4297-9867-5A9976A4CC3A}"/>
    <cellStyle name="Separador de milhares 5 2 6 2 9 2" xfId="49741" xr:uid="{AF12DCCA-678B-4800-B3FA-DD114B5D6FD7}"/>
    <cellStyle name="Separador de milhares 5 2 6 2 9 2 2" xfId="49742" xr:uid="{7243DE4E-DD56-49B5-B3E1-E1EDD1A68EDE}"/>
    <cellStyle name="Separador de milhares 5 2 6 2 9 3" xfId="49743" xr:uid="{5EDA6A4E-68B8-45B7-AD02-102F949E3CB7}"/>
    <cellStyle name="Separador de milhares 5 2 6 2 9 3 2" xfId="49744" xr:uid="{C9FC9249-873B-4398-97EE-F9C218E501E3}"/>
    <cellStyle name="Separador de milhares 5 2 6 2 9 4" xfId="49745" xr:uid="{1EBE76CA-5F4D-49DB-97A1-8B5C8AA63CC9}"/>
    <cellStyle name="Separador de milhares 5 2 6 3" xfId="49746" xr:uid="{F3AACD52-379B-4613-A316-8A9D668EE2D6}"/>
    <cellStyle name="Separador de milhares 5 2 6 3 10" xfId="49747" xr:uid="{18A9015E-E91C-4D0C-ACE4-CBCA45AF27A0}"/>
    <cellStyle name="Separador de milhares 5 2 6 3 11" xfId="53700" xr:uid="{A30CCC4B-8862-4E7C-B16D-0565EE1D8673}"/>
    <cellStyle name="Separador de milhares 5 2 6 3 2" xfId="49748" xr:uid="{CF180C43-A081-4E7B-9AB2-BDB07D785220}"/>
    <cellStyle name="Separador de milhares 5 2 6 3 2 2" xfId="49749" xr:uid="{BD8E2DD0-F2F1-478A-9B8B-894CFAE487B0}"/>
    <cellStyle name="Separador de milhares 5 2 6 3 2 2 2" xfId="49750" xr:uid="{716405CF-7DCB-496A-9D74-D3255D6FA32F}"/>
    <cellStyle name="Separador de milhares 5 2 6 3 2 2 2 2" xfId="49751" xr:uid="{94245EB6-5571-4ED1-9E1C-64B7DCE0E653}"/>
    <cellStyle name="Separador de milhares 5 2 6 3 2 2 2 2 2" xfId="49752" xr:uid="{4DAC127E-FDA7-4794-9B8C-9C2BE412A911}"/>
    <cellStyle name="Separador de milhares 5 2 6 3 2 2 2 2 2 2" xfId="49753" xr:uid="{C628B7E0-B417-40E3-9F01-E9DF5091C9CC}"/>
    <cellStyle name="Separador de milhares 5 2 6 3 2 2 2 2 3" xfId="49754" xr:uid="{694CB353-98A7-46BE-9A15-F18B350CA320}"/>
    <cellStyle name="Separador de milhares 5 2 6 3 2 2 2 3" xfId="49755" xr:uid="{16EAF66A-DE73-4054-AABA-D3401BA33B87}"/>
    <cellStyle name="Separador de milhares 5 2 6 3 2 2 2 3 2" xfId="49756" xr:uid="{D197893C-7C48-48F3-B2EB-7924AE9F6411}"/>
    <cellStyle name="Separador de milhares 5 2 6 3 2 2 2 4" xfId="49757" xr:uid="{A1198464-9137-4196-BAAB-72C3258BA4FC}"/>
    <cellStyle name="Separador de milhares 5 2 6 3 2 2 2 4 2" xfId="49758" xr:uid="{8EF1B9D0-49F8-4F1C-9A9F-E6BB7340CF74}"/>
    <cellStyle name="Separador de milhares 5 2 6 3 2 2 2 5" xfId="49759" xr:uid="{4402C1A1-7FDE-42AC-812E-17250F70660A}"/>
    <cellStyle name="Separador de milhares 5 2 6 3 2 2 3" xfId="49760" xr:uid="{C9BCDBB7-AF08-45EC-809E-A3EBC8B85D5B}"/>
    <cellStyle name="Separador de milhares 5 2 6 3 2 2 3 2" xfId="49761" xr:uid="{7D9D9ACC-4164-401A-BD0E-1632F266B730}"/>
    <cellStyle name="Separador de milhares 5 2 6 3 2 2 4" xfId="49762" xr:uid="{81A853C5-5E51-4CC2-B03C-705EF2F6A283}"/>
    <cellStyle name="Separador de milhares 5 2 6 3 2 2 4 2" xfId="49763" xr:uid="{09104662-46EA-4913-92DD-8C2D9914521D}"/>
    <cellStyle name="Separador de milhares 5 2 6 3 2 2 5" xfId="49764" xr:uid="{20B2581C-9DE7-49B6-B0C1-E4431EE834E5}"/>
    <cellStyle name="Separador de milhares 5 2 6 3 2 3" xfId="49765" xr:uid="{1044B137-5EDB-4815-ABDF-A847864C28A7}"/>
    <cellStyle name="Separador de milhares 5 2 6 3 2 3 2" xfId="49766" xr:uid="{1FC06724-FD74-4A5D-9C75-FD91488420F7}"/>
    <cellStyle name="Separador de milhares 5 2 6 3 2 3 2 2" xfId="49767" xr:uid="{D25EB87E-C15F-4180-BFED-9A631918B91F}"/>
    <cellStyle name="Separador de milhares 5 2 6 3 2 3 3" xfId="49768" xr:uid="{F893FA41-B306-4B50-808B-D01CB3EF8855}"/>
    <cellStyle name="Separador de milhares 5 2 6 3 2 3 3 2" xfId="49769" xr:uid="{BEB691E5-B5C7-4C32-BB90-371E24A20F73}"/>
    <cellStyle name="Separador de milhares 5 2 6 3 2 3 4" xfId="49770" xr:uid="{5845800F-B7EB-48ED-914E-A681976F2E8B}"/>
    <cellStyle name="Separador de milhares 5 2 6 3 2 4" xfId="49771" xr:uid="{E2C2DE8B-1A58-400D-A77D-AC40803B9DCB}"/>
    <cellStyle name="Separador de milhares 5 2 6 3 2 4 2" xfId="49772" xr:uid="{1A210815-EF27-4C6D-9DDC-8EE11A4CA63A}"/>
    <cellStyle name="Separador de milhares 5 2 6 3 2 4 2 2" xfId="49773" xr:uid="{7EF6185A-3164-4ED6-BD8A-9F5213A35EA7}"/>
    <cellStyle name="Separador de milhares 5 2 6 3 2 4 2 2 2" xfId="49774" xr:uid="{21F7C2C1-122B-40C1-85BB-98603837DAA9}"/>
    <cellStyle name="Separador de milhares 5 2 6 3 2 4 2 3" xfId="49775" xr:uid="{A95FAE42-58FB-4DAD-A580-0889EBDFE909}"/>
    <cellStyle name="Separador de milhares 5 2 6 3 2 4 3" xfId="49776" xr:uid="{C9BBC3AE-CD97-4231-AF23-F63874507F45}"/>
    <cellStyle name="Separador de milhares 5 2 6 3 2 4 3 2" xfId="49777" xr:uid="{E04FFCCA-8C17-4733-8097-806C0D6EA661}"/>
    <cellStyle name="Separador de milhares 5 2 6 3 2 4 4" xfId="49778" xr:uid="{2D30217D-A95C-4E14-8E73-D63DCAC7E94A}"/>
    <cellStyle name="Separador de milhares 5 2 6 3 2 4 4 2" xfId="49779" xr:uid="{3B56D07F-B52B-4FAA-8B3A-7B9D6547F4CB}"/>
    <cellStyle name="Separador de milhares 5 2 6 3 2 4 5" xfId="49780" xr:uid="{43FAC2F0-5E16-4A8B-ABA0-D8ACB6080703}"/>
    <cellStyle name="Separador de milhares 5 2 6 3 2 5" xfId="49781" xr:uid="{1293BAD4-ADAF-43A0-A1FA-CF57A9E0F9EA}"/>
    <cellStyle name="Separador de milhares 5 2 6 3 2 5 2" xfId="49782" xr:uid="{6B7670C6-D9A6-4489-A32C-14CDCC1E278E}"/>
    <cellStyle name="Separador de milhares 5 2 6 3 2 5 2 2" xfId="49783" xr:uid="{ADBE8669-76B7-40DB-BB98-6ADC5B7E7253}"/>
    <cellStyle name="Separador de milhares 5 2 6 3 2 5 3" xfId="49784" xr:uid="{04FC2D95-4D24-437F-B1F8-8F5E733DA36A}"/>
    <cellStyle name="Separador de milhares 5 2 6 3 2 5 3 2" xfId="49785" xr:uid="{26218C8C-2B91-4B72-8281-94BB49DFC8C3}"/>
    <cellStyle name="Separador de milhares 5 2 6 3 2 5 4" xfId="49786" xr:uid="{1E898629-871B-4F0A-A4CD-B620E649237B}"/>
    <cellStyle name="Separador de milhares 5 2 6 3 2 6" xfId="49787" xr:uid="{9E926294-04B6-4C4B-A705-C80DA589E8AA}"/>
    <cellStyle name="Separador de milhares 5 2 6 3 2 6 2" xfId="49788" xr:uid="{8BDC6951-8C40-4C82-B521-65FD36B8D6A2}"/>
    <cellStyle name="Separador de milhares 5 2 6 3 2 7" xfId="49789" xr:uid="{AC4005FB-01ED-4142-96E0-769D81D5C6DB}"/>
    <cellStyle name="Separador de milhares 5 2 6 3 2 8" xfId="49790" xr:uid="{2A4B45F8-041E-4258-9421-06AC3C189C3C}"/>
    <cellStyle name="Separador de milhares 5 2 6 3 2 9" xfId="53701" xr:uid="{A843DFBD-0778-491F-A58A-6F11BA77D6B3}"/>
    <cellStyle name="Separador de milhares 5 2 6 3 3" xfId="49791" xr:uid="{5BB3589D-047A-4C6A-AC95-23400472A677}"/>
    <cellStyle name="Separador de milhares 5 2 6 3 3 2" xfId="49792" xr:uid="{3FFC435B-4E28-4203-965A-E0D69486C2DF}"/>
    <cellStyle name="Separador de milhares 5 2 6 3 3 2 2" xfId="49793" xr:uid="{1A852EBB-3F07-4B18-98F8-D39A498275BC}"/>
    <cellStyle name="Separador de milhares 5 2 6 3 3 2 2 2" xfId="49794" xr:uid="{4049BCE1-0D47-4DD9-BE53-8552F19CB2A2}"/>
    <cellStyle name="Separador de milhares 5 2 6 3 3 2 2 2 2" xfId="49795" xr:uid="{0D08644A-5E59-432D-8D65-8D1BDB2FBEE1}"/>
    <cellStyle name="Separador de milhares 5 2 6 3 3 2 2 2 2 2" xfId="49796" xr:uid="{F579C593-C6CD-43A2-A154-016FE92FEA76}"/>
    <cellStyle name="Separador de milhares 5 2 6 3 3 2 2 2 3" xfId="49797" xr:uid="{C27BC882-C5C4-404D-A215-A25A19CE191A}"/>
    <cellStyle name="Separador de milhares 5 2 6 3 3 2 2 3" xfId="49798" xr:uid="{F0C62D1D-79A7-45B6-9395-54A058034811}"/>
    <cellStyle name="Separador de milhares 5 2 6 3 3 2 2 3 2" xfId="49799" xr:uid="{84C9969A-4A80-4B5F-BA01-5137AFDDEF3A}"/>
    <cellStyle name="Separador de milhares 5 2 6 3 3 2 2 4" xfId="49800" xr:uid="{519BF6D5-506B-48B8-B1FD-389238DD9338}"/>
    <cellStyle name="Separador de milhares 5 2 6 3 3 2 2 4 2" xfId="49801" xr:uid="{AFF40E82-B71C-4538-8C18-7EAAFC0FB651}"/>
    <cellStyle name="Separador de milhares 5 2 6 3 3 2 2 5" xfId="49802" xr:uid="{6B8D0504-435A-44E1-9C43-8480DA9C49EC}"/>
    <cellStyle name="Separador de milhares 5 2 6 3 3 2 3" xfId="49803" xr:uid="{BCB5C4FA-B713-48D8-96D1-7DEB136F90AB}"/>
    <cellStyle name="Separador de milhares 5 2 6 3 3 2 3 2" xfId="49804" xr:uid="{E113232E-0553-4245-84BB-E501D5DE615C}"/>
    <cellStyle name="Separador de milhares 5 2 6 3 3 2 4" xfId="49805" xr:uid="{39B8797D-EF75-4044-81B5-DC7DBCFB08F9}"/>
    <cellStyle name="Separador de milhares 5 2 6 3 3 2 4 2" xfId="49806" xr:uid="{DB83F8CB-B4E0-4C78-9FF6-778541C98897}"/>
    <cellStyle name="Separador de milhares 5 2 6 3 3 2 5" xfId="49807" xr:uid="{C2948F82-C2B7-4A7B-ABCC-D316964F4030}"/>
    <cellStyle name="Separador de milhares 5 2 6 3 3 3" xfId="49808" xr:uid="{5BE496ED-2FC3-4460-911E-F77434C6FA7C}"/>
    <cellStyle name="Separador de milhares 5 2 6 3 3 3 2" xfId="49809" xr:uid="{65C3B12A-6E71-48C5-AE8E-F92124E05443}"/>
    <cellStyle name="Separador de milhares 5 2 6 3 3 3 2 2" xfId="49810" xr:uid="{B3DA0E08-BD2C-4D1C-B3EA-876CA3511567}"/>
    <cellStyle name="Separador de milhares 5 2 6 3 3 3 3" xfId="49811" xr:uid="{392635F0-5021-4F80-9CA2-3F243FF3B601}"/>
    <cellStyle name="Separador de milhares 5 2 6 3 3 3 3 2" xfId="49812" xr:uid="{F7BB2CE0-BFD8-404F-988B-C655C87908EB}"/>
    <cellStyle name="Separador de milhares 5 2 6 3 3 3 4" xfId="49813" xr:uid="{13B1AD7B-7BEE-4763-A705-04846793E0B5}"/>
    <cellStyle name="Separador de milhares 5 2 6 3 3 4" xfId="49814" xr:uid="{4E8460C9-5BDC-48A3-BC39-E61FAAAC9DC4}"/>
    <cellStyle name="Separador de milhares 5 2 6 3 3 4 2" xfId="49815" xr:uid="{654E2130-4568-4DA5-BC72-D0DC625810CA}"/>
    <cellStyle name="Separador de milhares 5 2 6 3 3 4 2 2" xfId="49816" xr:uid="{FEB32AA1-32F8-4FB0-BC4E-1CDF2B18B655}"/>
    <cellStyle name="Separador de milhares 5 2 6 3 3 4 2 2 2" xfId="49817" xr:uid="{43D48988-78A7-482D-9B23-3CB82F7BB98C}"/>
    <cellStyle name="Separador de milhares 5 2 6 3 3 4 2 3" xfId="49818" xr:uid="{D21A5360-C79B-49B3-BF9D-E234E4B4B5DD}"/>
    <cellStyle name="Separador de milhares 5 2 6 3 3 4 3" xfId="49819" xr:uid="{01D83A78-29B0-4671-B3EB-280DAEAE46CB}"/>
    <cellStyle name="Separador de milhares 5 2 6 3 3 4 3 2" xfId="49820" xr:uid="{C84F509D-9733-4AC2-A096-36EDD8CDBB3B}"/>
    <cellStyle name="Separador de milhares 5 2 6 3 3 4 4" xfId="49821" xr:uid="{0F3CB2D2-0706-40AA-9C1B-3B68C27D4ED9}"/>
    <cellStyle name="Separador de milhares 5 2 6 3 3 4 4 2" xfId="49822" xr:uid="{7CE2DADF-08A0-4A2A-A977-2E683E7DAE81}"/>
    <cellStyle name="Separador de milhares 5 2 6 3 3 4 5" xfId="49823" xr:uid="{987337AE-9C28-4B09-85AE-D348D4C64B27}"/>
    <cellStyle name="Separador de milhares 5 2 6 3 3 5" xfId="49824" xr:uid="{8EDE1F16-A8BE-46FB-8019-C5A172E3EDFC}"/>
    <cellStyle name="Separador de milhares 5 2 6 3 3 5 2" xfId="49825" xr:uid="{1460FA42-02C7-487D-9A75-57099457CB31}"/>
    <cellStyle name="Separador de milhares 5 2 6 3 3 5 2 2" xfId="49826" xr:uid="{467E56A6-EB13-476A-A516-1C6CC387B014}"/>
    <cellStyle name="Separador de milhares 5 2 6 3 3 5 3" xfId="49827" xr:uid="{355DBE53-D287-40D6-8F77-ACB6E75DB05C}"/>
    <cellStyle name="Separador de milhares 5 2 6 3 3 5 3 2" xfId="49828" xr:uid="{6B72C049-E269-4F4F-BCFE-4F9551FAA828}"/>
    <cellStyle name="Separador de milhares 5 2 6 3 3 5 4" xfId="49829" xr:uid="{6147ED5A-4FE9-4CED-8832-D998572343DB}"/>
    <cellStyle name="Separador de milhares 5 2 6 3 3 6" xfId="49830" xr:uid="{F35E41FA-3A41-42A5-93DB-15A81BBB6F7B}"/>
    <cellStyle name="Separador de milhares 5 2 6 3 3 6 2" xfId="49831" xr:uid="{0BC49024-864A-4249-B1FB-B397B9855A09}"/>
    <cellStyle name="Separador de milhares 5 2 6 3 3 7" xfId="49832" xr:uid="{63D171FB-F241-43D3-8A4A-591A6069B08C}"/>
    <cellStyle name="Separador de milhares 5 2 6 3 3 8" xfId="49833" xr:uid="{E6214090-EAB0-4638-B013-47CE42972980}"/>
    <cellStyle name="Separador de milhares 5 2 6 3 3 9" xfId="53702" xr:uid="{D34E606E-B27A-408F-B402-A3E78C3E3455}"/>
    <cellStyle name="Separador de milhares 5 2 6 3 4" xfId="49834" xr:uid="{96570FC7-EA6E-42EE-AA90-CF874E085E03}"/>
    <cellStyle name="Separador de milhares 5 2 6 3 4 2" xfId="49835" xr:uid="{216C86FC-1629-482E-9850-D138EFF90827}"/>
    <cellStyle name="Separador de milhares 5 2 6 3 4 2 2" xfId="49836" xr:uid="{C9EDADF2-7BDC-4B8A-9B8E-F55A050C5594}"/>
    <cellStyle name="Separador de milhares 5 2 6 3 4 2 2 2" xfId="49837" xr:uid="{59FBFC56-1B75-44EE-90C7-B73AA194A07D}"/>
    <cellStyle name="Separador de milhares 5 2 6 3 4 2 2 2 2" xfId="49838" xr:uid="{C4B8414E-55CC-4FD6-A48C-582585E09648}"/>
    <cellStyle name="Separador de milhares 5 2 6 3 4 2 2 3" xfId="49839" xr:uid="{DCD4BE4B-961B-46A9-A280-8BEBBFFD78F8}"/>
    <cellStyle name="Separador de milhares 5 2 6 3 4 2 3" xfId="49840" xr:uid="{C7D8AAD4-9774-4A4D-ACE9-A37EA97F383B}"/>
    <cellStyle name="Separador de milhares 5 2 6 3 4 2 3 2" xfId="49841" xr:uid="{7CD2352C-A713-47E8-9457-7DF6EF8FC45E}"/>
    <cellStyle name="Separador de milhares 5 2 6 3 4 2 4" xfId="49842" xr:uid="{92C97B99-B2F6-4BC4-A701-5E1CA73B60F5}"/>
    <cellStyle name="Separador de milhares 5 2 6 3 4 2 4 2" xfId="49843" xr:uid="{D618525A-7BD5-49BB-8D5E-8DF9248B078A}"/>
    <cellStyle name="Separador de milhares 5 2 6 3 4 2 5" xfId="49844" xr:uid="{081E9FD2-3F39-4AF3-8B54-92812B0968F5}"/>
    <cellStyle name="Separador de milhares 5 2 6 3 4 3" xfId="49845" xr:uid="{76747A68-3298-4FEA-8CE7-9B471FE0815E}"/>
    <cellStyle name="Separador de milhares 5 2 6 3 4 3 2" xfId="49846" xr:uid="{2E1B482C-2FE6-47BD-BCAD-BCC684841278}"/>
    <cellStyle name="Separador de milhares 5 2 6 3 4 4" xfId="49847" xr:uid="{8CFEFEB9-5EAA-4B63-8BE6-1BB51C1DF607}"/>
    <cellStyle name="Separador de milhares 5 2 6 3 4 4 2" xfId="49848" xr:uid="{5B3EF6E3-6EE9-4DD6-83CA-2A310E3A14F3}"/>
    <cellStyle name="Separador de milhares 5 2 6 3 4 5" xfId="49849" xr:uid="{AE931393-B143-4E15-BD2E-ED88F12A99B9}"/>
    <cellStyle name="Separador de milhares 5 2 6 3 5" xfId="49850" xr:uid="{F4E1FEC5-184A-437A-B977-C7E3BF6F327D}"/>
    <cellStyle name="Separador de milhares 5 2 6 3 5 2" xfId="49851" xr:uid="{C8D38102-A0C7-4558-AC7B-6DFCDA77EBF1}"/>
    <cellStyle name="Separador de milhares 5 2 6 3 5 2 2" xfId="49852" xr:uid="{EEC2A315-EE65-49DA-8B4F-503E9A26A889}"/>
    <cellStyle name="Separador de milhares 5 2 6 3 5 3" xfId="49853" xr:uid="{455A4476-4016-4F18-97C6-7C92119E5C1D}"/>
    <cellStyle name="Separador de milhares 5 2 6 3 5 3 2" xfId="49854" xr:uid="{E879A50A-E546-4A1C-BEEA-900F73901F7A}"/>
    <cellStyle name="Separador de milhares 5 2 6 3 5 4" xfId="49855" xr:uid="{97031904-9D14-4E63-B942-E5B7F9088FE3}"/>
    <cellStyle name="Separador de milhares 5 2 6 3 6" xfId="49856" xr:uid="{163E9B88-15D3-4E5D-BBA0-DA986CD9B946}"/>
    <cellStyle name="Separador de milhares 5 2 6 3 6 2" xfId="49857" xr:uid="{4CAF4D65-0F66-41A3-AA40-1E562A3EA5B0}"/>
    <cellStyle name="Separador de milhares 5 2 6 3 6 2 2" xfId="49858" xr:uid="{78C37C9F-6CE5-4BDD-81C2-DC28B5C2BDDE}"/>
    <cellStyle name="Separador de milhares 5 2 6 3 6 2 2 2" xfId="49859" xr:uid="{5E008150-7ED9-43DF-9E18-2AD984520619}"/>
    <cellStyle name="Separador de milhares 5 2 6 3 6 2 3" xfId="49860" xr:uid="{6DC2F45B-36D9-4A8D-BE72-8101DAFB4B2C}"/>
    <cellStyle name="Separador de milhares 5 2 6 3 6 3" xfId="49861" xr:uid="{9354090A-2BCC-4905-99AB-412EBDC2EB59}"/>
    <cellStyle name="Separador de milhares 5 2 6 3 6 3 2" xfId="49862" xr:uid="{7E0AA9AF-05FE-47A8-BF6E-52723091DE8A}"/>
    <cellStyle name="Separador de milhares 5 2 6 3 6 4" xfId="49863" xr:uid="{7B5F05BA-7C2B-4CE4-8B3A-37A9BD205FD5}"/>
    <cellStyle name="Separador de milhares 5 2 6 3 6 4 2" xfId="49864" xr:uid="{D2884040-6545-4472-A980-23596598A8DC}"/>
    <cellStyle name="Separador de milhares 5 2 6 3 6 5" xfId="49865" xr:uid="{C8B7F2A5-6C95-42AC-BAB9-FA7D172E9226}"/>
    <cellStyle name="Separador de milhares 5 2 6 3 7" xfId="49866" xr:uid="{C1CCBF69-C8C2-4F4D-9A10-E1439B4834BE}"/>
    <cellStyle name="Separador de milhares 5 2 6 3 7 2" xfId="49867" xr:uid="{7680A4B4-4D59-4933-828F-2E91B925963E}"/>
    <cellStyle name="Separador de milhares 5 2 6 3 7 2 2" xfId="49868" xr:uid="{717CF561-ECEA-4C3B-8982-163A15F43D19}"/>
    <cellStyle name="Separador de milhares 5 2 6 3 7 3" xfId="49869" xr:uid="{D23227DE-DFF7-407F-99C0-BA3B98AC2187}"/>
    <cellStyle name="Separador de milhares 5 2 6 3 7 3 2" xfId="49870" xr:uid="{17431410-7494-4AE4-881A-6C1DC8187792}"/>
    <cellStyle name="Separador de milhares 5 2 6 3 7 4" xfId="49871" xr:uid="{5FF00588-F639-4D6E-B24B-6D2EC4DFDA77}"/>
    <cellStyle name="Separador de milhares 5 2 6 3 8" xfId="49872" xr:uid="{27921B4A-A536-44AA-B781-C08323166463}"/>
    <cellStyle name="Separador de milhares 5 2 6 3 8 2" xfId="49873" xr:uid="{4EA5D056-5834-45CE-8BD1-4CB023F0E9D8}"/>
    <cellStyle name="Separador de milhares 5 2 6 3 9" xfId="49874" xr:uid="{6A6DA851-5FAC-48CC-A021-F6ABE8AD6066}"/>
    <cellStyle name="Separador de milhares 5 2 6 4" xfId="49875" xr:uid="{4AEB9AB3-50AB-4D69-8467-2381B423C96A}"/>
    <cellStyle name="Separador de milhares 5 2 6 4 10" xfId="49876" xr:uid="{E979EC71-8784-469F-B3BE-BDA6ABFA337E}"/>
    <cellStyle name="Separador de milhares 5 2 6 4 11" xfId="53703" xr:uid="{4EFC60A5-6CB4-414E-98D3-006767028572}"/>
    <cellStyle name="Separador de milhares 5 2 6 4 2" xfId="49877" xr:uid="{26E5C2B9-0E79-40B5-BF71-C030AB177C19}"/>
    <cellStyle name="Separador de milhares 5 2 6 4 2 2" xfId="49878" xr:uid="{33F12A28-C3CD-44AE-8736-5CD0F6FDCF70}"/>
    <cellStyle name="Separador de milhares 5 2 6 4 2 2 2" xfId="49879" xr:uid="{043A57AA-1CF5-4A45-BCC6-422FCC767C38}"/>
    <cellStyle name="Separador de milhares 5 2 6 4 2 2 2 2" xfId="49880" xr:uid="{97E6E619-A7BB-4F66-9439-2F7DA3D8FD82}"/>
    <cellStyle name="Separador de milhares 5 2 6 4 2 2 2 2 2" xfId="49881" xr:uid="{17F53254-DCA3-4598-BADE-75D50E179AE5}"/>
    <cellStyle name="Separador de milhares 5 2 6 4 2 2 2 2 2 2" xfId="49882" xr:uid="{702F4166-CB6B-4F4E-A139-5AE71FA36A93}"/>
    <cellStyle name="Separador de milhares 5 2 6 4 2 2 2 2 3" xfId="49883" xr:uid="{25930512-3BF6-48CC-8D78-D065A9C50196}"/>
    <cellStyle name="Separador de milhares 5 2 6 4 2 2 2 3" xfId="49884" xr:uid="{79BA1D7C-4AD7-4B4C-8613-782AE7B6420E}"/>
    <cellStyle name="Separador de milhares 5 2 6 4 2 2 2 3 2" xfId="49885" xr:uid="{DC93A140-DC9D-4CF0-B4CF-240FCADCFC18}"/>
    <cellStyle name="Separador de milhares 5 2 6 4 2 2 2 4" xfId="49886" xr:uid="{A826B410-B683-4085-810B-E1C35D38B0A9}"/>
    <cellStyle name="Separador de milhares 5 2 6 4 2 2 2 4 2" xfId="49887" xr:uid="{D7ED48BE-557F-47E9-8943-09BCA7ADD955}"/>
    <cellStyle name="Separador de milhares 5 2 6 4 2 2 2 5" xfId="49888" xr:uid="{DA1A3E5F-2326-4E49-8314-BA4A3FD22822}"/>
    <cellStyle name="Separador de milhares 5 2 6 4 2 2 3" xfId="49889" xr:uid="{15569D7B-7A6E-4709-9FCB-C063C63B1580}"/>
    <cellStyle name="Separador de milhares 5 2 6 4 2 2 3 2" xfId="49890" xr:uid="{A892986D-F95D-4F30-836F-D78FC07A58C6}"/>
    <cellStyle name="Separador de milhares 5 2 6 4 2 2 4" xfId="49891" xr:uid="{E7F8EC0E-04BD-4941-9695-7E170009063C}"/>
    <cellStyle name="Separador de milhares 5 2 6 4 2 2 4 2" xfId="49892" xr:uid="{6F33EC7E-51D6-4686-A204-736A0182E72B}"/>
    <cellStyle name="Separador de milhares 5 2 6 4 2 2 5" xfId="49893" xr:uid="{70DAB929-D45D-45B0-97F1-A35CF72281BD}"/>
    <cellStyle name="Separador de milhares 5 2 6 4 2 3" xfId="49894" xr:uid="{8808EB17-A8DA-41A9-9BE6-0A10CCA81434}"/>
    <cellStyle name="Separador de milhares 5 2 6 4 2 3 2" xfId="49895" xr:uid="{7E31C910-F557-4A5F-9EB9-47C36D757F78}"/>
    <cellStyle name="Separador de milhares 5 2 6 4 2 3 2 2" xfId="49896" xr:uid="{F10F5E22-72CE-410B-80F6-2CEB32B33179}"/>
    <cellStyle name="Separador de milhares 5 2 6 4 2 3 3" xfId="49897" xr:uid="{731E69A5-AD44-4EF7-AB96-186DBFC6745E}"/>
    <cellStyle name="Separador de milhares 5 2 6 4 2 3 3 2" xfId="49898" xr:uid="{4FEECBB1-24E8-42B8-9B50-3DEA4BCC0ED5}"/>
    <cellStyle name="Separador de milhares 5 2 6 4 2 3 4" xfId="49899" xr:uid="{6436FF7F-EE4F-475C-A8CF-0FF9D75D0296}"/>
    <cellStyle name="Separador de milhares 5 2 6 4 2 4" xfId="49900" xr:uid="{D7EF1E5C-4FD6-4D12-AD79-D1BC49E1019A}"/>
    <cellStyle name="Separador de milhares 5 2 6 4 2 4 2" xfId="49901" xr:uid="{077DD7EC-E19E-4E47-8B61-0A271D5BFAAD}"/>
    <cellStyle name="Separador de milhares 5 2 6 4 2 4 2 2" xfId="49902" xr:uid="{D969EE3A-FCD3-4A3A-9635-23A6B01082AF}"/>
    <cellStyle name="Separador de milhares 5 2 6 4 2 4 2 2 2" xfId="49903" xr:uid="{637D8C9D-5CB6-4D45-A536-B8FD339C1D13}"/>
    <cellStyle name="Separador de milhares 5 2 6 4 2 4 2 3" xfId="49904" xr:uid="{017CAADA-4D3F-432F-990C-935C453C0F08}"/>
    <cellStyle name="Separador de milhares 5 2 6 4 2 4 3" xfId="49905" xr:uid="{14697299-9250-4FFA-9BD9-C588D47A6CD4}"/>
    <cellStyle name="Separador de milhares 5 2 6 4 2 4 3 2" xfId="49906" xr:uid="{513C33DD-C2C5-40E5-A12F-FA4324004DC9}"/>
    <cellStyle name="Separador de milhares 5 2 6 4 2 4 4" xfId="49907" xr:uid="{EBBBD386-CD8D-4485-B9A6-1112C1470522}"/>
    <cellStyle name="Separador de milhares 5 2 6 4 2 4 4 2" xfId="49908" xr:uid="{0884A8A7-3CE7-4E35-8515-6FD48F944057}"/>
    <cellStyle name="Separador de milhares 5 2 6 4 2 4 5" xfId="49909" xr:uid="{6247948D-98CE-42A0-B978-C9627CDBFE06}"/>
    <cellStyle name="Separador de milhares 5 2 6 4 2 5" xfId="49910" xr:uid="{7752C681-4C56-4285-B4E3-E2713784D992}"/>
    <cellStyle name="Separador de milhares 5 2 6 4 2 5 2" xfId="49911" xr:uid="{10CAA597-9B5A-4E12-879F-8A5041F8EF4B}"/>
    <cellStyle name="Separador de milhares 5 2 6 4 2 5 2 2" xfId="49912" xr:uid="{44664873-1B8C-4B6B-8F34-1E0D7DE15D23}"/>
    <cellStyle name="Separador de milhares 5 2 6 4 2 5 3" xfId="49913" xr:uid="{545FFC2A-7C7F-48B6-ADBE-40F6F085FC4E}"/>
    <cellStyle name="Separador de milhares 5 2 6 4 2 5 3 2" xfId="49914" xr:uid="{4C7D36A0-0BA8-4EC6-863A-C3461665684B}"/>
    <cellStyle name="Separador de milhares 5 2 6 4 2 5 4" xfId="49915" xr:uid="{DF658FBE-239F-40A0-9FBD-ADFA92F88268}"/>
    <cellStyle name="Separador de milhares 5 2 6 4 2 6" xfId="49916" xr:uid="{09B6C924-DAFD-4D08-B97C-F22752DF8096}"/>
    <cellStyle name="Separador de milhares 5 2 6 4 2 6 2" xfId="49917" xr:uid="{840045BA-C795-4F12-9C49-8E56ADB5C6DC}"/>
    <cellStyle name="Separador de milhares 5 2 6 4 2 7" xfId="49918" xr:uid="{D8DE3204-141C-4709-A616-07E4D0151ED8}"/>
    <cellStyle name="Separador de milhares 5 2 6 4 2 8" xfId="49919" xr:uid="{4B3EDED7-6137-468F-B903-AA1EA76AADB1}"/>
    <cellStyle name="Separador de milhares 5 2 6 4 2 9" xfId="53704" xr:uid="{DE00E4BB-8E25-433F-9DFF-96B9D841488D}"/>
    <cellStyle name="Separador de milhares 5 2 6 4 3" xfId="49920" xr:uid="{6E6E5E6C-47B7-450E-9F11-EC2D270D11F1}"/>
    <cellStyle name="Separador de milhares 5 2 6 4 3 2" xfId="49921" xr:uid="{F91F7406-1509-490F-9B79-C5186BAF2680}"/>
    <cellStyle name="Separador de milhares 5 2 6 4 3 2 2" xfId="49922" xr:uid="{42050A49-6DBE-4AAC-AA95-C08077DB41BA}"/>
    <cellStyle name="Separador de milhares 5 2 6 4 3 2 2 2" xfId="49923" xr:uid="{F01EB33B-2765-482F-BA87-0514073833A0}"/>
    <cellStyle name="Separador de milhares 5 2 6 4 3 2 2 2 2" xfId="49924" xr:uid="{5E0863B7-8184-477F-A255-29619EC81DB0}"/>
    <cellStyle name="Separador de milhares 5 2 6 4 3 2 2 2 2 2" xfId="49925" xr:uid="{7C75A7A1-7552-46E6-8E0B-5014A24D4939}"/>
    <cellStyle name="Separador de milhares 5 2 6 4 3 2 2 2 3" xfId="49926" xr:uid="{0AF731AC-B401-4BCB-A6E6-DC8B5EB2DB35}"/>
    <cellStyle name="Separador de milhares 5 2 6 4 3 2 2 3" xfId="49927" xr:uid="{CE21892A-010B-4D21-960C-6A77584773B6}"/>
    <cellStyle name="Separador de milhares 5 2 6 4 3 2 2 3 2" xfId="49928" xr:uid="{7C950C36-1087-482A-B563-9C5E0DDD8E07}"/>
    <cellStyle name="Separador de milhares 5 2 6 4 3 2 2 4" xfId="49929" xr:uid="{19673A55-7A79-4CEC-8D77-512FC98041E0}"/>
    <cellStyle name="Separador de milhares 5 2 6 4 3 2 2 4 2" xfId="49930" xr:uid="{B4EDF7F6-5D98-46AB-B16B-EACEEA55F4F5}"/>
    <cellStyle name="Separador de milhares 5 2 6 4 3 2 2 5" xfId="49931" xr:uid="{F376B141-5AE7-4A1B-A586-4E6FC7B7ABB6}"/>
    <cellStyle name="Separador de milhares 5 2 6 4 3 2 3" xfId="49932" xr:uid="{686A0FA4-DE18-48EE-AE44-0BED60778CE1}"/>
    <cellStyle name="Separador de milhares 5 2 6 4 3 2 3 2" xfId="49933" xr:uid="{91D8A43A-0508-4316-A87F-E36AAE1CBBE9}"/>
    <cellStyle name="Separador de milhares 5 2 6 4 3 2 4" xfId="49934" xr:uid="{AA7890F2-24A6-4CA1-BBC6-C75CC11073CF}"/>
    <cellStyle name="Separador de milhares 5 2 6 4 3 2 4 2" xfId="49935" xr:uid="{7D887B7A-7EB6-4096-8BCE-06EC7134DDD2}"/>
    <cellStyle name="Separador de milhares 5 2 6 4 3 2 5" xfId="49936" xr:uid="{AF84F02E-84A7-4718-94DA-1094F51B61E1}"/>
    <cellStyle name="Separador de milhares 5 2 6 4 3 3" xfId="49937" xr:uid="{3F8764FD-3CE6-45B4-9BA1-C6A58C8C0FFE}"/>
    <cellStyle name="Separador de milhares 5 2 6 4 3 3 2" xfId="49938" xr:uid="{BD9CA2ED-A877-4A0D-ABEA-BF2C81AB9C1E}"/>
    <cellStyle name="Separador de milhares 5 2 6 4 3 3 2 2" xfId="49939" xr:uid="{BDC91CEA-4183-46E9-A38A-1F12F68EEF67}"/>
    <cellStyle name="Separador de milhares 5 2 6 4 3 3 3" xfId="49940" xr:uid="{724B16F2-2E96-4849-BAD0-0673ACD4C845}"/>
    <cellStyle name="Separador de milhares 5 2 6 4 3 3 3 2" xfId="49941" xr:uid="{3478B2E6-A585-4E6A-85FC-4519EE42310D}"/>
    <cellStyle name="Separador de milhares 5 2 6 4 3 3 4" xfId="49942" xr:uid="{9271D4C9-3467-4503-8595-4B5D089BBDFB}"/>
    <cellStyle name="Separador de milhares 5 2 6 4 3 4" xfId="49943" xr:uid="{24599747-67CF-46F2-B0F1-171ED356C8D4}"/>
    <cellStyle name="Separador de milhares 5 2 6 4 3 4 2" xfId="49944" xr:uid="{00417369-359E-4563-AC5F-8D2D6D933CCE}"/>
    <cellStyle name="Separador de milhares 5 2 6 4 3 4 2 2" xfId="49945" xr:uid="{DAF4EFE0-788D-47AC-AC7F-5E707EC18978}"/>
    <cellStyle name="Separador de milhares 5 2 6 4 3 4 2 2 2" xfId="49946" xr:uid="{D30A4AB7-66C6-4A38-96F3-7B1AD8AC5735}"/>
    <cellStyle name="Separador de milhares 5 2 6 4 3 4 2 3" xfId="49947" xr:uid="{7F9522EB-4897-413D-832B-C24488693DD1}"/>
    <cellStyle name="Separador de milhares 5 2 6 4 3 4 3" xfId="49948" xr:uid="{A8B7399D-AA92-485E-9926-0A8DC3FD6E7D}"/>
    <cellStyle name="Separador de milhares 5 2 6 4 3 4 3 2" xfId="49949" xr:uid="{81805CA4-44E9-4394-85B2-78DA539A4BDB}"/>
    <cellStyle name="Separador de milhares 5 2 6 4 3 4 4" xfId="49950" xr:uid="{7008934A-D047-4B9A-BD2C-2536611F7FD4}"/>
    <cellStyle name="Separador de milhares 5 2 6 4 3 4 4 2" xfId="49951" xr:uid="{CB35160C-A787-449B-8B29-E9A7144C8026}"/>
    <cellStyle name="Separador de milhares 5 2 6 4 3 4 5" xfId="49952" xr:uid="{122184BC-46E6-4CEB-890E-414D86D3CF8F}"/>
    <cellStyle name="Separador de milhares 5 2 6 4 3 5" xfId="49953" xr:uid="{CA433191-E029-4D94-AC94-A66E0A5D0109}"/>
    <cellStyle name="Separador de milhares 5 2 6 4 3 5 2" xfId="49954" xr:uid="{BDAF65E8-2451-4600-9BCA-C21C3FBC0941}"/>
    <cellStyle name="Separador de milhares 5 2 6 4 3 5 2 2" xfId="49955" xr:uid="{63901B31-C66E-4367-82DD-12E5065CBE66}"/>
    <cellStyle name="Separador de milhares 5 2 6 4 3 5 3" xfId="49956" xr:uid="{B475BF8D-D31A-40D5-8D62-7DFF436148FA}"/>
    <cellStyle name="Separador de milhares 5 2 6 4 3 5 3 2" xfId="49957" xr:uid="{DF6FF401-1594-472B-948E-99A3A215DF6B}"/>
    <cellStyle name="Separador de milhares 5 2 6 4 3 5 4" xfId="49958" xr:uid="{4FF4AD67-6274-4ED8-A8D8-43CE4DA47B7E}"/>
    <cellStyle name="Separador de milhares 5 2 6 4 3 6" xfId="49959" xr:uid="{7B9EEB9D-F724-42D1-BD3A-312A1187C20B}"/>
    <cellStyle name="Separador de milhares 5 2 6 4 3 6 2" xfId="49960" xr:uid="{0CABDE68-6E56-4B5A-AF5C-F9435D3B3ECB}"/>
    <cellStyle name="Separador de milhares 5 2 6 4 3 7" xfId="49961" xr:uid="{6E9A2A38-F50C-4240-A7E7-9005B44E1D12}"/>
    <cellStyle name="Separador de milhares 5 2 6 4 3 8" xfId="49962" xr:uid="{8666A312-6EC9-40B6-9E5A-DE16656F2406}"/>
    <cellStyle name="Separador de milhares 5 2 6 4 3 9" xfId="53705" xr:uid="{623AF658-933A-47FE-8D0C-A51B4BD89A0C}"/>
    <cellStyle name="Separador de milhares 5 2 6 4 4" xfId="49963" xr:uid="{3F4C6DFE-1247-41B5-898D-ACA29DE918C4}"/>
    <cellStyle name="Separador de milhares 5 2 6 4 4 2" xfId="49964" xr:uid="{27C89989-DCC3-4EDB-A548-74DA8024E66A}"/>
    <cellStyle name="Separador de milhares 5 2 6 4 4 2 2" xfId="49965" xr:uid="{3923B06C-E7C5-49EA-9549-0581FCA8C5AE}"/>
    <cellStyle name="Separador de milhares 5 2 6 4 4 2 2 2" xfId="49966" xr:uid="{3850DFB9-0153-414F-8421-876440632E0A}"/>
    <cellStyle name="Separador de milhares 5 2 6 4 4 2 2 2 2" xfId="49967" xr:uid="{11E3436B-F19B-473A-AF32-49A1A0DAFD61}"/>
    <cellStyle name="Separador de milhares 5 2 6 4 4 2 2 3" xfId="49968" xr:uid="{7C91EBAC-3A30-401D-88F7-2EAB9718B062}"/>
    <cellStyle name="Separador de milhares 5 2 6 4 4 2 3" xfId="49969" xr:uid="{9776EDEA-EB27-4652-8F9C-AAD0DC86FCD9}"/>
    <cellStyle name="Separador de milhares 5 2 6 4 4 2 3 2" xfId="49970" xr:uid="{095B6395-B0A8-4935-BFE0-26C33D54244E}"/>
    <cellStyle name="Separador de milhares 5 2 6 4 4 2 4" xfId="49971" xr:uid="{AAA323D0-0747-414C-AF3E-42F6CCBCA51F}"/>
    <cellStyle name="Separador de milhares 5 2 6 4 4 2 4 2" xfId="49972" xr:uid="{588A24BC-E2E9-4954-A8C7-4823685ED90F}"/>
    <cellStyle name="Separador de milhares 5 2 6 4 4 2 5" xfId="49973" xr:uid="{6B631DFC-5902-466B-A847-4803C7197C02}"/>
    <cellStyle name="Separador de milhares 5 2 6 4 4 3" xfId="49974" xr:uid="{198A7152-CE2E-4240-883F-8BC863BBF264}"/>
    <cellStyle name="Separador de milhares 5 2 6 4 4 3 2" xfId="49975" xr:uid="{0981670C-3493-4E29-B09B-4C9372C15CA3}"/>
    <cellStyle name="Separador de milhares 5 2 6 4 4 4" xfId="49976" xr:uid="{1049CBC6-1BA5-4508-B4E6-08A18399FF9B}"/>
    <cellStyle name="Separador de milhares 5 2 6 4 4 4 2" xfId="49977" xr:uid="{4969BA2A-91C4-45B5-BF91-A5C4A17A169C}"/>
    <cellStyle name="Separador de milhares 5 2 6 4 4 5" xfId="49978" xr:uid="{749F0314-5562-460E-AB0D-3726A6B02A9E}"/>
    <cellStyle name="Separador de milhares 5 2 6 4 5" xfId="49979" xr:uid="{605BF4FE-3ED3-4D06-8050-B89E8278FF08}"/>
    <cellStyle name="Separador de milhares 5 2 6 4 5 2" xfId="49980" xr:uid="{7400BAE6-1FDD-49AA-A7B5-FE5673D5F189}"/>
    <cellStyle name="Separador de milhares 5 2 6 4 5 2 2" xfId="49981" xr:uid="{1107AB3D-2CAC-4DE4-A516-960542985B22}"/>
    <cellStyle name="Separador de milhares 5 2 6 4 5 3" xfId="49982" xr:uid="{1609CF1D-CF10-4165-9387-301DD479CE25}"/>
    <cellStyle name="Separador de milhares 5 2 6 4 5 3 2" xfId="49983" xr:uid="{321E6174-F585-4132-B5B9-DA338F9E7B6A}"/>
    <cellStyle name="Separador de milhares 5 2 6 4 5 4" xfId="49984" xr:uid="{2CA3C10D-DDD7-4DC8-B916-04DBE79D0734}"/>
    <cellStyle name="Separador de milhares 5 2 6 4 6" xfId="49985" xr:uid="{C8FDA37D-3720-4B83-8C9E-D09DC6733A57}"/>
    <cellStyle name="Separador de milhares 5 2 6 4 6 2" xfId="49986" xr:uid="{DCBBEF1C-AED9-480F-B33B-3099E6A6534D}"/>
    <cellStyle name="Separador de milhares 5 2 6 4 6 2 2" xfId="49987" xr:uid="{032C3072-5E49-4CCC-9484-CCA043A02EE6}"/>
    <cellStyle name="Separador de milhares 5 2 6 4 6 2 2 2" xfId="49988" xr:uid="{EF2ED2B6-D19A-4FBE-B773-E1D5992B6945}"/>
    <cellStyle name="Separador de milhares 5 2 6 4 6 2 3" xfId="49989" xr:uid="{32D98648-C91B-4A25-A2BE-21D481422008}"/>
    <cellStyle name="Separador de milhares 5 2 6 4 6 3" xfId="49990" xr:uid="{2A585484-BAB8-482A-B7C7-9DC94208B578}"/>
    <cellStyle name="Separador de milhares 5 2 6 4 6 3 2" xfId="49991" xr:uid="{1C5C1CD9-B171-4A97-B9BC-458E7B63BEDF}"/>
    <cellStyle name="Separador de milhares 5 2 6 4 6 4" xfId="49992" xr:uid="{D4731581-12F7-44BC-B386-91DC7FDF9757}"/>
    <cellStyle name="Separador de milhares 5 2 6 4 6 4 2" xfId="49993" xr:uid="{DC27DD02-75BD-45D3-971D-066F28001595}"/>
    <cellStyle name="Separador de milhares 5 2 6 4 6 5" xfId="49994" xr:uid="{071C3B1B-F0E3-4A2C-ACF6-31D8716508B2}"/>
    <cellStyle name="Separador de milhares 5 2 6 4 7" xfId="49995" xr:uid="{939A1FFE-70E6-48A1-97C5-7A794DEBA58A}"/>
    <cellStyle name="Separador de milhares 5 2 6 4 7 2" xfId="49996" xr:uid="{86A8CC84-E9AA-466B-A973-26F40E17E27E}"/>
    <cellStyle name="Separador de milhares 5 2 6 4 7 2 2" xfId="49997" xr:uid="{923786D5-5F24-452B-8AFC-23ED7352E807}"/>
    <cellStyle name="Separador de milhares 5 2 6 4 7 3" xfId="49998" xr:uid="{22C6B1F6-D2E5-4372-92BD-BD965C40DE8E}"/>
    <cellStyle name="Separador de milhares 5 2 6 4 7 3 2" xfId="49999" xr:uid="{BC1C86C7-DF0C-4D97-BCC2-049D9489DBA4}"/>
    <cellStyle name="Separador de milhares 5 2 6 4 7 4" xfId="50000" xr:uid="{D8F2DE4E-C6BD-4A38-802E-817D252B8A02}"/>
    <cellStyle name="Separador de milhares 5 2 6 4 8" xfId="50001" xr:uid="{4CBF07F8-7173-47DC-9557-C7A2AD4E472A}"/>
    <cellStyle name="Separador de milhares 5 2 6 4 8 2" xfId="50002" xr:uid="{2E785F7D-2C32-438A-9D82-AA4CF501215F}"/>
    <cellStyle name="Separador de milhares 5 2 6 4 9" xfId="50003" xr:uid="{87899DDF-D25C-466E-AC76-93D41072E475}"/>
    <cellStyle name="Separador de milhares 5 2 6 5" xfId="50004" xr:uid="{832C598D-88A7-436E-BFBC-0D4F12627DCB}"/>
    <cellStyle name="Separador de milhares 5 2 6 5 2" xfId="50005" xr:uid="{17706344-BC01-4B60-9544-6CA3226DB7AE}"/>
    <cellStyle name="Separador de milhares 5 2 6 5 2 2" xfId="50006" xr:uid="{E42C3C60-FEE4-4890-8230-FEC64AF2E003}"/>
    <cellStyle name="Separador de milhares 5 2 6 5 2 2 2" xfId="50007" xr:uid="{C3D70979-9013-4B16-8D76-5785525F602A}"/>
    <cellStyle name="Separador de milhares 5 2 6 5 2 2 2 2" xfId="50008" xr:uid="{0AD48B70-C557-4048-A470-BB056B35DB8F}"/>
    <cellStyle name="Separador de milhares 5 2 6 5 2 2 2 2 2" xfId="50009" xr:uid="{82958A55-1C9D-49E2-A6CF-034CC890AC18}"/>
    <cellStyle name="Separador de milhares 5 2 6 5 2 2 2 3" xfId="50010" xr:uid="{6812560C-CD88-445C-B2AE-A22CE8810EBA}"/>
    <cellStyle name="Separador de milhares 5 2 6 5 2 2 3" xfId="50011" xr:uid="{EF87CB7F-0CD3-4F1C-83DE-9EDF18838EE6}"/>
    <cellStyle name="Separador de milhares 5 2 6 5 2 2 3 2" xfId="50012" xr:uid="{97A4DF0A-8169-4211-9E62-258BCEC946A0}"/>
    <cellStyle name="Separador de milhares 5 2 6 5 2 2 4" xfId="50013" xr:uid="{D631AF3D-68DC-41BF-905E-A227C1D7D96D}"/>
    <cellStyle name="Separador de milhares 5 2 6 5 2 2 4 2" xfId="50014" xr:uid="{03F5809F-4ECF-4EBB-9192-EF798B4850E8}"/>
    <cellStyle name="Separador de milhares 5 2 6 5 2 2 5" xfId="50015" xr:uid="{723FD842-4910-44BF-B751-526F21157897}"/>
    <cellStyle name="Separador de milhares 5 2 6 5 2 3" xfId="50016" xr:uid="{2102FFBA-14E1-4658-94A4-31DEED27CBBA}"/>
    <cellStyle name="Separador de milhares 5 2 6 5 2 3 2" xfId="50017" xr:uid="{E9A73B68-3838-4130-84FD-39FF1C27C19E}"/>
    <cellStyle name="Separador de milhares 5 2 6 5 2 4" xfId="50018" xr:uid="{6C3788F0-933E-4CF7-AB48-20617DCF6AB9}"/>
    <cellStyle name="Separador de milhares 5 2 6 5 2 4 2" xfId="50019" xr:uid="{2FFAB162-2EAD-40F7-90D3-FBBDE8F15BB3}"/>
    <cellStyle name="Separador de milhares 5 2 6 5 2 5" xfId="50020" xr:uid="{8FF44A17-CEB1-4451-A7F6-691BEEC618E8}"/>
    <cellStyle name="Separador de milhares 5 2 6 5 3" xfId="50021" xr:uid="{0A54C6B7-E0A6-4C78-98F1-1FB66AEF6029}"/>
    <cellStyle name="Separador de milhares 5 2 6 5 3 2" xfId="50022" xr:uid="{FEB7FDCF-2D8F-492D-87A5-202BA9EC8CC6}"/>
    <cellStyle name="Separador de milhares 5 2 6 5 3 2 2" xfId="50023" xr:uid="{DF6C8B9E-47CB-44ED-9943-EF54EC32A6DF}"/>
    <cellStyle name="Separador de milhares 5 2 6 5 3 3" xfId="50024" xr:uid="{A27ED149-7AE2-4147-8F2F-17D33EAEC17D}"/>
    <cellStyle name="Separador de milhares 5 2 6 5 3 3 2" xfId="50025" xr:uid="{EB7305BD-C57C-49EE-BB32-A6C733A0F545}"/>
    <cellStyle name="Separador de milhares 5 2 6 5 3 4" xfId="50026" xr:uid="{0284B9C4-54E8-4066-9D17-C6D441682A58}"/>
    <cellStyle name="Separador de milhares 5 2 6 5 4" xfId="50027" xr:uid="{B8936CE3-5121-4692-9448-9D61AED5C69D}"/>
    <cellStyle name="Separador de milhares 5 2 6 5 4 2" xfId="50028" xr:uid="{BCE455BA-01D3-4820-9933-24DE8BAEC022}"/>
    <cellStyle name="Separador de milhares 5 2 6 5 4 2 2" xfId="50029" xr:uid="{DD749BA1-F01E-42B9-9B7A-457FE27CCF11}"/>
    <cellStyle name="Separador de milhares 5 2 6 5 4 2 2 2" xfId="50030" xr:uid="{35003035-6302-481B-AF88-E745A0EDD3B8}"/>
    <cellStyle name="Separador de milhares 5 2 6 5 4 2 3" xfId="50031" xr:uid="{33B8FC0C-F369-4A56-94EF-8E85CE6D492F}"/>
    <cellStyle name="Separador de milhares 5 2 6 5 4 3" xfId="50032" xr:uid="{E9A1AC6F-C677-47F7-B548-DA0F0744133D}"/>
    <cellStyle name="Separador de milhares 5 2 6 5 4 3 2" xfId="50033" xr:uid="{BD3AC204-D6A1-439C-B4AC-863A588C6217}"/>
    <cellStyle name="Separador de milhares 5 2 6 5 4 4" xfId="50034" xr:uid="{D6ABBEEA-00A1-430E-B5BF-94E732A722A7}"/>
    <cellStyle name="Separador de milhares 5 2 6 5 4 4 2" xfId="50035" xr:uid="{A37F2420-B1BA-47B1-A761-6A919A27BF52}"/>
    <cellStyle name="Separador de milhares 5 2 6 5 4 5" xfId="50036" xr:uid="{4E169FE0-B725-4285-B0F4-30A6368AEC76}"/>
    <cellStyle name="Separador de milhares 5 2 6 5 5" xfId="50037" xr:uid="{B19B7B37-D588-4CD1-AB7B-E4289F002EC4}"/>
    <cellStyle name="Separador de milhares 5 2 6 5 5 2" xfId="50038" xr:uid="{DF5FA434-6F1E-4438-8296-FFB1D954CC0F}"/>
    <cellStyle name="Separador de milhares 5 2 6 5 5 2 2" xfId="50039" xr:uid="{AEE34752-95C1-4634-A9AD-CF8DADD1958E}"/>
    <cellStyle name="Separador de milhares 5 2 6 5 5 3" xfId="50040" xr:uid="{5AD200B9-A0E8-493A-86DF-80FEB12756BD}"/>
    <cellStyle name="Separador de milhares 5 2 6 5 5 3 2" xfId="50041" xr:uid="{624C0AE5-C6B9-4272-A4F3-E3E8B30DC15F}"/>
    <cellStyle name="Separador de milhares 5 2 6 5 5 4" xfId="50042" xr:uid="{AE7664A3-5B01-4E49-A179-E33C1407D798}"/>
    <cellStyle name="Separador de milhares 5 2 6 5 6" xfId="50043" xr:uid="{E8F600AD-74DC-4B96-8E3F-F559453BE7AE}"/>
    <cellStyle name="Separador de milhares 5 2 6 5 6 2" xfId="50044" xr:uid="{E71D1CE4-766F-4106-A9C6-38A5B2973616}"/>
    <cellStyle name="Separador de milhares 5 2 6 5 7" xfId="50045" xr:uid="{BBCF5AFA-ED77-4452-A3B4-4C575C2C0AF8}"/>
    <cellStyle name="Separador de milhares 5 2 6 5 8" xfId="50046" xr:uid="{BD3FC044-6F36-41FC-A829-89B1A797AB0F}"/>
    <cellStyle name="Separador de milhares 5 2 6 5 9" xfId="53706" xr:uid="{FDF3706F-B927-4AF3-9D79-7C2718593731}"/>
    <cellStyle name="Separador de milhares 5 2 6 6" xfId="50047" xr:uid="{0C41AE9F-E270-4586-A69B-E13D376DEF70}"/>
    <cellStyle name="Separador de milhares 5 2 6 6 2" xfId="50048" xr:uid="{B3BCDBE9-AF53-474F-8F96-8767AD1804B6}"/>
    <cellStyle name="Separador de milhares 5 2 6 6 2 2" xfId="50049" xr:uid="{F9CF78C2-FF31-4859-AB20-5035D5A66E7F}"/>
    <cellStyle name="Separador de milhares 5 2 6 6 2 2 2" xfId="50050" xr:uid="{65B14E46-6CF1-4CB5-88F6-B56F085DE243}"/>
    <cellStyle name="Separador de milhares 5 2 6 6 2 2 2 2" xfId="50051" xr:uid="{79D576E2-6878-4FAA-B0BB-5349C1D5C978}"/>
    <cellStyle name="Separador de milhares 5 2 6 6 2 2 2 2 2" xfId="50052" xr:uid="{1F4441FC-7E32-49D9-B3AF-3E7E34435601}"/>
    <cellStyle name="Separador de milhares 5 2 6 6 2 2 2 3" xfId="50053" xr:uid="{98EFF154-E0C2-4DD4-9F00-9A9B32906BF6}"/>
    <cellStyle name="Separador de milhares 5 2 6 6 2 2 3" xfId="50054" xr:uid="{2C590526-3AB8-463F-913C-BAD2336632F0}"/>
    <cellStyle name="Separador de milhares 5 2 6 6 2 2 3 2" xfId="50055" xr:uid="{96B3BAE4-8DD5-4D0F-999D-10A3B1FBD9BC}"/>
    <cellStyle name="Separador de milhares 5 2 6 6 2 2 4" xfId="50056" xr:uid="{D50CED00-9DD4-4707-8651-96A8C7F12907}"/>
    <cellStyle name="Separador de milhares 5 2 6 6 2 2 4 2" xfId="50057" xr:uid="{9497B860-AF42-4D06-A6D9-64BC356208EC}"/>
    <cellStyle name="Separador de milhares 5 2 6 6 2 2 5" xfId="50058" xr:uid="{25CB3B3F-0BED-4FB4-AA92-C7456E29C7A6}"/>
    <cellStyle name="Separador de milhares 5 2 6 6 2 3" xfId="50059" xr:uid="{7DE0D825-567C-4663-A799-F0209B823A03}"/>
    <cellStyle name="Separador de milhares 5 2 6 6 2 3 2" xfId="50060" xr:uid="{A09B6950-27E1-49E6-A386-3E994D145DD1}"/>
    <cellStyle name="Separador de milhares 5 2 6 6 2 4" xfId="50061" xr:uid="{ECF61B60-0FD2-45CF-9B10-56EC7E31E91D}"/>
    <cellStyle name="Separador de milhares 5 2 6 6 2 4 2" xfId="50062" xr:uid="{6E443006-91A2-4A41-96FA-ECB94229C5C2}"/>
    <cellStyle name="Separador de milhares 5 2 6 6 2 5" xfId="50063" xr:uid="{986B5A60-7B8D-44E4-8685-125A6E6D0C5B}"/>
    <cellStyle name="Separador de milhares 5 2 6 6 3" xfId="50064" xr:uid="{B20BE015-C004-44F4-AAC4-7D7D9F15EF2B}"/>
    <cellStyle name="Separador de milhares 5 2 6 6 3 2" xfId="50065" xr:uid="{CA79CBE9-4B2F-4448-B609-61ED5BAEC62D}"/>
    <cellStyle name="Separador de milhares 5 2 6 6 3 2 2" xfId="50066" xr:uid="{4DC03BEE-828D-4B02-BE33-0E870E645A39}"/>
    <cellStyle name="Separador de milhares 5 2 6 6 3 3" xfId="50067" xr:uid="{B2DD7669-F042-43E4-8516-59D9961CF9C3}"/>
    <cellStyle name="Separador de milhares 5 2 6 6 3 3 2" xfId="50068" xr:uid="{D87CF489-671B-4437-AB13-830BBDAD6F52}"/>
    <cellStyle name="Separador de milhares 5 2 6 6 3 4" xfId="50069" xr:uid="{E087802A-EE32-40D8-B697-6739B1B9488D}"/>
    <cellStyle name="Separador de milhares 5 2 6 6 4" xfId="50070" xr:uid="{2D316CA1-796C-47D0-9249-7E0B27CEB65A}"/>
    <cellStyle name="Separador de milhares 5 2 6 6 4 2" xfId="50071" xr:uid="{A739924D-F73A-4DCF-BBA1-64ABE28AB236}"/>
    <cellStyle name="Separador de milhares 5 2 6 6 4 2 2" xfId="50072" xr:uid="{FA125D78-96B0-426B-B243-A4F31290EBC5}"/>
    <cellStyle name="Separador de milhares 5 2 6 6 4 2 2 2" xfId="50073" xr:uid="{A698273F-BA26-41BD-BF17-F94ADC788944}"/>
    <cellStyle name="Separador de milhares 5 2 6 6 4 2 3" xfId="50074" xr:uid="{AD738DC1-1BC9-4BE6-BDC0-B5E98D71AD56}"/>
    <cellStyle name="Separador de milhares 5 2 6 6 4 3" xfId="50075" xr:uid="{454F7813-41C6-49E5-B4C1-B0077E15EE95}"/>
    <cellStyle name="Separador de milhares 5 2 6 6 4 3 2" xfId="50076" xr:uid="{69A22C28-7603-416C-ADB7-FB9D71C74209}"/>
    <cellStyle name="Separador de milhares 5 2 6 6 4 4" xfId="50077" xr:uid="{9461735B-73E8-4A30-AA69-F2B4AF89A20B}"/>
    <cellStyle name="Separador de milhares 5 2 6 6 4 4 2" xfId="50078" xr:uid="{4843B852-2DD2-46BD-BA3C-0DF2581F23B0}"/>
    <cellStyle name="Separador de milhares 5 2 6 6 4 5" xfId="50079" xr:uid="{26E0FE8D-8B13-4C4B-B0C8-8698CF1F986D}"/>
    <cellStyle name="Separador de milhares 5 2 6 6 5" xfId="50080" xr:uid="{1751CD42-65A6-4BAC-91B3-E1B13FC7390E}"/>
    <cellStyle name="Separador de milhares 5 2 6 6 5 2" xfId="50081" xr:uid="{B2537882-6F5F-419C-ABBB-E2F5FF8BAAE2}"/>
    <cellStyle name="Separador de milhares 5 2 6 6 5 2 2" xfId="50082" xr:uid="{26E0F812-7612-4AC5-8ED4-9D2D2E85DC05}"/>
    <cellStyle name="Separador de milhares 5 2 6 6 5 3" xfId="50083" xr:uid="{AD624B9E-8C03-408B-B2D1-451F3AF62195}"/>
    <cellStyle name="Separador de milhares 5 2 6 6 5 3 2" xfId="50084" xr:uid="{8B2C5494-CA9D-410A-9A5D-D55A7AD9F3B6}"/>
    <cellStyle name="Separador de milhares 5 2 6 6 5 4" xfId="50085" xr:uid="{FDC06FE8-C494-4ECF-9A4D-F8509596975A}"/>
    <cellStyle name="Separador de milhares 5 2 6 6 6" xfId="50086" xr:uid="{32206E2B-EAF4-464E-81C0-7D52D1947E2F}"/>
    <cellStyle name="Separador de milhares 5 2 6 6 6 2" xfId="50087" xr:uid="{F969DCD9-4F2A-4BB4-9FAF-73C23281E319}"/>
    <cellStyle name="Separador de milhares 5 2 6 6 7" xfId="50088" xr:uid="{690DE06B-2DA4-4EA3-BABC-25CE181A3BE7}"/>
    <cellStyle name="Separador de milhares 5 2 6 6 8" xfId="50089" xr:uid="{2A7A4E76-DAE0-46D7-8E71-4D0D88A62493}"/>
    <cellStyle name="Separador de milhares 5 2 6 6 9" xfId="53707" xr:uid="{4C251EA9-A727-4442-A6D7-6F2EB8253059}"/>
    <cellStyle name="Separador de milhares 5 2 6 7" xfId="50090" xr:uid="{40EE1B98-EB08-4DCA-B7F5-4A2B2E6FFD02}"/>
    <cellStyle name="Separador de milhares 5 2 6 7 2" xfId="50091" xr:uid="{BD9E1585-0E53-4ABB-9230-43485500585F}"/>
    <cellStyle name="Separador de milhares 5 2 6 7 2 2" xfId="50092" xr:uid="{E308F3A7-30C8-416C-A81C-4E658E08CDD0}"/>
    <cellStyle name="Separador de milhares 5 2 6 7 2 2 2" xfId="50093" xr:uid="{370F6A4F-1AF0-4200-8D84-DA837F03E857}"/>
    <cellStyle name="Separador de milhares 5 2 6 7 2 2 2 2" xfId="50094" xr:uid="{3E838C15-66CA-4CC6-969D-5A5A989C2B18}"/>
    <cellStyle name="Separador de milhares 5 2 6 7 2 2 2 2 2" xfId="50095" xr:uid="{C1CD4BA1-E1C1-4156-AB5B-EBF25E1DEC61}"/>
    <cellStyle name="Separador de milhares 5 2 6 7 2 2 2 3" xfId="50096" xr:uid="{592103C1-41F4-4B27-8CB1-00A49A3BFD38}"/>
    <cellStyle name="Separador de milhares 5 2 6 7 2 2 3" xfId="50097" xr:uid="{47B9F817-2189-4553-BAF8-C2A04C5C06B2}"/>
    <cellStyle name="Separador de milhares 5 2 6 7 2 2 3 2" xfId="50098" xr:uid="{7AB262BE-CA2F-436E-8AB2-8A9D70CC9233}"/>
    <cellStyle name="Separador de milhares 5 2 6 7 2 2 4" xfId="50099" xr:uid="{95CD49D3-2D0F-4CE7-9294-AC19A645E556}"/>
    <cellStyle name="Separador de milhares 5 2 6 7 2 2 4 2" xfId="50100" xr:uid="{51EFFF21-629A-419F-A2BE-043DBE58B953}"/>
    <cellStyle name="Separador de milhares 5 2 6 7 2 2 5" xfId="50101" xr:uid="{CABAFBDF-FA22-48EC-B7DD-5FADCE6911C5}"/>
    <cellStyle name="Separador de milhares 5 2 6 7 2 3" xfId="50102" xr:uid="{F8AA6A9C-3804-48FF-BF3A-A6427028E273}"/>
    <cellStyle name="Separador de milhares 5 2 6 7 2 3 2" xfId="50103" xr:uid="{2550C9EF-AC25-4819-BB92-4FE636568C4F}"/>
    <cellStyle name="Separador de milhares 5 2 6 7 2 4" xfId="50104" xr:uid="{6CCD44AC-9C37-4E39-A4B2-E83C8431F685}"/>
    <cellStyle name="Separador de milhares 5 2 6 7 2 4 2" xfId="50105" xr:uid="{2CFE2258-B65D-4B71-B596-4393311B4C50}"/>
    <cellStyle name="Separador de milhares 5 2 6 7 2 5" xfId="50106" xr:uid="{F908E472-AA21-46DC-87C3-9CBFE65146C5}"/>
    <cellStyle name="Separador de milhares 5 2 6 7 3" xfId="50107" xr:uid="{C307CF7B-C990-4E29-8955-AD8EE71850B3}"/>
    <cellStyle name="Separador de milhares 5 2 6 7 3 2" xfId="50108" xr:uid="{5B5C04A1-0B5A-41C8-9B95-096CAA3C11B6}"/>
    <cellStyle name="Separador de milhares 5 2 6 7 3 2 2" xfId="50109" xr:uid="{570B2412-1343-4D5C-B026-B15AD0E66688}"/>
    <cellStyle name="Separador de milhares 5 2 6 7 3 3" xfId="50110" xr:uid="{6EDF361E-145B-49F8-A8EE-3198025764AB}"/>
    <cellStyle name="Separador de milhares 5 2 6 7 3 3 2" xfId="50111" xr:uid="{7410C1F3-D59B-4200-BA59-28FB0A6AE110}"/>
    <cellStyle name="Separador de milhares 5 2 6 7 3 4" xfId="50112" xr:uid="{976403EE-280A-4858-ADFE-735BE428EBCC}"/>
    <cellStyle name="Separador de milhares 5 2 6 7 4" xfId="50113" xr:uid="{2AE34216-3EA6-4E06-A1FA-2932C6003EBE}"/>
    <cellStyle name="Separador de milhares 5 2 6 7 4 2" xfId="50114" xr:uid="{7B72D599-C0B3-4F39-A438-C7EED875DE98}"/>
    <cellStyle name="Separador de milhares 5 2 6 7 4 2 2" xfId="50115" xr:uid="{C4A49426-094A-4799-AAF2-40C2DDE994E1}"/>
    <cellStyle name="Separador de milhares 5 2 6 7 4 2 2 2" xfId="50116" xr:uid="{B5A70C89-E6D4-46DC-ABCF-360E56A79526}"/>
    <cellStyle name="Separador de milhares 5 2 6 7 4 2 3" xfId="50117" xr:uid="{574EE1F5-D0C7-4D0E-A4E5-A748EE5BB715}"/>
    <cellStyle name="Separador de milhares 5 2 6 7 4 3" xfId="50118" xr:uid="{354849CC-1437-4914-B2D2-25216C783C6E}"/>
    <cellStyle name="Separador de milhares 5 2 6 7 4 3 2" xfId="50119" xr:uid="{21230D16-32DB-4922-9D26-3F5EE0E1DDD9}"/>
    <cellStyle name="Separador de milhares 5 2 6 7 4 4" xfId="50120" xr:uid="{83C1BA50-06B4-4EEE-AABA-651B51AD6E10}"/>
    <cellStyle name="Separador de milhares 5 2 6 7 4 4 2" xfId="50121" xr:uid="{2E32E34C-C1F5-4739-8640-1373000093AF}"/>
    <cellStyle name="Separador de milhares 5 2 6 7 4 5" xfId="50122" xr:uid="{56B96DAC-F4D2-41B7-9743-4E131580166D}"/>
    <cellStyle name="Separador de milhares 5 2 6 7 5" xfId="50123" xr:uid="{BF7C8F5B-B129-4577-A40B-56D3D184F9C0}"/>
    <cellStyle name="Separador de milhares 5 2 6 7 5 2" xfId="50124" xr:uid="{36F842CE-930C-4C6C-A6FD-ED97FC2F079A}"/>
    <cellStyle name="Separador de milhares 5 2 6 7 5 2 2" xfId="50125" xr:uid="{96872809-011E-479A-952A-E7CD1D050814}"/>
    <cellStyle name="Separador de milhares 5 2 6 7 5 3" xfId="50126" xr:uid="{C1660CD3-5428-4A80-B662-C4DC41B3B564}"/>
    <cellStyle name="Separador de milhares 5 2 6 7 5 3 2" xfId="50127" xr:uid="{0CEBF421-4CEE-46A7-8B73-BECAB729E762}"/>
    <cellStyle name="Separador de milhares 5 2 6 7 5 4" xfId="50128" xr:uid="{6D9CB7E4-1286-4D40-82DD-376A34425D3F}"/>
    <cellStyle name="Separador de milhares 5 2 6 7 6" xfId="50129" xr:uid="{D2F0F187-20F5-4597-98DD-30E37BE031D8}"/>
    <cellStyle name="Separador de milhares 5 2 6 7 6 2" xfId="50130" xr:uid="{EF7BB92E-C164-4EF6-B229-BA24AB3818F3}"/>
    <cellStyle name="Separador de milhares 5 2 6 7 7" xfId="50131" xr:uid="{7425AA00-78A6-44E0-A340-D9EE8B86E0F1}"/>
    <cellStyle name="Separador de milhares 5 2 6 7 8" xfId="50132" xr:uid="{229D3EC1-5735-445D-A8E2-95004D48489F}"/>
    <cellStyle name="Separador de milhares 5 2 6 7 9" xfId="53708" xr:uid="{B00A3B4B-4DFD-4D0E-BAEE-A68DFEC1CC8B}"/>
    <cellStyle name="Separador de milhares 5 2 6 8" xfId="50133" xr:uid="{62E2B11F-A4C9-4700-9CF0-41BFDCDAD542}"/>
    <cellStyle name="Separador de milhares 5 2 6 8 2" xfId="50134" xr:uid="{FF692608-C981-4688-A559-A95B95212EEA}"/>
    <cellStyle name="Separador de milhares 5 2 6 8 2 2" xfId="50135" xr:uid="{4B1F3819-3A7A-4E40-A061-ED3D8DC6E9F7}"/>
    <cellStyle name="Separador de milhares 5 2 6 8 2 2 2" xfId="50136" xr:uid="{D2E1B021-DC67-4530-BC80-A718614F3189}"/>
    <cellStyle name="Separador de milhares 5 2 6 8 2 3" xfId="50137" xr:uid="{BF5396F9-8B5A-4C8A-84FC-740A4CE9052E}"/>
    <cellStyle name="Separador de milhares 5 2 6 8 2 3 2" xfId="50138" xr:uid="{BE5EE929-06A0-466F-9E79-212458321D37}"/>
    <cellStyle name="Separador de milhares 5 2 6 8 2 4" xfId="50139" xr:uid="{626A2197-F0F9-45DC-9826-1BA2766606D4}"/>
    <cellStyle name="Separador de milhares 5 2 6 8 3" xfId="50140" xr:uid="{2BB89A86-2301-4627-97C9-6F9477CFAB37}"/>
    <cellStyle name="Separador de milhares 5 2 6 8 3 2" xfId="50141" xr:uid="{8FCF7F42-2C47-4215-94FB-7F0AE12A3640}"/>
    <cellStyle name="Separador de milhares 5 2 6 8 3 2 2" xfId="50142" xr:uid="{A299E528-2B7E-44BA-BEDE-A1A28CEEE302}"/>
    <cellStyle name="Separador de milhares 5 2 6 8 3 2 2 2" xfId="50143" xr:uid="{05A1F52E-0397-4BF7-BA7F-8A39ED7A8909}"/>
    <cellStyle name="Separador de milhares 5 2 6 8 3 2 3" xfId="50144" xr:uid="{939A61E2-D0A3-4FF6-BEDD-6492C7439959}"/>
    <cellStyle name="Separador de milhares 5 2 6 8 3 3" xfId="50145" xr:uid="{1312B57E-5C5A-429B-AB41-E5FE9D106113}"/>
    <cellStyle name="Separador de milhares 5 2 6 8 3 3 2" xfId="50146" xr:uid="{4E1FC339-9802-4D34-9238-2234D0A4DB75}"/>
    <cellStyle name="Separador de milhares 5 2 6 8 3 4" xfId="50147" xr:uid="{8D84F02E-CA14-4A8B-9010-04068B3A9B1D}"/>
    <cellStyle name="Separador de milhares 5 2 6 8 3 4 2" xfId="50148" xr:uid="{4AA5B83D-11F7-4CC7-A792-62DA8DDA5D2F}"/>
    <cellStyle name="Separador de milhares 5 2 6 8 3 5" xfId="50149" xr:uid="{AE8AD3A8-1F51-4239-A35A-523FD31EC46B}"/>
    <cellStyle name="Separador de milhares 5 2 6 8 4" xfId="50150" xr:uid="{9E4818D7-3D8F-4B48-BD51-EB0281EE5E12}"/>
    <cellStyle name="Separador de milhares 5 2 6 8 4 2" xfId="50151" xr:uid="{5C11FE57-0249-45BE-8FD3-FD2207BAA98E}"/>
    <cellStyle name="Separador de milhares 5 2 6 8 4 2 2" xfId="50152" xr:uid="{248115BA-D97B-4C32-BC4E-22D997FDEC29}"/>
    <cellStyle name="Separador de milhares 5 2 6 8 4 3" xfId="50153" xr:uid="{1D9FC69B-4235-4766-B88B-3A749FBE23DF}"/>
    <cellStyle name="Separador de milhares 5 2 6 8 4 3 2" xfId="50154" xr:uid="{4FED72B4-E8A5-415E-BB8D-15B598DD0B45}"/>
    <cellStyle name="Separador de milhares 5 2 6 8 4 4" xfId="50155" xr:uid="{AB9C1BC4-D64B-41FC-B4C4-BFEFD1F8DE08}"/>
    <cellStyle name="Separador de milhares 5 2 6 8 5" xfId="50156" xr:uid="{9EE73797-1C53-4691-8780-F447FAA0BB9E}"/>
    <cellStyle name="Separador de milhares 5 2 6 8 5 2" xfId="50157" xr:uid="{10EF0A91-B63C-4F21-8C61-BDF346A053B4}"/>
    <cellStyle name="Separador de milhares 5 2 6 8 6" xfId="50158" xr:uid="{8263A140-307D-44A3-B1F7-6EF1CEA925A1}"/>
    <cellStyle name="Separador de milhares 5 2 6 8 7" xfId="50159" xr:uid="{F3E06AE3-AC8E-4F1F-8837-540C78061ABF}"/>
    <cellStyle name="Separador de milhares 5 2 6 8 8" xfId="53709" xr:uid="{48EC3D4F-5FE6-44CF-8076-E09C9757D838}"/>
    <cellStyle name="Separador de milhares 5 2 6 9" xfId="50160" xr:uid="{80BE17CD-1F36-4BF5-982D-29EBE65E7575}"/>
    <cellStyle name="Separador de milhares 5 2 6 9 2" xfId="50161" xr:uid="{28E5033B-DEB4-48B0-9D7C-36669AED3A38}"/>
    <cellStyle name="Separador de milhares 5 2 6 9 2 2" xfId="50162" xr:uid="{E60D22C5-22BE-4136-8DB6-4EA45F2E26B0}"/>
    <cellStyle name="Separador de milhares 5 2 6 9 3" xfId="50163" xr:uid="{155662FB-BEA1-4724-8963-D1A78C123D5F}"/>
    <cellStyle name="Separador de milhares 5 2 6 9 3 2" xfId="50164" xr:uid="{4EBDCF67-A32D-4280-ACBF-43B7F3B2AE69}"/>
    <cellStyle name="Separador de milhares 5 2 6 9 4" xfId="50165" xr:uid="{2AA42959-B9D0-4A5B-8598-59A2267AB490}"/>
    <cellStyle name="Separador de milhares 5 2 7" xfId="50166" xr:uid="{FB0E672F-6011-4654-A114-ECA6D0D95B35}"/>
    <cellStyle name="Separador de milhares 5 2 7 10" xfId="50167" xr:uid="{9C89CF92-C3C0-41A4-8CD4-7FF197926303}"/>
    <cellStyle name="Separador de milhares 5 2 7 10 2" xfId="50168" xr:uid="{5FFB9370-A080-411E-9BE8-E8C8C321AB7A}"/>
    <cellStyle name="Separador de milhares 5 2 7 11" xfId="50169" xr:uid="{AED7EE42-0CC9-40A7-8EB7-46BC7E15DB44}"/>
    <cellStyle name="Separador de milhares 5 2 7 12" xfId="50170" xr:uid="{17C74EF4-9F9D-401A-BF37-47E3DB104D76}"/>
    <cellStyle name="Separador de milhares 5 2 7 13" xfId="53710" xr:uid="{CE2552B6-404A-4E6A-8BFE-61EAF5E0A518}"/>
    <cellStyle name="Separador de milhares 5 2 7 2" xfId="50171" xr:uid="{028C7ECE-84E8-470E-8E34-2719B2BE7CEE}"/>
    <cellStyle name="Separador de milhares 5 2 7 2 10" xfId="50172" xr:uid="{F635B424-FAD8-461C-9727-2B4A6010F4C4}"/>
    <cellStyle name="Separador de milhares 5 2 7 2 11" xfId="53711" xr:uid="{87945D11-6E84-46AF-8AF1-C92A75F1E013}"/>
    <cellStyle name="Separador de milhares 5 2 7 2 2" xfId="50173" xr:uid="{92C86B5B-106C-4773-A369-768FA1CFA57B}"/>
    <cellStyle name="Separador de milhares 5 2 7 2 2 2" xfId="50174" xr:uid="{BCE6FA2A-60D1-4907-9590-D5B240C18230}"/>
    <cellStyle name="Separador de milhares 5 2 7 2 2 2 2" xfId="50175" xr:uid="{0DD06A7B-44B5-4281-A404-0236664BE6C3}"/>
    <cellStyle name="Separador de milhares 5 2 7 2 2 2 2 2" xfId="50176" xr:uid="{F9D1B960-A994-49F9-A28E-0827E6723280}"/>
    <cellStyle name="Separador de milhares 5 2 7 2 2 2 2 2 2" xfId="50177" xr:uid="{B3AB271D-6830-453E-B96C-EC42FE8B06F9}"/>
    <cellStyle name="Separador de milhares 5 2 7 2 2 2 2 2 2 2" xfId="50178" xr:uid="{1FD22FD9-AAF8-4563-B877-3F15DF2C86A0}"/>
    <cellStyle name="Separador de milhares 5 2 7 2 2 2 2 2 3" xfId="50179" xr:uid="{A8ECF959-E302-41A1-9E78-678298FCCA1F}"/>
    <cellStyle name="Separador de milhares 5 2 7 2 2 2 2 3" xfId="50180" xr:uid="{CACF4875-A025-48AF-8B7F-B9DBEEA2FFEF}"/>
    <cellStyle name="Separador de milhares 5 2 7 2 2 2 2 3 2" xfId="50181" xr:uid="{EC0D76C1-7A97-4809-A731-12106157F11D}"/>
    <cellStyle name="Separador de milhares 5 2 7 2 2 2 2 4" xfId="50182" xr:uid="{DBB87E04-164F-4935-8D50-ADC156A3D246}"/>
    <cellStyle name="Separador de milhares 5 2 7 2 2 2 2 4 2" xfId="50183" xr:uid="{72694B3C-E6EE-4E85-B3D0-31DB1BFC0076}"/>
    <cellStyle name="Separador de milhares 5 2 7 2 2 2 2 5" xfId="50184" xr:uid="{B29727A8-CAB3-45FD-8F94-1DA4B7E81D78}"/>
    <cellStyle name="Separador de milhares 5 2 7 2 2 2 3" xfId="50185" xr:uid="{9EAF4051-2916-4129-8254-EA9F3171806E}"/>
    <cellStyle name="Separador de milhares 5 2 7 2 2 2 3 2" xfId="50186" xr:uid="{1A3F66E7-AF6E-4CB8-8412-590A4C804609}"/>
    <cellStyle name="Separador de milhares 5 2 7 2 2 2 4" xfId="50187" xr:uid="{3A9AB483-9A18-425A-A168-C8BAB1CCEAA9}"/>
    <cellStyle name="Separador de milhares 5 2 7 2 2 2 4 2" xfId="50188" xr:uid="{075CB0BD-B668-48A3-B7CE-0FEE5F4D0618}"/>
    <cellStyle name="Separador de milhares 5 2 7 2 2 2 5" xfId="50189" xr:uid="{1558A4B2-9AB4-4AEE-8016-BB2906E2CA8C}"/>
    <cellStyle name="Separador de milhares 5 2 7 2 2 3" xfId="50190" xr:uid="{FDACB6C4-7393-4196-A7C1-8EF6EAAA5795}"/>
    <cellStyle name="Separador de milhares 5 2 7 2 2 3 2" xfId="50191" xr:uid="{17FB79B3-0BC4-4021-9937-A4228F118EF4}"/>
    <cellStyle name="Separador de milhares 5 2 7 2 2 3 2 2" xfId="50192" xr:uid="{2D76768F-2475-4E09-8209-F706D2CF6897}"/>
    <cellStyle name="Separador de milhares 5 2 7 2 2 3 3" xfId="50193" xr:uid="{24B7FC4A-3B82-4EF2-9655-F09A899A82B9}"/>
    <cellStyle name="Separador de milhares 5 2 7 2 2 3 3 2" xfId="50194" xr:uid="{9521224E-7758-40E3-AC3D-DD85CCD12697}"/>
    <cellStyle name="Separador de milhares 5 2 7 2 2 3 4" xfId="50195" xr:uid="{D59D7444-E23B-4731-A508-C2B9F2C70EA3}"/>
    <cellStyle name="Separador de milhares 5 2 7 2 2 4" xfId="50196" xr:uid="{B749504E-964D-441F-9E10-4493A1A425FD}"/>
    <cellStyle name="Separador de milhares 5 2 7 2 2 4 2" xfId="50197" xr:uid="{AA56951F-5458-40F7-A960-C623DB3742EA}"/>
    <cellStyle name="Separador de milhares 5 2 7 2 2 4 2 2" xfId="50198" xr:uid="{29527589-5F1A-4507-937A-0CFCABE22E18}"/>
    <cellStyle name="Separador de milhares 5 2 7 2 2 4 2 2 2" xfId="50199" xr:uid="{EFF7A600-8F20-4CC9-8EF6-3C0E22CF84EB}"/>
    <cellStyle name="Separador de milhares 5 2 7 2 2 4 2 3" xfId="50200" xr:uid="{C99D3415-C21A-47CC-A323-E1F5C46212F9}"/>
    <cellStyle name="Separador de milhares 5 2 7 2 2 4 3" xfId="50201" xr:uid="{84B66365-71AD-426B-9F0C-DC2D38855282}"/>
    <cellStyle name="Separador de milhares 5 2 7 2 2 4 3 2" xfId="50202" xr:uid="{A059A25E-63BA-420C-98C4-B9E0BEC83235}"/>
    <cellStyle name="Separador de milhares 5 2 7 2 2 4 4" xfId="50203" xr:uid="{281A4EDE-952B-4EE9-ADF5-ADFDB96F2A2A}"/>
    <cellStyle name="Separador de milhares 5 2 7 2 2 4 4 2" xfId="50204" xr:uid="{395C2936-C54C-4C19-94B9-4880CB1DFD7F}"/>
    <cellStyle name="Separador de milhares 5 2 7 2 2 4 5" xfId="50205" xr:uid="{AB2CFA6B-6B0E-43E2-AB7B-8128B8BCBE86}"/>
    <cellStyle name="Separador de milhares 5 2 7 2 2 5" xfId="50206" xr:uid="{E2D70CF7-1E89-4C07-AF55-95AEA933423A}"/>
    <cellStyle name="Separador de milhares 5 2 7 2 2 5 2" xfId="50207" xr:uid="{488DA2E2-F007-4332-967D-F49F02DAA84A}"/>
    <cellStyle name="Separador de milhares 5 2 7 2 2 5 2 2" xfId="50208" xr:uid="{D5199356-803F-4406-8FE7-68501E6E6D61}"/>
    <cellStyle name="Separador de milhares 5 2 7 2 2 5 3" xfId="50209" xr:uid="{275563FD-6F2E-42EA-B03A-5057B79E3098}"/>
    <cellStyle name="Separador de milhares 5 2 7 2 2 5 3 2" xfId="50210" xr:uid="{A7121CDA-3697-4936-AC6E-0088EEA29B3F}"/>
    <cellStyle name="Separador de milhares 5 2 7 2 2 5 4" xfId="50211" xr:uid="{9832B509-89E6-4F85-B506-9D14BD1A80B9}"/>
    <cellStyle name="Separador de milhares 5 2 7 2 2 6" xfId="50212" xr:uid="{21386737-93E0-4032-87DA-D813F6F93E3A}"/>
    <cellStyle name="Separador de milhares 5 2 7 2 2 6 2" xfId="50213" xr:uid="{685395E9-1ED0-444F-86D6-15144AF59E14}"/>
    <cellStyle name="Separador de milhares 5 2 7 2 2 7" xfId="50214" xr:uid="{E81C423A-614F-4D46-93E5-73BF99005DA5}"/>
    <cellStyle name="Separador de milhares 5 2 7 2 2 8" xfId="50215" xr:uid="{E28E0010-1E3C-4F0A-917D-135018D4E18E}"/>
    <cellStyle name="Separador de milhares 5 2 7 2 2 9" xfId="53712" xr:uid="{DD475480-791E-4DBF-B4AD-A49A18548438}"/>
    <cellStyle name="Separador de milhares 5 2 7 2 3" xfId="50216" xr:uid="{A547617E-E199-4192-A699-56A970367E7E}"/>
    <cellStyle name="Separador de milhares 5 2 7 2 3 2" xfId="50217" xr:uid="{694BEFAB-8A5E-4EC0-AB5F-1F54D2693F20}"/>
    <cellStyle name="Separador de milhares 5 2 7 2 3 2 2" xfId="50218" xr:uid="{ACAD9B77-6190-4150-B108-A8461C37D7F7}"/>
    <cellStyle name="Separador de milhares 5 2 7 2 3 2 2 2" xfId="50219" xr:uid="{482938BE-57E2-4500-A2C3-88E8D805C94B}"/>
    <cellStyle name="Separador de milhares 5 2 7 2 3 2 2 2 2" xfId="50220" xr:uid="{7147B2FA-C18E-4D21-94F3-7DD7DA2A190C}"/>
    <cellStyle name="Separador de milhares 5 2 7 2 3 2 2 2 2 2" xfId="50221" xr:uid="{BB30C396-50FE-4C39-8005-30E8229317C1}"/>
    <cellStyle name="Separador de milhares 5 2 7 2 3 2 2 2 3" xfId="50222" xr:uid="{A21813BC-78A5-4F4E-A7DA-2408F4AD4AEC}"/>
    <cellStyle name="Separador de milhares 5 2 7 2 3 2 2 3" xfId="50223" xr:uid="{DB7F3495-63D5-4A06-BA36-5BDDFDCD2695}"/>
    <cellStyle name="Separador de milhares 5 2 7 2 3 2 2 3 2" xfId="50224" xr:uid="{C3DAB7F3-A18B-439D-BD72-DE57AC4B46C9}"/>
    <cellStyle name="Separador de milhares 5 2 7 2 3 2 2 4" xfId="50225" xr:uid="{DE6F4C68-BD5A-4758-ADB8-EE9FFFE3B14D}"/>
    <cellStyle name="Separador de milhares 5 2 7 2 3 2 2 4 2" xfId="50226" xr:uid="{1F3DD38D-9DB0-49ED-A591-855F0D8E6FCA}"/>
    <cellStyle name="Separador de milhares 5 2 7 2 3 2 2 5" xfId="50227" xr:uid="{649C177C-6BA5-4842-9A86-E7CA7B620810}"/>
    <cellStyle name="Separador de milhares 5 2 7 2 3 2 3" xfId="50228" xr:uid="{5BDB0753-EF28-4B10-8E96-52499D5667CE}"/>
    <cellStyle name="Separador de milhares 5 2 7 2 3 2 3 2" xfId="50229" xr:uid="{52BCF8C3-1837-4D1E-BDA5-897501011FFD}"/>
    <cellStyle name="Separador de milhares 5 2 7 2 3 2 4" xfId="50230" xr:uid="{05D9D733-B680-4A16-A3F8-C28D9E025BA7}"/>
    <cellStyle name="Separador de milhares 5 2 7 2 3 2 4 2" xfId="50231" xr:uid="{784C58B5-A30F-400B-B97C-7896A90691F3}"/>
    <cellStyle name="Separador de milhares 5 2 7 2 3 2 5" xfId="50232" xr:uid="{4EF0DBB0-EB65-4B4B-BBF2-600AF503CD6A}"/>
    <cellStyle name="Separador de milhares 5 2 7 2 3 3" xfId="50233" xr:uid="{EDD1A085-B0CE-4570-B088-B463408D1AA8}"/>
    <cellStyle name="Separador de milhares 5 2 7 2 3 3 2" xfId="50234" xr:uid="{E415230D-F97E-4349-96CA-CBC931AA06E9}"/>
    <cellStyle name="Separador de milhares 5 2 7 2 3 3 2 2" xfId="50235" xr:uid="{57CFD1EE-E5E3-46E6-94A2-FDF1074B4255}"/>
    <cellStyle name="Separador de milhares 5 2 7 2 3 3 3" xfId="50236" xr:uid="{EF084EBA-B402-4E6A-88E9-90B3AB99C0DC}"/>
    <cellStyle name="Separador de milhares 5 2 7 2 3 3 3 2" xfId="50237" xr:uid="{10F8CF7D-4355-4C11-946F-D1EE0D19940C}"/>
    <cellStyle name="Separador de milhares 5 2 7 2 3 3 4" xfId="50238" xr:uid="{65345B46-818C-4EFA-9D8D-528D1BCB4F35}"/>
    <cellStyle name="Separador de milhares 5 2 7 2 3 4" xfId="50239" xr:uid="{060812A1-5FDE-4C57-8169-9A7B70C05D0D}"/>
    <cellStyle name="Separador de milhares 5 2 7 2 3 4 2" xfId="50240" xr:uid="{5EB2911C-BE54-44A2-B62D-7821EE1871BC}"/>
    <cellStyle name="Separador de milhares 5 2 7 2 3 4 2 2" xfId="50241" xr:uid="{CDC9D2DC-036C-48D3-9C92-A1C8207902D0}"/>
    <cellStyle name="Separador de milhares 5 2 7 2 3 4 2 2 2" xfId="50242" xr:uid="{BD2145C5-A823-41EB-A02A-E4CB9EC1D7BD}"/>
    <cellStyle name="Separador de milhares 5 2 7 2 3 4 2 3" xfId="50243" xr:uid="{3972FF80-FE16-47CD-A77D-A160556C5DD1}"/>
    <cellStyle name="Separador de milhares 5 2 7 2 3 4 3" xfId="50244" xr:uid="{A90357DF-2CFA-485E-AB71-1D60979268AE}"/>
    <cellStyle name="Separador de milhares 5 2 7 2 3 4 3 2" xfId="50245" xr:uid="{0AC45CD9-844E-4E18-9BEC-0F939AA2139C}"/>
    <cellStyle name="Separador de milhares 5 2 7 2 3 4 4" xfId="50246" xr:uid="{9DC03B6D-CCA8-4B7C-900E-517B4CD87E63}"/>
    <cellStyle name="Separador de milhares 5 2 7 2 3 4 4 2" xfId="50247" xr:uid="{5B0F8634-69C9-44C3-ADF7-29747BBCE797}"/>
    <cellStyle name="Separador de milhares 5 2 7 2 3 4 5" xfId="50248" xr:uid="{BD3A2B32-C0F7-4844-B2FC-4BE4260C3FB0}"/>
    <cellStyle name="Separador de milhares 5 2 7 2 3 5" xfId="50249" xr:uid="{8EF35979-259B-4472-93DF-2964CFC95122}"/>
    <cellStyle name="Separador de milhares 5 2 7 2 3 5 2" xfId="50250" xr:uid="{0BDE63C7-214F-4C38-8FA3-795ED0A894F1}"/>
    <cellStyle name="Separador de milhares 5 2 7 2 3 5 2 2" xfId="50251" xr:uid="{0BF9644B-BA04-485A-B5ED-E9298826DFA0}"/>
    <cellStyle name="Separador de milhares 5 2 7 2 3 5 3" xfId="50252" xr:uid="{B48468BC-E47F-412F-A8D7-91FD0C95EE22}"/>
    <cellStyle name="Separador de milhares 5 2 7 2 3 5 3 2" xfId="50253" xr:uid="{CCB78A76-F5D8-4271-9986-0B8597F67A95}"/>
    <cellStyle name="Separador de milhares 5 2 7 2 3 5 4" xfId="50254" xr:uid="{89B786CC-BE00-4DC0-9326-C7E112A36001}"/>
    <cellStyle name="Separador de milhares 5 2 7 2 3 6" xfId="50255" xr:uid="{5A8DE4A7-10CB-4879-AC9E-963DC709C3ED}"/>
    <cellStyle name="Separador de milhares 5 2 7 2 3 6 2" xfId="50256" xr:uid="{51EBEC78-A230-4BE5-83D5-49B185175FDA}"/>
    <cellStyle name="Separador de milhares 5 2 7 2 3 7" xfId="50257" xr:uid="{24A891A6-A248-4028-9692-24867D4A36F9}"/>
    <cellStyle name="Separador de milhares 5 2 7 2 3 8" xfId="50258" xr:uid="{082053D1-B38D-48CC-80DD-FA8B6C507049}"/>
    <cellStyle name="Separador de milhares 5 2 7 2 3 9" xfId="53713" xr:uid="{94DD4AA2-1557-4B2C-AAC2-12E6C4E4C4BC}"/>
    <cellStyle name="Separador de milhares 5 2 7 2 4" xfId="50259" xr:uid="{381B9F7F-ECD7-4914-883C-2368B17D1E75}"/>
    <cellStyle name="Separador de milhares 5 2 7 2 4 2" xfId="50260" xr:uid="{4D0054F4-75F4-4422-9CD7-902FF0DEE9DF}"/>
    <cellStyle name="Separador de milhares 5 2 7 2 4 2 2" xfId="50261" xr:uid="{F966ADFC-20A6-49DC-816B-1C37A19FF48E}"/>
    <cellStyle name="Separador de milhares 5 2 7 2 4 2 2 2" xfId="50262" xr:uid="{FEE30F7E-09E7-41CD-9A79-F20C532E48AF}"/>
    <cellStyle name="Separador de milhares 5 2 7 2 4 2 2 2 2" xfId="50263" xr:uid="{B81B9721-F8D2-419B-B54A-F194A486743F}"/>
    <cellStyle name="Separador de milhares 5 2 7 2 4 2 2 3" xfId="50264" xr:uid="{2B0A8061-744F-440B-97F2-88D1618707D3}"/>
    <cellStyle name="Separador de milhares 5 2 7 2 4 2 3" xfId="50265" xr:uid="{2CC05DAD-68C9-45E5-A299-369F9DD6483F}"/>
    <cellStyle name="Separador de milhares 5 2 7 2 4 2 3 2" xfId="50266" xr:uid="{D45AB2BA-AA0A-4F82-AA96-014B88FBA3CF}"/>
    <cellStyle name="Separador de milhares 5 2 7 2 4 2 4" xfId="50267" xr:uid="{D2F9164F-745C-4F16-BDE4-6AF6C65180D5}"/>
    <cellStyle name="Separador de milhares 5 2 7 2 4 2 4 2" xfId="50268" xr:uid="{1A5285F8-AFBF-4CC5-AB39-00D818D5962E}"/>
    <cellStyle name="Separador de milhares 5 2 7 2 4 2 5" xfId="50269" xr:uid="{8DFB6E3B-6C71-4011-B7CA-5DD334CD96A3}"/>
    <cellStyle name="Separador de milhares 5 2 7 2 4 3" xfId="50270" xr:uid="{963BBE60-CFBC-4FF3-A6DB-22DACB9102A6}"/>
    <cellStyle name="Separador de milhares 5 2 7 2 4 3 2" xfId="50271" xr:uid="{D374FE37-FB22-4B58-AFA7-61834C2FE02A}"/>
    <cellStyle name="Separador de milhares 5 2 7 2 4 4" xfId="50272" xr:uid="{1085D852-BE8E-4C21-A57D-6FDDA395D6BB}"/>
    <cellStyle name="Separador de milhares 5 2 7 2 4 4 2" xfId="50273" xr:uid="{2BA09FDA-0757-40E5-AD36-4C24454325DA}"/>
    <cellStyle name="Separador de milhares 5 2 7 2 4 5" xfId="50274" xr:uid="{D582673B-FD1B-4577-B807-D5BEAD01A411}"/>
    <cellStyle name="Separador de milhares 5 2 7 2 5" xfId="50275" xr:uid="{51FF0944-D798-431A-A860-A6A1566DFD4F}"/>
    <cellStyle name="Separador de milhares 5 2 7 2 5 2" xfId="50276" xr:uid="{88C23546-47CF-457E-849B-9C39453137CB}"/>
    <cellStyle name="Separador de milhares 5 2 7 2 5 2 2" xfId="50277" xr:uid="{9095CE12-6272-45CC-AC8F-9E15B00AE937}"/>
    <cellStyle name="Separador de milhares 5 2 7 2 5 3" xfId="50278" xr:uid="{0243C4DA-77AC-403F-9179-26A076B1062B}"/>
    <cellStyle name="Separador de milhares 5 2 7 2 5 3 2" xfId="50279" xr:uid="{607FE682-BF68-4BC1-8EA5-C2A945F46A0F}"/>
    <cellStyle name="Separador de milhares 5 2 7 2 5 4" xfId="50280" xr:uid="{3B803294-1EB0-49C5-B00B-CF4AA74E2CC7}"/>
    <cellStyle name="Separador de milhares 5 2 7 2 6" xfId="50281" xr:uid="{072F8BDC-39BB-4A16-878C-4D6EE364B6D8}"/>
    <cellStyle name="Separador de milhares 5 2 7 2 6 2" xfId="50282" xr:uid="{98DA87D8-9B68-4E1A-AD84-2EA77B5073C9}"/>
    <cellStyle name="Separador de milhares 5 2 7 2 6 2 2" xfId="50283" xr:uid="{193D9041-669D-4702-970E-F68DBA30B53D}"/>
    <cellStyle name="Separador de milhares 5 2 7 2 6 2 2 2" xfId="50284" xr:uid="{CCA5D414-8412-475E-91E8-FD3CCE37A6EA}"/>
    <cellStyle name="Separador de milhares 5 2 7 2 6 2 3" xfId="50285" xr:uid="{40C5E30A-B76C-4B86-996D-C63B0CF48430}"/>
    <cellStyle name="Separador de milhares 5 2 7 2 6 3" xfId="50286" xr:uid="{73AE02BD-F0C6-40FC-B23A-9D86753D2A76}"/>
    <cellStyle name="Separador de milhares 5 2 7 2 6 3 2" xfId="50287" xr:uid="{33D8248B-984E-466D-AD6F-2E780479CAAE}"/>
    <cellStyle name="Separador de milhares 5 2 7 2 6 4" xfId="50288" xr:uid="{D69B3157-0523-4380-8A25-7748DA8BB63D}"/>
    <cellStyle name="Separador de milhares 5 2 7 2 6 4 2" xfId="50289" xr:uid="{629CEA83-AE04-4587-B171-A90FD54661CB}"/>
    <cellStyle name="Separador de milhares 5 2 7 2 6 5" xfId="50290" xr:uid="{953C3E46-362E-4C3C-B048-07C9BA74EF5F}"/>
    <cellStyle name="Separador de milhares 5 2 7 2 7" xfId="50291" xr:uid="{3A5023DF-EF7C-424A-8DBB-466C5C1EDE75}"/>
    <cellStyle name="Separador de milhares 5 2 7 2 7 2" xfId="50292" xr:uid="{7AD92155-648F-4A2A-AEA6-9067662803CB}"/>
    <cellStyle name="Separador de milhares 5 2 7 2 7 2 2" xfId="50293" xr:uid="{A1272484-2646-4585-B4F2-99A16FBA315F}"/>
    <cellStyle name="Separador de milhares 5 2 7 2 7 3" xfId="50294" xr:uid="{2873C559-F0E1-4BEC-B9B2-8B0E033BF8D5}"/>
    <cellStyle name="Separador de milhares 5 2 7 2 7 3 2" xfId="50295" xr:uid="{BB6E94E8-172C-4F2E-9D3D-77451B8BCF59}"/>
    <cellStyle name="Separador de milhares 5 2 7 2 7 4" xfId="50296" xr:uid="{378B8E4A-5A0D-4475-A4CF-2D3C44B06F5E}"/>
    <cellStyle name="Separador de milhares 5 2 7 2 8" xfId="50297" xr:uid="{D1CB3019-9A00-4AE5-8C0F-C08541862DE7}"/>
    <cellStyle name="Separador de milhares 5 2 7 2 8 2" xfId="50298" xr:uid="{AC54A71A-84EE-4D9D-8202-BD2E18A5F208}"/>
    <cellStyle name="Separador de milhares 5 2 7 2 9" xfId="50299" xr:uid="{86E61F77-6AED-4874-9BF7-302C7EE87E7A}"/>
    <cellStyle name="Separador de milhares 5 2 7 3" xfId="50300" xr:uid="{1DFD94D4-EBD0-4FBB-A226-A9700665E387}"/>
    <cellStyle name="Separador de milhares 5 2 7 3 2" xfId="50301" xr:uid="{9A5AA37D-5E7E-4D62-A087-647F981BD866}"/>
    <cellStyle name="Separador de milhares 5 2 7 3 2 2" xfId="50302" xr:uid="{F0195E2E-C447-4962-A47A-A40B34984B04}"/>
    <cellStyle name="Separador de milhares 5 2 7 3 2 2 2" xfId="50303" xr:uid="{F8CEFA7A-6EC3-4B75-BF3F-9A89D0E47D2C}"/>
    <cellStyle name="Separador de milhares 5 2 7 3 2 2 2 2" xfId="50304" xr:uid="{5917B69E-ED24-42B1-A25E-B5BF77D36F75}"/>
    <cellStyle name="Separador de milhares 5 2 7 3 2 2 2 2 2" xfId="50305" xr:uid="{8A567AC6-3E6B-4316-BA66-C5E4E98F8AC5}"/>
    <cellStyle name="Separador de milhares 5 2 7 3 2 2 2 3" xfId="50306" xr:uid="{A932BB78-C183-43DC-8DDF-ED11DC8109E0}"/>
    <cellStyle name="Separador de milhares 5 2 7 3 2 2 3" xfId="50307" xr:uid="{272E2699-8685-419E-AE08-EE15A41E53E1}"/>
    <cellStyle name="Separador de milhares 5 2 7 3 2 2 3 2" xfId="50308" xr:uid="{5C589E85-89D1-40FF-842B-602B0FA0231A}"/>
    <cellStyle name="Separador de milhares 5 2 7 3 2 2 4" xfId="50309" xr:uid="{9B8B88EB-7D10-4BDF-BC0A-3A5441D574FF}"/>
    <cellStyle name="Separador de milhares 5 2 7 3 2 2 4 2" xfId="50310" xr:uid="{FB2611DC-FDF3-4790-8B84-D57E5B9F74BD}"/>
    <cellStyle name="Separador de milhares 5 2 7 3 2 2 5" xfId="50311" xr:uid="{C0697E50-C276-4A13-9545-3BF55449D341}"/>
    <cellStyle name="Separador de milhares 5 2 7 3 2 3" xfId="50312" xr:uid="{6726423D-6A97-4BC2-BC2C-C7CCCE749AE8}"/>
    <cellStyle name="Separador de milhares 5 2 7 3 2 3 2" xfId="50313" xr:uid="{6334414A-5AFA-4B53-A905-9CC282EE31F6}"/>
    <cellStyle name="Separador de milhares 5 2 7 3 2 4" xfId="50314" xr:uid="{E1B7804F-8F8D-43F3-967D-3E92B801C872}"/>
    <cellStyle name="Separador de milhares 5 2 7 3 2 4 2" xfId="50315" xr:uid="{E816E72B-0CAC-4577-AB3E-FB718549D964}"/>
    <cellStyle name="Separador de milhares 5 2 7 3 2 5" xfId="50316" xr:uid="{96DC5CC8-798A-4B25-B158-41427CC6882F}"/>
    <cellStyle name="Separador de milhares 5 2 7 3 3" xfId="50317" xr:uid="{CB3ED1A0-C2FB-434C-B51D-8615D5D63B2D}"/>
    <cellStyle name="Separador de milhares 5 2 7 3 3 2" xfId="50318" xr:uid="{A9BD01BF-63F1-48C2-B0E2-7D87846D2949}"/>
    <cellStyle name="Separador de milhares 5 2 7 3 3 2 2" xfId="50319" xr:uid="{7D2E3361-7A5C-40D2-A36B-06A3A103AF56}"/>
    <cellStyle name="Separador de milhares 5 2 7 3 3 3" xfId="50320" xr:uid="{72C985A7-B6AF-4B92-AE87-494DE89A3583}"/>
    <cellStyle name="Separador de milhares 5 2 7 3 3 3 2" xfId="50321" xr:uid="{1091AC4A-6FB1-4720-A7C7-F5DC0D9435C5}"/>
    <cellStyle name="Separador de milhares 5 2 7 3 3 4" xfId="50322" xr:uid="{9C12B877-ACFD-4420-93CF-94BD2FAE605D}"/>
    <cellStyle name="Separador de milhares 5 2 7 3 4" xfId="50323" xr:uid="{7DCA0326-52C0-422A-8E7C-7B7BD2EA8FC9}"/>
    <cellStyle name="Separador de milhares 5 2 7 3 4 2" xfId="50324" xr:uid="{A82E82C2-5EDC-4B88-A361-131808266B6A}"/>
    <cellStyle name="Separador de milhares 5 2 7 3 4 2 2" xfId="50325" xr:uid="{D3F36155-C64B-470C-9E8B-47E12107C65A}"/>
    <cellStyle name="Separador de milhares 5 2 7 3 4 2 2 2" xfId="50326" xr:uid="{FA59B599-F94A-4624-B3D5-22486C11137C}"/>
    <cellStyle name="Separador de milhares 5 2 7 3 4 2 3" xfId="50327" xr:uid="{BC693A10-9D15-4458-8066-5911DD76E2B3}"/>
    <cellStyle name="Separador de milhares 5 2 7 3 4 3" xfId="50328" xr:uid="{D1D123E6-09D9-42DE-A5FC-F930513D13BF}"/>
    <cellStyle name="Separador de milhares 5 2 7 3 4 3 2" xfId="50329" xr:uid="{B633DC62-303C-4BCD-A95C-C096573F069E}"/>
    <cellStyle name="Separador de milhares 5 2 7 3 4 4" xfId="50330" xr:uid="{33C45619-5D27-45CF-B6C3-A0C251544B9C}"/>
    <cellStyle name="Separador de milhares 5 2 7 3 4 4 2" xfId="50331" xr:uid="{CA92375E-3976-4A1B-8A1E-764BFD14EFE0}"/>
    <cellStyle name="Separador de milhares 5 2 7 3 4 5" xfId="50332" xr:uid="{F90385AF-23C6-4D51-86FA-FE0053381BA8}"/>
    <cellStyle name="Separador de milhares 5 2 7 3 5" xfId="50333" xr:uid="{43395E2B-3F34-465A-B55A-C9422F185441}"/>
    <cellStyle name="Separador de milhares 5 2 7 3 5 2" xfId="50334" xr:uid="{594BF8D3-3000-4ACB-B6DC-F44FFF8E536B}"/>
    <cellStyle name="Separador de milhares 5 2 7 3 5 2 2" xfId="50335" xr:uid="{11B58A5E-8D9D-4035-8615-FF0F8C5CA1C5}"/>
    <cellStyle name="Separador de milhares 5 2 7 3 5 3" xfId="50336" xr:uid="{1543B755-C6C8-4A0F-9A69-656B069E838C}"/>
    <cellStyle name="Separador de milhares 5 2 7 3 5 3 2" xfId="50337" xr:uid="{F9F08DFB-BCA0-40DF-8D9E-B423BFCA00DB}"/>
    <cellStyle name="Separador de milhares 5 2 7 3 5 4" xfId="50338" xr:uid="{1EF9517E-532A-421A-8BAF-6D24BFACD034}"/>
    <cellStyle name="Separador de milhares 5 2 7 3 6" xfId="50339" xr:uid="{7F91166F-F600-47B1-A9B0-59A5BC12BB18}"/>
    <cellStyle name="Separador de milhares 5 2 7 3 6 2" xfId="50340" xr:uid="{DEFF5818-044E-4359-912F-C3F478E56000}"/>
    <cellStyle name="Separador de milhares 5 2 7 3 7" xfId="50341" xr:uid="{3E2B5AD2-3863-4B6D-BB25-1F2EC105190C}"/>
    <cellStyle name="Separador de milhares 5 2 7 3 8" xfId="50342" xr:uid="{20603003-F1A5-4803-8527-30F7565E9B05}"/>
    <cellStyle name="Separador de milhares 5 2 7 3 9" xfId="53714" xr:uid="{F2369E1A-3B36-4628-B120-4204CCF7DA8B}"/>
    <cellStyle name="Separador de milhares 5 2 7 4" xfId="50343" xr:uid="{7BF94643-D443-4022-9311-CA63312F8B88}"/>
    <cellStyle name="Separador de milhares 5 2 7 4 2" xfId="50344" xr:uid="{79058015-DAB2-4DDF-920C-6A313EF535AC}"/>
    <cellStyle name="Separador de milhares 5 2 7 4 2 2" xfId="50345" xr:uid="{B027D86A-E99E-44C8-87E9-2E83A8361538}"/>
    <cellStyle name="Separador de milhares 5 2 7 4 2 2 2" xfId="50346" xr:uid="{DA279B7D-4D86-4E50-B49D-02DA0887DD5C}"/>
    <cellStyle name="Separador de milhares 5 2 7 4 2 2 2 2" xfId="50347" xr:uid="{7932F373-0432-42CE-B204-0C20A7AE7251}"/>
    <cellStyle name="Separador de milhares 5 2 7 4 2 2 2 2 2" xfId="50348" xr:uid="{70974E7A-38E1-4617-B204-19045E2C91A7}"/>
    <cellStyle name="Separador de milhares 5 2 7 4 2 2 2 3" xfId="50349" xr:uid="{3A41E5DD-956E-484C-B6AD-D3228673240E}"/>
    <cellStyle name="Separador de milhares 5 2 7 4 2 2 3" xfId="50350" xr:uid="{FBC4821C-0D12-413C-9C23-641D49293EA4}"/>
    <cellStyle name="Separador de milhares 5 2 7 4 2 2 3 2" xfId="50351" xr:uid="{2312D609-40B3-4B46-A3BC-CA2C492907D3}"/>
    <cellStyle name="Separador de milhares 5 2 7 4 2 2 4" xfId="50352" xr:uid="{D3E51EA3-0B4F-47DC-A233-33B2B34852BA}"/>
    <cellStyle name="Separador de milhares 5 2 7 4 2 2 4 2" xfId="50353" xr:uid="{E8E25754-121C-47B2-BE19-2CE129609FA3}"/>
    <cellStyle name="Separador de milhares 5 2 7 4 2 2 5" xfId="50354" xr:uid="{7D749301-83D3-452D-B14E-86526277C976}"/>
    <cellStyle name="Separador de milhares 5 2 7 4 2 3" xfId="50355" xr:uid="{002C9F0C-1CAB-43D7-9C99-00817CC79EC9}"/>
    <cellStyle name="Separador de milhares 5 2 7 4 2 3 2" xfId="50356" xr:uid="{75F2C814-B131-4E31-A99C-FAB3CBE9B060}"/>
    <cellStyle name="Separador de milhares 5 2 7 4 2 4" xfId="50357" xr:uid="{C22A3440-0433-4E92-99F0-FE7DD8FA338D}"/>
    <cellStyle name="Separador de milhares 5 2 7 4 2 4 2" xfId="50358" xr:uid="{7AC77BB8-4FF4-4FAD-A264-72412675947E}"/>
    <cellStyle name="Separador de milhares 5 2 7 4 2 5" xfId="50359" xr:uid="{EDE3EC33-321E-4633-825D-B9E4384E1FDB}"/>
    <cellStyle name="Separador de milhares 5 2 7 4 3" xfId="50360" xr:uid="{FB2319B1-8B86-4042-B648-ED462014F0BF}"/>
    <cellStyle name="Separador de milhares 5 2 7 4 3 2" xfId="50361" xr:uid="{7F498BC1-534D-447D-A754-E2672C0CB9F7}"/>
    <cellStyle name="Separador de milhares 5 2 7 4 3 2 2" xfId="50362" xr:uid="{BA5E8416-8FE0-4123-BDAD-9ECFAAE294C2}"/>
    <cellStyle name="Separador de milhares 5 2 7 4 3 3" xfId="50363" xr:uid="{FFC7AA33-A274-4E59-A4F1-F8BC5F494E83}"/>
    <cellStyle name="Separador de milhares 5 2 7 4 3 3 2" xfId="50364" xr:uid="{C7BBB317-F08B-4CC4-BED3-F0C977C04320}"/>
    <cellStyle name="Separador de milhares 5 2 7 4 3 4" xfId="50365" xr:uid="{5CD5FA39-04D8-42E7-95C1-D8B42FE08743}"/>
    <cellStyle name="Separador de milhares 5 2 7 4 4" xfId="50366" xr:uid="{28407CEE-19FC-45FA-8BD7-0850EDBD4CE5}"/>
    <cellStyle name="Separador de milhares 5 2 7 4 4 2" xfId="50367" xr:uid="{F71C3492-A93F-4000-BD75-CC06D3E879B0}"/>
    <cellStyle name="Separador de milhares 5 2 7 4 4 2 2" xfId="50368" xr:uid="{36690BF9-5F2C-42D2-A448-CEBD8F9ADFEC}"/>
    <cellStyle name="Separador de milhares 5 2 7 4 4 2 2 2" xfId="50369" xr:uid="{63A9A93A-D82E-425C-9871-F0D1D336F863}"/>
    <cellStyle name="Separador de milhares 5 2 7 4 4 2 3" xfId="50370" xr:uid="{D7993ECC-E571-4858-81AF-956F46A58319}"/>
    <cellStyle name="Separador de milhares 5 2 7 4 4 3" xfId="50371" xr:uid="{9AF25A3D-EB65-4BD3-9050-E887B767344D}"/>
    <cellStyle name="Separador de milhares 5 2 7 4 4 3 2" xfId="50372" xr:uid="{9E68BA07-03A6-4916-8835-69885FD1F1F5}"/>
    <cellStyle name="Separador de milhares 5 2 7 4 4 4" xfId="50373" xr:uid="{5AD264E0-D646-44EE-B7CC-ACDCDAA15B66}"/>
    <cellStyle name="Separador de milhares 5 2 7 4 4 4 2" xfId="50374" xr:uid="{D69585F5-3715-4A2F-B592-06A17AB3982B}"/>
    <cellStyle name="Separador de milhares 5 2 7 4 4 5" xfId="50375" xr:uid="{D8644767-3BD0-49F5-930C-2EB9FAA6AAB0}"/>
    <cellStyle name="Separador de milhares 5 2 7 4 5" xfId="50376" xr:uid="{90DBAA45-11FC-4707-AB38-2971D6DF3B76}"/>
    <cellStyle name="Separador de milhares 5 2 7 4 5 2" xfId="50377" xr:uid="{4B561B78-DC67-4C8D-9903-CE1BC0E08DCD}"/>
    <cellStyle name="Separador de milhares 5 2 7 4 5 2 2" xfId="50378" xr:uid="{F82E3540-4307-4FB2-825C-DC859E98DE5E}"/>
    <cellStyle name="Separador de milhares 5 2 7 4 5 3" xfId="50379" xr:uid="{42E9087F-AA7F-4AE3-999B-3AE529204442}"/>
    <cellStyle name="Separador de milhares 5 2 7 4 5 3 2" xfId="50380" xr:uid="{A69A373A-4934-4A94-A87D-E60929511B4A}"/>
    <cellStyle name="Separador de milhares 5 2 7 4 5 4" xfId="50381" xr:uid="{6549D4D2-39C1-48F4-99DF-9D508A963603}"/>
    <cellStyle name="Separador de milhares 5 2 7 4 6" xfId="50382" xr:uid="{04B6C6C6-73DE-4268-86A2-A7A9D588A124}"/>
    <cellStyle name="Separador de milhares 5 2 7 4 6 2" xfId="50383" xr:uid="{3D2B840D-F23E-4042-B4DB-862097D4ED7F}"/>
    <cellStyle name="Separador de milhares 5 2 7 4 7" xfId="50384" xr:uid="{18C175E3-73E9-450A-86D5-25404B68F46B}"/>
    <cellStyle name="Separador de milhares 5 2 7 4 8" xfId="50385" xr:uid="{D3127247-D4BF-44AD-A2D0-54D4ADE8A62D}"/>
    <cellStyle name="Separador de milhares 5 2 7 4 9" xfId="53715" xr:uid="{326141D0-4146-4962-BF8D-BE09A2EE9093}"/>
    <cellStyle name="Separador de milhares 5 2 7 5" xfId="50386" xr:uid="{05A25065-6E56-4F34-90C4-94385D245DEE}"/>
    <cellStyle name="Separador de milhares 5 2 7 5 2" xfId="50387" xr:uid="{96A51B5F-5ADE-4F9E-B6DD-1D4E87FDA211}"/>
    <cellStyle name="Separador de milhares 5 2 7 5 2 2" xfId="50388" xr:uid="{8FB9EDCC-DD4D-4FFF-898D-CF8C16BD8C59}"/>
    <cellStyle name="Separador de milhares 5 2 7 5 2 2 2" xfId="50389" xr:uid="{AF5A0DBA-865D-4DDE-BB41-0232FC32E922}"/>
    <cellStyle name="Separador de milhares 5 2 7 5 2 2 2 2" xfId="50390" xr:uid="{1D70BB44-1F90-4BD3-820E-AB9BF6C302FC}"/>
    <cellStyle name="Separador de milhares 5 2 7 5 2 2 2 2 2" xfId="50391" xr:uid="{7FFCC34E-E129-4E58-AF2C-739A07CA2687}"/>
    <cellStyle name="Separador de milhares 5 2 7 5 2 2 2 3" xfId="50392" xr:uid="{F4B8560F-8C93-4882-97DE-D6732CDA8157}"/>
    <cellStyle name="Separador de milhares 5 2 7 5 2 2 3" xfId="50393" xr:uid="{2FE5F4CA-5E18-468D-8648-AB43482F92DA}"/>
    <cellStyle name="Separador de milhares 5 2 7 5 2 2 3 2" xfId="50394" xr:uid="{8BC3531D-CB57-48D0-ABBD-4F4B67FF961F}"/>
    <cellStyle name="Separador de milhares 5 2 7 5 2 2 4" xfId="50395" xr:uid="{4E335AB1-0602-4385-A6F7-618FB22981A3}"/>
    <cellStyle name="Separador de milhares 5 2 7 5 2 2 4 2" xfId="50396" xr:uid="{F6B5C679-D13C-47EC-9CA6-76AC22F5C7D6}"/>
    <cellStyle name="Separador de milhares 5 2 7 5 2 2 5" xfId="50397" xr:uid="{DAB71938-EB15-4A36-8E58-23C37C568632}"/>
    <cellStyle name="Separador de milhares 5 2 7 5 2 3" xfId="50398" xr:uid="{02941B34-0276-47C9-88DB-9291AA0A7774}"/>
    <cellStyle name="Separador de milhares 5 2 7 5 2 3 2" xfId="50399" xr:uid="{C1269B8D-6B5E-453B-A153-04B9DA3E9419}"/>
    <cellStyle name="Separador de milhares 5 2 7 5 2 4" xfId="50400" xr:uid="{1009A933-8DD2-45E0-9430-9B24D5ADA23B}"/>
    <cellStyle name="Separador de milhares 5 2 7 5 2 4 2" xfId="50401" xr:uid="{227F1B02-849C-48F4-B3B1-6D57CD26D903}"/>
    <cellStyle name="Separador de milhares 5 2 7 5 2 5" xfId="50402" xr:uid="{4EC1FD19-51F4-4D80-927B-57114820FC38}"/>
    <cellStyle name="Separador de milhares 5 2 7 5 3" xfId="50403" xr:uid="{2331030F-6C3B-493E-A09F-130CEC494FF5}"/>
    <cellStyle name="Separador de milhares 5 2 7 5 3 2" xfId="50404" xr:uid="{5E988861-80DB-48DC-836B-FD3EDE836CEE}"/>
    <cellStyle name="Separador de milhares 5 2 7 5 3 2 2" xfId="50405" xr:uid="{84705939-1F14-4C84-A08D-2E101D3873F5}"/>
    <cellStyle name="Separador de milhares 5 2 7 5 3 3" xfId="50406" xr:uid="{86555334-4628-4809-A5B7-CF78837322C5}"/>
    <cellStyle name="Separador de milhares 5 2 7 5 3 3 2" xfId="50407" xr:uid="{A8416EC8-B5A4-451A-8662-E279B6A2B7D6}"/>
    <cellStyle name="Separador de milhares 5 2 7 5 3 4" xfId="50408" xr:uid="{A10656DD-E0FF-47BA-AB79-810554AA61B7}"/>
    <cellStyle name="Separador de milhares 5 2 7 5 4" xfId="50409" xr:uid="{D3E5CCAD-140D-404D-9620-49F137431693}"/>
    <cellStyle name="Separador de milhares 5 2 7 5 4 2" xfId="50410" xr:uid="{1515BB05-6DCC-466A-8194-4C61AF0BCDB3}"/>
    <cellStyle name="Separador de milhares 5 2 7 5 4 2 2" xfId="50411" xr:uid="{4B1BBF41-BC4E-431C-8F15-A2C4CC8CE689}"/>
    <cellStyle name="Separador de milhares 5 2 7 5 4 2 2 2" xfId="50412" xr:uid="{6976E826-22FF-48D7-928A-C5CC4D37AF46}"/>
    <cellStyle name="Separador de milhares 5 2 7 5 4 2 3" xfId="50413" xr:uid="{3CE680B5-B373-4516-851B-9A048779241E}"/>
    <cellStyle name="Separador de milhares 5 2 7 5 4 3" xfId="50414" xr:uid="{C5B00D4B-1070-4DF8-91C5-22FA9B47ED9A}"/>
    <cellStyle name="Separador de milhares 5 2 7 5 4 3 2" xfId="50415" xr:uid="{A4399405-C577-4809-8F6E-A4E857550A11}"/>
    <cellStyle name="Separador de milhares 5 2 7 5 4 4" xfId="50416" xr:uid="{74D5556C-2E69-417E-89FB-1194C1757D03}"/>
    <cellStyle name="Separador de milhares 5 2 7 5 4 4 2" xfId="50417" xr:uid="{B8EF434F-E409-4186-B326-6B4826AEF07E}"/>
    <cellStyle name="Separador de milhares 5 2 7 5 4 5" xfId="50418" xr:uid="{EF6956BD-72DC-41B0-BEB0-50798D29E552}"/>
    <cellStyle name="Separador de milhares 5 2 7 5 5" xfId="50419" xr:uid="{ED8172F4-2FE4-4113-AB23-1838371E6990}"/>
    <cellStyle name="Separador de milhares 5 2 7 5 5 2" xfId="50420" xr:uid="{A44BE2EE-B54D-4BC6-A152-15F4B2F1409E}"/>
    <cellStyle name="Separador de milhares 5 2 7 5 5 2 2" xfId="50421" xr:uid="{A11AED03-A793-404A-AD90-282C15065A29}"/>
    <cellStyle name="Separador de milhares 5 2 7 5 5 3" xfId="50422" xr:uid="{9305852C-BE66-488C-9150-F26C1329458E}"/>
    <cellStyle name="Separador de milhares 5 2 7 5 5 3 2" xfId="50423" xr:uid="{379DC0A4-898E-4814-8448-1A4467FF5BA0}"/>
    <cellStyle name="Separador de milhares 5 2 7 5 5 4" xfId="50424" xr:uid="{28D438B1-2A34-4E3F-8112-871F5C3954AB}"/>
    <cellStyle name="Separador de milhares 5 2 7 5 6" xfId="50425" xr:uid="{4A9BDA78-35F4-4423-8639-02033AFAFA41}"/>
    <cellStyle name="Separador de milhares 5 2 7 5 6 2" xfId="50426" xr:uid="{32171509-FB33-427F-B595-EA064BC04A04}"/>
    <cellStyle name="Separador de milhares 5 2 7 5 7" xfId="50427" xr:uid="{958CE264-18CA-4598-A6A5-AB73E46C1BB8}"/>
    <cellStyle name="Separador de milhares 5 2 7 5 8" xfId="50428" xr:uid="{C2DC260C-5550-48EA-9979-10101C25E952}"/>
    <cellStyle name="Separador de milhares 5 2 7 5 9" xfId="53716" xr:uid="{45A52516-770B-4FC5-8E47-DB8274732B75}"/>
    <cellStyle name="Separador de milhares 5 2 7 6" xfId="50429" xr:uid="{C63B13E3-92C8-4DF0-BB42-526DAE6FAE5B}"/>
    <cellStyle name="Separador de milhares 5 2 7 6 2" xfId="50430" xr:uid="{FE3FA6F9-2B47-469D-A792-6A02B1B7617B}"/>
    <cellStyle name="Separador de milhares 5 2 7 6 2 2" xfId="50431" xr:uid="{828A4F17-52F5-49DB-8144-CFF3C6FD8D6E}"/>
    <cellStyle name="Separador de milhares 5 2 7 6 2 2 2" xfId="50432" xr:uid="{6EC67F4B-9D6E-453C-B8D2-FA08B2091EBE}"/>
    <cellStyle name="Separador de milhares 5 2 7 6 2 2 2 2" xfId="50433" xr:uid="{D21002BC-1621-45B5-B122-2C7E86B06DE1}"/>
    <cellStyle name="Separador de milhares 5 2 7 6 2 2 3" xfId="50434" xr:uid="{3781D92A-8AAD-4316-856F-0E772945E176}"/>
    <cellStyle name="Separador de milhares 5 2 7 6 2 3" xfId="50435" xr:uid="{088EC95C-C358-416C-8DD7-AE7314369C44}"/>
    <cellStyle name="Separador de milhares 5 2 7 6 2 3 2" xfId="50436" xr:uid="{8DB6A1CC-ACE6-4E64-902E-080407899381}"/>
    <cellStyle name="Separador de milhares 5 2 7 6 2 4" xfId="50437" xr:uid="{AAADE8D4-1AB2-4E3C-94A1-5DBD7757D803}"/>
    <cellStyle name="Separador de milhares 5 2 7 6 2 4 2" xfId="50438" xr:uid="{E86B653B-7888-4534-AA0B-12B5783CF0F8}"/>
    <cellStyle name="Separador de milhares 5 2 7 6 2 5" xfId="50439" xr:uid="{48815AA1-0163-4EE3-8F12-716CF7B55D21}"/>
    <cellStyle name="Separador de milhares 5 2 7 6 3" xfId="50440" xr:uid="{729E4209-60A6-4C0B-974D-ED07720EE7FE}"/>
    <cellStyle name="Separador de milhares 5 2 7 6 3 2" xfId="50441" xr:uid="{4D7DD391-7570-4906-B9AC-3588D6536641}"/>
    <cellStyle name="Separador de milhares 5 2 7 6 4" xfId="50442" xr:uid="{C8F2DEC6-B2E8-4F52-B418-4C596D4BA1BA}"/>
    <cellStyle name="Separador de milhares 5 2 7 6 4 2" xfId="50443" xr:uid="{43A55145-F8C8-465C-8995-E2B85CB368AC}"/>
    <cellStyle name="Separador de milhares 5 2 7 6 5" xfId="50444" xr:uid="{505F0C6E-532D-4F0F-B227-E7BBC7282B9C}"/>
    <cellStyle name="Separador de milhares 5 2 7 7" xfId="50445" xr:uid="{CD0B5D73-5B4D-4172-ADA8-553B5E7EDE32}"/>
    <cellStyle name="Separador de milhares 5 2 7 7 2" xfId="50446" xr:uid="{4116F8C3-3AAE-4DF8-88BF-55D961166B98}"/>
    <cellStyle name="Separador de milhares 5 2 7 7 2 2" xfId="50447" xr:uid="{EBED06C5-ADCD-4CEF-AF58-FEAECCDDE0F4}"/>
    <cellStyle name="Separador de milhares 5 2 7 7 3" xfId="50448" xr:uid="{57F6C047-FB86-4455-B71C-A881272BC3CF}"/>
    <cellStyle name="Separador de milhares 5 2 7 7 3 2" xfId="50449" xr:uid="{07475249-6D1A-4964-B77F-D2510266B077}"/>
    <cellStyle name="Separador de milhares 5 2 7 7 4" xfId="50450" xr:uid="{282476F2-89A5-4945-988D-84401CBA1EAB}"/>
    <cellStyle name="Separador de milhares 5 2 7 8" xfId="50451" xr:uid="{B499F8D1-7E83-48A9-8AC7-213D4310ABD2}"/>
    <cellStyle name="Separador de milhares 5 2 7 8 2" xfId="50452" xr:uid="{E25D5E6C-4986-4A57-90D6-02538B69FC35}"/>
    <cellStyle name="Separador de milhares 5 2 7 8 2 2" xfId="50453" xr:uid="{B9B9F43C-C74B-4414-AE7C-810A4B1317CD}"/>
    <cellStyle name="Separador de milhares 5 2 7 8 2 2 2" xfId="50454" xr:uid="{8FBD129D-0A7D-4A37-9FA1-F48EA8BD8EB3}"/>
    <cellStyle name="Separador de milhares 5 2 7 8 2 3" xfId="50455" xr:uid="{252E8397-768A-48CF-8C8C-C5629D376D7C}"/>
    <cellStyle name="Separador de milhares 5 2 7 8 3" xfId="50456" xr:uid="{4B1577C8-6F7C-4D70-9E8F-8E288EC5EE4A}"/>
    <cellStyle name="Separador de milhares 5 2 7 8 3 2" xfId="50457" xr:uid="{41672F55-ECFD-4370-ABCB-3CE46EEDA128}"/>
    <cellStyle name="Separador de milhares 5 2 7 8 4" xfId="50458" xr:uid="{6ED7AC52-FF67-4149-829B-8900FAE24B2F}"/>
    <cellStyle name="Separador de milhares 5 2 7 8 4 2" xfId="50459" xr:uid="{A2617A6E-EDB1-4BBA-BECC-FB369C74AECF}"/>
    <cellStyle name="Separador de milhares 5 2 7 8 5" xfId="50460" xr:uid="{E0F69EEF-DAD8-4F23-BF89-52FBA0BA16BA}"/>
    <cellStyle name="Separador de milhares 5 2 7 9" xfId="50461" xr:uid="{4A13D3C9-5404-4393-9BC0-11D3A076EFFB}"/>
    <cellStyle name="Separador de milhares 5 2 7 9 2" xfId="50462" xr:uid="{1AC4B8D0-52FE-4F47-B9E2-3FBC5F455445}"/>
    <cellStyle name="Separador de milhares 5 2 7 9 2 2" xfId="50463" xr:uid="{D1CC0788-8E8E-457B-BE97-A0080EB03750}"/>
    <cellStyle name="Separador de milhares 5 2 7 9 3" xfId="50464" xr:uid="{541550C2-2521-4DAD-82D7-3FC89A711F8E}"/>
    <cellStyle name="Separador de milhares 5 2 7 9 3 2" xfId="50465" xr:uid="{8BDF6226-E210-40CF-99C1-B719C11D02E7}"/>
    <cellStyle name="Separador de milhares 5 2 7 9 4" xfId="50466" xr:uid="{DF39BD06-2E27-4DDC-A7B6-310911393F99}"/>
    <cellStyle name="Separador de milhares 5 2 8" xfId="50467" xr:uid="{E2FA6BF6-5A95-48E8-9919-9910A7ABD4EF}"/>
    <cellStyle name="Separador de milhares 5 2 8 10" xfId="50468" xr:uid="{EC1E9981-A984-43FF-B0D3-A269F67FED2B}"/>
    <cellStyle name="Separador de milhares 5 2 8 11" xfId="53717" xr:uid="{3464F534-481E-4829-B7A5-FA8FA69B8844}"/>
    <cellStyle name="Separador de milhares 5 2 8 2" xfId="50469" xr:uid="{5A687039-FB42-4E34-9B8D-C8F86C9EBF78}"/>
    <cellStyle name="Separador de milhares 5 2 8 2 10" xfId="50470" xr:uid="{3AD76E07-EE2A-4CDE-AEC6-D7D218D9D976}"/>
    <cellStyle name="Separador de milhares 5 2 8 2 11" xfId="53718" xr:uid="{2EF6CCF4-4131-4F76-B793-6D55937583AF}"/>
    <cellStyle name="Separador de milhares 5 2 8 2 2" xfId="50471" xr:uid="{F132CD4D-7D80-4945-B0B0-5EF867A3B421}"/>
    <cellStyle name="Separador de milhares 5 2 8 2 2 2" xfId="50472" xr:uid="{3904EE51-BD54-45C7-B4F7-4C4BC9887053}"/>
    <cellStyle name="Separador de milhares 5 2 8 2 2 2 2" xfId="50473" xr:uid="{F7C0FB4D-FDCC-4E3B-824F-60510D438134}"/>
    <cellStyle name="Separador de milhares 5 2 8 2 2 2 2 2" xfId="50474" xr:uid="{723E9D33-7AED-43D9-BB0E-AB1ED5A7E0CB}"/>
    <cellStyle name="Separador de milhares 5 2 8 2 2 2 2 2 2" xfId="50475" xr:uid="{6E8CFC7B-10FF-4978-AFA5-1D2D86E7DB50}"/>
    <cellStyle name="Separador de milhares 5 2 8 2 2 2 2 2 2 2" xfId="50476" xr:uid="{E721890C-1555-468F-824F-4081279EA306}"/>
    <cellStyle name="Separador de milhares 5 2 8 2 2 2 2 2 3" xfId="50477" xr:uid="{74685DDC-409E-42DE-903A-F299C22B9B39}"/>
    <cellStyle name="Separador de milhares 5 2 8 2 2 2 2 3" xfId="50478" xr:uid="{194BCB39-D241-4ED0-BDF0-4473D5A27D96}"/>
    <cellStyle name="Separador de milhares 5 2 8 2 2 2 2 3 2" xfId="50479" xr:uid="{9824C464-4CE3-40A8-8B00-5190C252BE84}"/>
    <cellStyle name="Separador de milhares 5 2 8 2 2 2 2 4" xfId="50480" xr:uid="{8F837C4C-839B-46C6-B5D8-E5E0584C5427}"/>
    <cellStyle name="Separador de milhares 5 2 8 2 2 2 2 4 2" xfId="50481" xr:uid="{5CA40B3E-8D28-4CA5-9599-3771BDB53685}"/>
    <cellStyle name="Separador de milhares 5 2 8 2 2 2 2 5" xfId="50482" xr:uid="{9700268D-860F-4492-8D7A-679742E13291}"/>
    <cellStyle name="Separador de milhares 5 2 8 2 2 2 3" xfId="50483" xr:uid="{E1DF00DF-AF3A-4798-A517-8DC3388372AC}"/>
    <cellStyle name="Separador de milhares 5 2 8 2 2 2 3 2" xfId="50484" xr:uid="{9BCADA50-D3D2-41D1-BA2A-6BC2A43D504D}"/>
    <cellStyle name="Separador de milhares 5 2 8 2 2 2 4" xfId="50485" xr:uid="{438C4B13-9C77-40C1-ADB8-EBE911054592}"/>
    <cellStyle name="Separador de milhares 5 2 8 2 2 2 4 2" xfId="50486" xr:uid="{15C3BC5F-8D9C-459B-BE97-91F83CB4E12A}"/>
    <cellStyle name="Separador de milhares 5 2 8 2 2 2 5" xfId="50487" xr:uid="{912A3F1F-2D95-4082-AC6E-48CCBD0591F4}"/>
    <cellStyle name="Separador de milhares 5 2 8 2 2 3" xfId="50488" xr:uid="{969C8325-3C73-407A-89FA-AFA1B5AFDF2A}"/>
    <cellStyle name="Separador de milhares 5 2 8 2 2 3 2" xfId="50489" xr:uid="{98FC892C-F8B6-4E7F-9029-49838078E226}"/>
    <cellStyle name="Separador de milhares 5 2 8 2 2 3 2 2" xfId="50490" xr:uid="{2E11F4D0-BF67-435A-8343-EE6199DB0253}"/>
    <cellStyle name="Separador de milhares 5 2 8 2 2 3 3" xfId="50491" xr:uid="{F986EE5F-B98B-4232-870C-843BD997DCFE}"/>
    <cellStyle name="Separador de milhares 5 2 8 2 2 3 3 2" xfId="50492" xr:uid="{87061200-2F18-445E-A4BA-B932BF85B370}"/>
    <cellStyle name="Separador de milhares 5 2 8 2 2 3 4" xfId="50493" xr:uid="{7997972F-89C0-4C2F-BB3E-40630F31BB8A}"/>
    <cellStyle name="Separador de milhares 5 2 8 2 2 4" xfId="50494" xr:uid="{4B872560-B484-42C8-8228-6114A484AFD9}"/>
    <cellStyle name="Separador de milhares 5 2 8 2 2 4 2" xfId="50495" xr:uid="{10AFFAF7-0904-4D40-9DE7-1970A1847CF9}"/>
    <cellStyle name="Separador de milhares 5 2 8 2 2 4 2 2" xfId="50496" xr:uid="{05F3DB91-BBAC-4EEA-859D-3BD1E36C1FE6}"/>
    <cellStyle name="Separador de milhares 5 2 8 2 2 4 2 2 2" xfId="50497" xr:uid="{6BAEF286-45D5-49BC-89CE-AAE5C0E1AD83}"/>
    <cellStyle name="Separador de milhares 5 2 8 2 2 4 2 3" xfId="50498" xr:uid="{B42DE8F1-5768-486F-A670-D43875DAB83C}"/>
    <cellStyle name="Separador de milhares 5 2 8 2 2 4 3" xfId="50499" xr:uid="{394DA020-52A9-4EB7-80A9-4F5A4290967D}"/>
    <cellStyle name="Separador de milhares 5 2 8 2 2 4 3 2" xfId="50500" xr:uid="{66148F3A-59EB-433F-A2E6-640BF9427814}"/>
    <cellStyle name="Separador de milhares 5 2 8 2 2 4 4" xfId="50501" xr:uid="{51EFD2F6-E091-4259-B642-8AC882705D46}"/>
    <cellStyle name="Separador de milhares 5 2 8 2 2 4 4 2" xfId="50502" xr:uid="{020F64DE-9BDD-49FD-A7DE-AD1D09D29863}"/>
    <cellStyle name="Separador de milhares 5 2 8 2 2 4 5" xfId="50503" xr:uid="{343F1C8E-BC6C-4E9C-9BC0-74234E71D1A6}"/>
    <cellStyle name="Separador de milhares 5 2 8 2 2 5" xfId="50504" xr:uid="{6F14C34C-9260-42EF-B3FB-D029ED8818C4}"/>
    <cellStyle name="Separador de milhares 5 2 8 2 2 5 2" xfId="50505" xr:uid="{50607003-99B5-410D-92E3-AE7A335E21ED}"/>
    <cellStyle name="Separador de milhares 5 2 8 2 2 5 2 2" xfId="50506" xr:uid="{F740A5A4-E349-4381-8E6F-4CFE60614814}"/>
    <cellStyle name="Separador de milhares 5 2 8 2 2 5 3" xfId="50507" xr:uid="{91A8F994-4ABC-4C51-9E6B-DB8F1D0E3990}"/>
    <cellStyle name="Separador de milhares 5 2 8 2 2 5 3 2" xfId="50508" xr:uid="{7BD63067-6915-46FC-A1BE-964D74A2C121}"/>
    <cellStyle name="Separador de milhares 5 2 8 2 2 5 4" xfId="50509" xr:uid="{07F9A885-C264-4C61-9A8F-9B5A710B1071}"/>
    <cellStyle name="Separador de milhares 5 2 8 2 2 6" xfId="50510" xr:uid="{5588C14F-716B-495B-B9B6-3FFB4AC4F9ED}"/>
    <cellStyle name="Separador de milhares 5 2 8 2 2 6 2" xfId="50511" xr:uid="{EC46825E-0524-489D-B546-30570817AD83}"/>
    <cellStyle name="Separador de milhares 5 2 8 2 2 7" xfId="50512" xr:uid="{C8F57084-066B-4905-A2C5-ADBF7290DB97}"/>
    <cellStyle name="Separador de milhares 5 2 8 2 2 8" xfId="50513" xr:uid="{B2798C16-AA30-47FA-ADF0-C4138C36FC91}"/>
    <cellStyle name="Separador de milhares 5 2 8 2 2 9" xfId="53719" xr:uid="{EA5574DC-0D2A-4FB1-8468-CC978355382A}"/>
    <cellStyle name="Separador de milhares 5 2 8 2 3" xfId="50514" xr:uid="{09574797-2CC1-41B0-BA2D-CD26EA814FC1}"/>
    <cellStyle name="Separador de milhares 5 2 8 2 3 2" xfId="50515" xr:uid="{56331E6C-F5DD-45D5-A7B4-2F2E1408C3B2}"/>
    <cellStyle name="Separador de milhares 5 2 8 2 3 2 2" xfId="50516" xr:uid="{1D4CF1FB-6E67-437C-880E-FFBE8E1F692E}"/>
    <cellStyle name="Separador de milhares 5 2 8 2 3 2 2 2" xfId="50517" xr:uid="{9A80597C-E88F-4C8D-AA31-C60CFD17A442}"/>
    <cellStyle name="Separador de milhares 5 2 8 2 3 2 2 2 2" xfId="50518" xr:uid="{D5E5481B-2E20-49AE-BE6E-75A5C897A1B6}"/>
    <cellStyle name="Separador de milhares 5 2 8 2 3 2 2 2 2 2" xfId="50519" xr:uid="{D55305CA-8555-4FB2-A261-8145B154134C}"/>
    <cellStyle name="Separador de milhares 5 2 8 2 3 2 2 2 3" xfId="50520" xr:uid="{418D457E-38DC-42C1-A7F5-3A82B09D1ED5}"/>
    <cellStyle name="Separador de milhares 5 2 8 2 3 2 2 3" xfId="50521" xr:uid="{5096756A-7C75-476C-8CB2-5AD6DA94AEB3}"/>
    <cellStyle name="Separador de milhares 5 2 8 2 3 2 2 3 2" xfId="50522" xr:uid="{B909795B-832B-479A-8922-555AA2EE742D}"/>
    <cellStyle name="Separador de milhares 5 2 8 2 3 2 2 4" xfId="50523" xr:uid="{52387709-8317-4DD8-866F-DD2CB6AE0B8B}"/>
    <cellStyle name="Separador de milhares 5 2 8 2 3 2 2 4 2" xfId="50524" xr:uid="{989688E6-1637-49BB-B841-906FDF60062C}"/>
    <cellStyle name="Separador de milhares 5 2 8 2 3 2 2 5" xfId="50525" xr:uid="{1AE6B743-CB49-45E1-A97F-B5A028118BA2}"/>
    <cellStyle name="Separador de milhares 5 2 8 2 3 2 3" xfId="50526" xr:uid="{4602523C-EE59-41E6-88A2-AD4A539B4050}"/>
    <cellStyle name="Separador de milhares 5 2 8 2 3 2 3 2" xfId="50527" xr:uid="{21C16382-6EB1-44BA-A0E6-87467246278F}"/>
    <cellStyle name="Separador de milhares 5 2 8 2 3 2 4" xfId="50528" xr:uid="{26F1CF6E-6994-4D40-A663-FE45CFD01716}"/>
    <cellStyle name="Separador de milhares 5 2 8 2 3 2 4 2" xfId="50529" xr:uid="{FA8E446C-0E8E-4B71-8117-DC70B7924C76}"/>
    <cellStyle name="Separador de milhares 5 2 8 2 3 2 5" xfId="50530" xr:uid="{F76CE7E2-3FA1-4BE7-92DB-E0E7C507E7D9}"/>
    <cellStyle name="Separador de milhares 5 2 8 2 3 3" xfId="50531" xr:uid="{FC35433C-8183-4FCA-9125-79F16C0D6736}"/>
    <cellStyle name="Separador de milhares 5 2 8 2 3 3 2" xfId="50532" xr:uid="{AE8D00EE-D016-40E3-B2C4-68C655230CFF}"/>
    <cellStyle name="Separador de milhares 5 2 8 2 3 3 2 2" xfId="50533" xr:uid="{3F098A19-D3BF-4D5E-8F49-09F8B0025C36}"/>
    <cellStyle name="Separador de milhares 5 2 8 2 3 3 3" xfId="50534" xr:uid="{589661E1-1EC2-470F-A7B0-0DCBADC80966}"/>
    <cellStyle name="Separador de milhares 5 2 8 2 3 3 3 2" xfId="50535" xr:uid="{15E96921-430D-4162-92A5-6C146A981855}"/>
    <cellStyle name="Separador de milhares 5 2 8 2 3 3 4" xfId="50536" xr:uid="{6A7A68F1-E834-4DF4-BE01-0147483969AD}"/>
    <cellStyle name="Separador de milhares 5 2 8 2 3 4" xfId="50537" xr:uid="{FB455CF0-30A2-4D92-951E-36FAF3A5988E}"/>
    <cellStyle name="Separador de milhares 5 2 8 2 3 4 2" xfId="50538" xr:uid="{6CD30D2B-FA28-4998-A08C-67E6F30444CD}"/>
    <cellStyle name="Separador de milhares 5 2 8 2 3 4 2 2" xfId="50539" xr:uid="{38D141EA-2DFE-472E-96F6-540FFD8C9B11}"/>
    <cellStyle name="Separador de milhares 5 2 8 2 3 4 2 2 2" xfId="50540" xr:uid="{75414F26-EBCA-41B2-BC4F-1B3688E2CFCE}"/>
    <cellStyle name="Separador de milhares 5 2 8 2 3 4 2 3" xfId="50541" xr:uid="{A349C8DE-92EC-43F2-AF25-A46698958DCB}"/>
    <cellStyle name="Separador de milhares 5 2 8 2 3 4 3" xfId="50542" xr:uid="{1B043D48-9AD5-4AF6-89FD-54AEDF08E9FD}"/>
    <cellStyle name="Separador de milhares 5 2 8 2 3 4 3 2" xfId="50543" xr:uid="{7B89AB57-86A6-457D-9008-AA465FD10D02}"/>
    <cellStyle name="Separador de milhares 5 2 8 2 3 4 4" xfId="50544" xr:uid="{7994E08B-9257-4310-A35C-B9B549584D57}"/>
    <cellStyle name="Separador de milhares 5 2 8 2 3 4 4 2" xfId="50545" xr:uid="{917D4681-612B-4A25-AB86-13377C56080C}"/>
    <cellStyle name="Separador de milhares 5 2 8 2 3 4 5" xfId="50546" xr:uid="{9BF6F1BB-6A3C-419B-9990-C32ED80A12BE}"/>
    <cellStyle name="Separador de milhares 5 2 8 2 3 5" xfId="50547" xr:uid="{3D9B36EE-A41F-4463-82D0-8B146FBEEBA8}"/>
    <cellStyle name="Separador de milhares 5 2 8 2 3 5 2" xfId="50548" xr:uid="{2CF8A3C3-F012-47BF-AC9F-9A2CBB0F3F79}"/>
    <cellStyle name="Separador de milhares 5 2 8 2 3 5 2 2" xfId="50549" xr:uid="{5D6D441B-782D-4211-9589-CA7065F778DE}"/>
    <cellStyle name="Separador de milhares 5 2 8 2 3 5 3" xfId="50550" xr:uid="{60B19D48-EF60-4415-A3EB-FDEB6936144D}"/>
    <cellStyle name="Separador de milhares 5 2 8 2 3 5 3 2" xfId="50551" xr:uid="{313C2671-C18E-4275-8818-231873F1C1CF}"/>
    <cellStyle name="Separador de milhares 5 2 8 2 3 5 4" xfId="50552" xr:uid="{EEC2D6F9-F01E-483E-985B-55CCD8A0B34E}"/>
    <cellStyle name="Separador de milhares 5 2 8 2 3 6" xfId="50553" xr:uid="{615B047E-0A96-490C-AECC-065AC2350D55}"/>
    <cellStyle name="Separador de milhares 5 2 8 2 3 6 2" xfId="50554" xr:uid="{8B9CB341-A38C-45B2-BD9F-30BD2D21E254}"/>
    <cellStyle name="Separador de milhares 5 2 8 2 3 7" xfId="50555" xr:uid="{CA9E9A65-C907-4548-A37D-E7D5678B3921}"/>
    <cellStyle name="Separador de milhares 5 2 8 2 3 8" xfId="50556" xr:uid="{AAF3FABA-380A-476F-A1A7-FBFBEAC7A9E0}"/>
    <cellStyle name="Separador de milhares 5 2 8 2 3 9" xfId="53720" xr:uid="{2A0AE8CE-44E9-4D5F-A161-4D1C8219F030}"/>
    <cellStyle name="Separador de milhares 5 2 8 2 4" xfId="50557" xr:uid="{4F6285E7-554D-4891-971E-F0BD9EFE9391}"/>
    <cellStyle name="Separador de milhares 5 2 8 2 4 2" xfId="50558" xr:uid="{5CDA2D25-FA20-46AF-B42B-C44D465B2EE9}"/>
    <cellStyle name="Separador de milhares 5 2 8 2 4 2 2" xfId="50559" xr:uid="{1DF10358-FE52-462D-A65B-8740B72C4937}"/>
    <cellStyle name="Separador de milhares 5 2 8 2 4 2 2 2" xfId="50560" xr:uid="{A5ED0A66-A947-490C-AABE-EE43F24873B8}"/>
    <cellStyle name="Separador de milhares 5 2 8 2 4 2 2 2 2" xfId="50561" xr:uid="{A144C1FA-FEA7-4A54-B518-AF0305F26627}"/>
    <cellStyle name="Separador de milhares 5 2 8 2 4 2 2 3" xfId="50562" xr:uid="{0F17F10F-2CB7-44A0-8AD0-1F76BCDADCCB}"/>
    <cellStyle name="Separador de milhares 5 2 8 2 4 2 3" xfId="50563" xr:uid="{97E5B53C-B557-4135-9BAF-FA854E78B073}"/>
    <cellStyle name="Separador de milhares 5 2 8 2 4 2 3 2" xfId="50564" xr:uid="{B1C99617-700F-401D-9A79-9A763F7E371B}"/>
    <cellStyle name="Separador de milhares 5 2 8 2 4 2 4" xfId="50565" xr:uid="{989BAFEF-D9B3-4D02-B8A5-B88225C33EFA}"/>
    <cellStyle name="Separador de milhares 5 2 8 2 4 2 4 2" xfId="50566" xr:uid="{14173AE4-1865-421E-BB17-8B9595861118}"/>
    <cellStyle name="Separador de milhares 5 2 8 2 4 2 5" xfId="50567" xr:uid="{9B298D3C-76F4-4692-B571-B10B97F54921}"/>
    <cellStyle name="Separador de milhares 5 2 8 2 4 3" xfId="50568" xr:uid="{1856C784-62F2-48BC-BD6D-05FDEBA3DDB0}"/>
    <cellStyle name="Separador de milhares 5 2 8 2 4 3 2" xfId="50569" xr:uid="{913DA7A2-A7A4-47F0-85AE-55316172D9D8}"/>
    <cellStyle name="Separador de milhares 5 2 8 2 4 4" xfId="50570" xr:uid="{2331E0B0-8986-4E54-A9C0-6D6379E983D2}"/>
    <cellStyle name="Separador de milhares 5 2 8 2 4 4 2" xfId="50571" xr:uid="{2509BD9D-141A-42EE-9842-E9A3D8C99F49}"/>
    <cellStyle name="Separador de milhares 5 2 8 2 4 5" xfId="50572" xr:uid="{606EA08E-6339-4485-84BE-9ED9F419012E}"/>
    <cellStyle name="Separador de milhares 5 2 8 2 5" xfId="50573" xr:uid="{72CE25CE-FC7F-4EA4-8BB2-661123A6C62B}"/>
    <cellStyle name="Separador de milhares 5 2 8 2 5 2" xfId="50574" xr:uid="{7D04268E-D55A-4C2A-A8EF-140961637C5F}"/>
    <cellStyle name="Separador de milhares 5 2 8 2 5 2 2" xfId="50575" xr:uid="{289FB7E0-C5BB-4BAE-AD30-D6EAE8B1460E}"/>
    <cellStyle name="Separador de milhares 5 2 8 2 5 3" xfId="50576" xr:uid="{4C9D9B37-C24B-4859-BE82-866704A7A5CD}"/>
    <cellStyle name="Separador de milhares 5 2 8 2 5 3 2" xfId="50577" xr:uid="{C1B92851-2A26-4062-9F6E-860EB6963615}"/>
    <cellStyle name="Separador de milhares 5 2 8 2 5 4" xfId="50578" xr:uid="{48B5634E-9D8A-4F1C-A044-61FC580CC79A}"/>
    <cellStyle name="Separador de milhares 5 2 8 2 6" xfId="50579" xr:uid="{67863867-3BF2-4716-B6B1-DB44BA1DD014}"/>
    <cellStyle name="Separador de milhares 5 2 8 2 6 2" xfId="50580" xr:uid="{77791FD1-A5B7-49BD-BA32-3B99D0FCF456}"/>
    <cellStyle name="Separador de milhares 5 2 8 2 6 2 2" xfId="50581" xr:uid="{A33A3F6B-B8ED-4019-B5BA-9AB2EF5D15AF}"/>
    <cellStyle name="Separador de milhares 5 2 8 2 6 2 2 2" xfId="50582" xr:uid="{C036A86B-0841-4BFB-BCDC-9CA271B483B5}"/>
    <cellStyle name="Separador de milhares 5 2 8 2 6 2 3" xfId="50583" xr:uid="{6E083BC9-8FA9-4F03-8CBE-AAA16F81771D}"/>
    <cellStyle name="Separador de milhares 5 2 8 2 6 3" xfId="50584" xr:uid="{B6B66820-902B-4D68-B132-70962CC77ECA}"/>
    <cellStyle name="Separador de milhares 5 2 8 2 6 3 2" xfId="50585" xr:uid="{1169E28F-2ED1-4190-95EB-A5420951ABE2}"/>
    <cellStyle name="Separador de milhares 5 2 8 2 6 4" xfId="50586" xr:uid="{22DBED8D-6A82-44D6-8D42-44087F79377D}"/>
    <cellStyle name="Separador de milhares 5 2 8 2 6 4 2" xfId="50587" xr:uid="{47771C5E-E2A8-4DF4-A984-F0F7778D3EE4}"/>
    <cellStyle name="Separador de milhares 5 2 8 2 6 5" xfId="50588" xr:uid="{66F86220-296C-47FB-865C-AE8F9E4A738D}"/>
    <cellStyle name="Separador de milhares 5 2 8 2 7" xfId="50589" xr:uid="{4DC6F8F1-41C1-49E4-88F8-DCEF99CE6D05}"/>
    <cellStyle name="Separador de milhares 5 2 8 2 7 2" xfId="50590" xr:uid="{D3C9174E-C48C-448D-BC3B-25DCCA85B5AC}"/>
    <cellStyle name="Separador de milhares 5 2 8 2 7 2 2" xfId="50591" xr:uid="{6D512E7E-228D-4900-A050-D978D6FD37B5}"/>
    <cellStyle name="Separador de milhares 5 2 8 2 7 3" xfId="50592" xr:uid="{6AFF3A42-1AA8-40B0-9E57-170404541C8C}"/>
    <cellStyle name="Separador de milhares 5 2 8 2 7 3 2" xfId="50593" xr:uid="{47A0E032-49BB-4A1B-905D-7AADBFAC4CF9}"/>
    <cellStyle name="Separador de milhares 5 2 8 2 7 4" xfId="50594" xr:uid="{26AC5C33-B66B-4CB0-AA86-08A2EE9F1E50}"/>
    <cellStyle name="Separador de milhares 5 2 8 2 8" xfId="50595" xr:uid="{D950D588-CC5E-480F-8549-5EC36248DD44}"/>
    <cellStyle name="Separador de milhares 5 2 8 2 8 2" xfId="50596" xr:uid="{28156C1F-5BBC-439B-AA0F-1FC5290FAEF4}"/>
    <cellStyle name="Separador de milhares 5 2 8 2 9" xfId="50597" xr:uid="{739DD382-8DEF-4166-BC53-36D3C9AB098D}"/>
    <cellStyle name="Separador de milhares 5 2 8 3" xfId="50598" xr:uid="{94E19F51-88D0-4980-ACAD-AC5EB225DE29}"/>
    <cellStyle name="Separador de milhares 5 2 8 3 2" xfId="50599" xr:uid="{966BF133-FE19-4218-907A-C222F1224CF0}"/>
    <cellStyle name="Separador de milhares 5 2 8 3 2 2" xfId="50600" xr:uid="{B71D08B3-D1AF-4229-A556-CE5A21149CD1}"/>
    <cellStyle name="Separador de milhares 5 2 8 3 2 2 2" xfId="50601" xr:uid="{2DC38312-BC13-4649-A99D-93AA18A7EC69}"/>
    <cellStyle name="Separador de milhares 5 2 8 3 2 2 2 2" xfId="50602" xr:uid="{32F91703-A1B3-472B-9FB9-5F0074343A02}"/>
    <cellStyle name="Separador de milhares 5 2 8 3 2 2 2 2 2" xfId="50603" xr:uid="{15291EB3-1DFE-458A-8A41-BD5D9C5B6283}"/>
    <cellStyle name="Separador de milhares 5 2 8 3 2 2 2 3" xfId="50604" xr:uid="{D60D0C80-3507-42D9-8413-B6FFD4858880}"/>
    <cellStyle name="Separador de milhares 5 2 8 3 2 2 3" xfId="50605" xr:uid="{87E6FD11-6702-496F-81BD-BBE424CE2E38}"/>
    <cellStyle name="Separador de milhares 5 2 8 3 2 2 3 2" xfId="50606" xr:uid="{1D847F84-C8A8-4B13-B180-D1150FE5D34E}"/>
    <cellStyle name="Separador de milhares 5 2 8 3 2 2 4" xfId="50607" xr:uid="{BCAFDAA2-C34C-4F31-84FA-5DB88A748203}"/>
    <cellStyle name="Separador de milhares 5 2 8 3 2 2 4 2" xfId="50608" xr:uid="{DC428D0A-CE52-4B2A-904D-8B404D410399}"/>
    <cellStyle name="Separador de milhares 5 2 8 3 2 2 5" xfId="50609" xr:uid="{04C6E489-F1E4-4A66-B0B5-68E2F1151008}"/>
    <cellStyle name="Separador de milhares 5 2 8 3 2 3" xfId="50610" xr:uid="{CE72EAF0-B371-4349-B1D7-D4B1396075E5}"/>
    <cellStyle name="Separador de milhares 5 2 8 3 2 3 2" xfId="50611" xr:uid="{2986F647-8997-4103-B56C-731358735611}"/>
    <cellStyle name="Separador de milhares 5 2 8 3 2 4" xfId="50612" xr:uid="{0E6CBF18-93A4-4756-AEF9-938D4299A616}"/>
    <cellStyle name="Separador de milhares 5 2 8 3 2 4 2" xfId="50613" xr:uid="{0F457CED-5D92-4407-ACDE-607545E2994C}"/>
    <cellStyle name="Separador de milhares 5 2 8 3 2 5" xfId="50614" xr:uid="{E1497BF3-5430-4AB0-A1B7-A8048985DD5E}"/>
    <cellStyle name="Separador de milhares 5 2 8 3 3" xfId="50615" xr:uid="{B0B30733-C1A1-4AB5-9997-9C212889B177}"/>
    <cellStyle name="Separador de milhares 5 2 8 3 3 2" xfId="50616" xr:uid="{1BA639D3-6EC6-4F3B-B1C0-FEFF30AA7F42}"/>
    <cellStyle name="Separador de milhares 5 2 8 3 3 2 2" xfId="50617" xr:uid="{AFD589AE-BBEE-404C-BF8F-EBDEED745282}"/>
    <cellStyle name="Separador de milhares 5 2 8 3 3 3" xfId="50618" xr:uid="{9C66F76C-BBAF-4C39-A0AA-E93676081FB9}"/>
    <cellStyle name="Separador de milhares 5 2 8 3 3 3 2" xfId="50619" xr:uid="{38D2CDBC-1A20-4650-AD89-54B03CB94B6B}"/>
    <cellStyle name="Separador de milhares 5 2 8 3 3 4" xfId="50620" xr:uid="{404914BA-3B1D-4410-A789-DF8A0143F960}"/>
    <cellStyle name="Separador de milhares 5 2 8 3 4" xfId="50621" xr:uid="{D1E24E2A-39C1-4108-AE95-1F2866D508BB}"/>
    <cellStyle name="Separador de milhares 5 2 8 3 4 2" xfId="50622" xr:uid="{25186359-9571-4E67-96BD-3BC92160CD05}"/>
    <cellStyle name="Separador de milhares 5 2 8 3 4 2 2" xfId="50623" xr:uid="{20D8E95F-5D96-4447-9406-7AA8680BA3DE}"/>
    <cellStyle name="Separador de milhares 5 2 8 3 4 2 2 2" xfId="50624" xr:uid="{F6376CEA-B7D2-4D9A-95F9-9D4B30FE6EC8}"/>
    <cellStyle name="Separador de milhares 5 2 8 3 4 2 3" xfId="50625" xr:uid="{0402261E-349D-4CB3-AAA9-189C5B96C0A7}"/>
    <cellStyle name="Separador de milhares 5 2 8 3 4 3" xfId="50626" xr:uid="{772B91E8-5C5A-480C-A207-686084232F61}"/>
    <cellStyle name="Separador de milhares 5 2 8 3 4 3 2" xfId="50627" xr:uid="{EED14135-C643-495D-B3E5-D3541478D506}"/>
    <cellStyle name="Separador de milhares 5 2 8 3 4 4" xfId="50628" xr:uid="{823F5C1B-F8E8-42DE-AF5E-901F6A15D10B}"/>
    <cellStyle name="Separador de milhares 5 2 8 3 4 4 2" xfId="50629" xr:uid="{2FE31425-6323-4510-B5C0-978DE22E6B0D}"/>
    <cellStyle name="Separador de milhares 5 2 8 3 4 5" xfId="50630" xr:uid="{24A5332E-6CF0-4F4E-952C-CCFB62A70AA6}"/>
    <cellStyle name="Separador de milhares 5 2 8 3 5" xfId="50631" xr:uid="{256326B5-078D-4CC4-85BC-4C5BAB56E804}"/>
    <cellStyle name="Separador de milhares 5 2 8 3 5 2" xfId="50632" xr:uid="{1ECE2D18-3973-439D-A7E6-C51337E08F8B}"/>
    <cellStyle name="Separador de milhares 5 2 8 3 5 2 2" xfId="50633" xr:uid="{F5692B58-82F6-4977-95D4-92A8C9C52C05}"/>
    <cellStyle name="Separador de milhares 5 2 8 3 5 3" xfId="50634" xr:uid="{5966AC27-B84C-4427-987F-586FFAF53328}"/>
    <cellStyle name="Separador de milhares 5 2 8 3 5 3 2" xfId="50635" xr:uid="{68E59EF7-5322-468C-A8BF-D26873B56D95}"/>
    <cellStyle name="Separador de milhares 5 2 8 3 5 4" xfId="50636" xr:uid="{893F12AE-89BC-4D7F-A996-005D8426A945}"/>
    <cellStyle name="Separador de milhares 5 2 8 3 6" xfId="50637" xr:uid="{A0C874A8-C907-46F9-84B1-14A01310441B}"/>
    <cellStyle name="Separador de milhares 5 2 8 3 6 2" xfId="50638" xr:uid="{578D7869-524B-44D9-AF38-D3E33F87421F}"/>
    <cellStyle name="Separador de milhares 5 2 8 3 7" xfId="50639" xr:uid="{42F7C273-EA69-4ABB-A4B1-00D593BFEA34}"/>
    <cellStyle name="Separador de milhares 5 2 8 3 8" xfId="50640" xr:uid="{DC903748-5DBB-4B79-8CCB-657041DCA768}"/>
    <cellStyle name="Separador de milhares 5 2 8 3 9" xfId="53721" xr:uid="{FC0A6512-E00E-4664-A4BF-525C8C7C9E99}"/>
    <cellStyle name="Separador de milhares 5 2 8 4" xfId="50641" xr:uid="{6CB061D8-D4E8-4EC6-A488-1516C9E10A58}"/>
    <cellStyle name="Separador de milhares 5 2 8 4 2" xfId="50642" xr:uid="{BB480631-0024-4C36-95F8-742F260CA29A}"/>
    <cellStyle name="Separador de milhares 5 2 8 4 2 2" xfId="50643" xr:uid="{61075864-DAF9-4D81-B2C2-4836392F96B8}"/>
    <cellStyle name="Separador de milhares 5 2 8 4 2 2 2" xfId="50644" xr:uid="{94EFFADB-AE24-4AEC-A647-4FC20506C32F}"/>
    <cellStyle name="Separador de milhares 5 2 8 4 2 2 2 2" xfId="50645" xr:uid="{F65F9C87-693F-4C5A-BD1C-84237D3EA0DC}"/>
    <cellStyle name="Separador de milhares 5 2 8 4 2 2 2 2 2" xfId="50646" xr:uid="{77055A66-3ACA-4831-9C0D-FAC76623C034}"/>
    <cellStyle name="Separador de milhares 5 2 8 4 2 2 2 3" xfId="50647" xr:uid="{536114E6-7EA7-4D09-A0CA-35ABFD0FF4D6}"/>
    <cellStyle name="Separador de milhares 5 2 8 4 2 2 3" xfId="50648" xr:uid="{BF2D3873-3CC1-48CD-AFDD-37AA79C3BB96}"/>
    <cellStyle name="Separador de milhares 5 2 8 4 2 2 3 2" xfId="50649" xr:uid="{16238584-344B-4DDF-AA31-D76E62B60506}"/>
    <cellStyle name="Separador de milhares 5 2 8 4 2 2 4" xfId="50650" xr:uid="{C7C726EC-DF2B-44BD-BDFB-6DC747847063}"/>
    <cellStyle name="Separador de milhares 5 2 8 4 2 2 4 2" xfId="50651" xr:uid="{793204C7-603A-4FBC-BD16-B1CA69B6456C}"/>
    <cellStyle name="Separador de milhares 5 2 8 4 2 2 5" xfId="50652" xr:uid="{965A1A68-426D-4B90-B5AE-F6290E10C1A4}"/>
    <cellStyle name="Separador de milhares 5 2 8 4 2 3" xfId="50653" xr:uid="{B56BF21B-A6F0-4DE4-AA0D-53CC74B9D609}"/>
    <cellStyle name="Separador de milhares 5 2 8 4 2 3 2" xfId="50654" xr:uid="{7AF5D7F3-1776-486D-ABB9-E432B33C8AC7}"/>
    <cellStyle name="Separador de milhares 5 2 8 4 2 4" xfId="50655" xr:uid="{6CA88D4C-3020-452D-AE94-61F9D11FB425}"/>
    <cellStyle name="Separador de milhares 5 2 8 4 2 4 2" xfId="50656" xr:uid="{B7877FF0-056C-4284-ADA4-BEC7A6716C48}"/>
    <cellStyle name="Separador de milhares 5 2 8 4 2 5" xfId="50657" xr:uid="{3A101A1D-422A-4CAD-9D6D-2E5FCE9B6A28}"/>
    <cellStyle name="Separador de milhares 5 2 8 4 3" xfId="50658" xr:uid="{478B6952-E60B-489E-9F45-4461EC608147}"/>
    <cellStyle name="Separador de milhares 5 2 8 4 3 2" xfId="50659" xr:uid="{CF9348A3-D3F6-4333-B266-AF3B4EA6E3E8}"/>
    <cellStyle name="Separador de milhares 5 2 8 4 3 2 2" xfId="50660" xr:uid="{6E39B126-CB51-4F9A-98F9-09C89B9CC97A}"/>
    <cellStyle name="Separador de milhares 5 2 8 4 3 3" xfId="50661" xr:uid="{CDE8634D-DDF2-4EAE-BB60-6C382299038B}"/>
    <cellStyle name="Separador de milhares 5 2 8 4 3 3 2" xfId="50662" xr:uid="{DD292C5E-2773-47F2-8295-9D46BBB3527D}"/>
    <cellStyle name="Separador de milhares 5 2 8 4 3 4" xfId="50663" xr:uid="{8E79B58D-BFB7-45B8-A405-7D0B80BA9EFD}"/>
    <cellStyle name="Separador de milhares 5 2 8 4 4" xfId="50664" xr:uid="{219295D0-720F-4FE6-BB72-A58B0C7A45F3}"/>
    <cellStyle name="Separador de milhares 5 2 8 4 4 2" xfId="50665" xr:uid="{1F05BB73-052B-4491-8199-DE24F7B249B8}"/>
    <cellStyle name="Separador de milhares 5 2 8 4 4 2 2" xfId="50666" xr:uid="{837287A5-C48A-4A1F-90C2-347A9FA6EAFA}"/>
    <cellStyle name="Separador de milhares 5 2 8 4 4 2 2 2" xfId="50667" xr:uid="{0E07CB42-4457-424C-9697-2FDF64FE03EF}"/>
    <cellStyle name="Separador de milhares 5 2 8 4 4 2 3" xfId="50668" xr:uid="{CE30442F-9529-43B6-93B6-589686A50288}"/>
    <cellStyle name="Separador de milhares 5 2 8 4 4 3" xfId="50669" xr:uid="{432A616D-73C4-42AD-9803-DBEBE4B796CB}"/>
    <cellStyle name="Separador de milhares 5 2 8 4 4 3 2" xfId="50670" xr:uid="{DA883E80-953F-40FC-99C9-A43103A34381}"/>
    <cellStyle name="Separador de milhares 5 2 8 4 4 4" xfId="50671" xr:uid="{24A2B331-2060-4DB8-B4EE-F416CA17EC52}"/>
    <cellStyle name="Separador de milhares 5 2 8 4 4 4 2" xfId="50672" xr:uid="{253A6CBF-956E-45E4-84FB-04C4DFECA6A9}"/>
    <cellStyle name="Separador de milhares 5 2 8 4 4 5" xfId="50673" xr:uid="{FB6F21F2-D7CB-4048-B6FA-B8657D9ED628}"/>
    <cellStyle name="Separador de milhares 5 2 8 4 5" xfId="50674" xr:uid="{48C2C02E-65F7-4597-A010-70F5C3094F27}"/>
    <cellStyle name="Separador de milhares 5 2 8 4 5 2" xfId="50675" xr:uid="{7FA080FB-3C2D-4B39-9FF2-478737D98AA1}"/>
    <cellStyle name="Separador de milhares 5 2 8 4 5 2 2" xfId="50676" xr:uid="{7F606B4C-1503-4281-949B-3C01A500983B}"/>
    <cellStyle name="Separador de milhares 5 2 8 4 5 3" xfId="50677" xr:uid="{95293D5A-95E1-4AC9-8751-4FABDB7F91E4}"/>
    <cellStyle name="Separador de milhares 5 2 8 4 5 3 2" xfId="50678" xr:uid="{33F94239-1955-4429-9115-0F7B407A9D99}"/>
    <cellStyle name="Separador de milhares 5 2 8 4 5 4" xfId="50679" xr:uid="{CCC147D8-BEC3-4AB6-9C04-B01092B581C0}"/>
    <cellStyle name="Separador de milhares 5 2 8 4 6" xfId="50680" xr:uid="{03A6535A-09F5-4185-B393-B992BB7533F6}"/>
    <cellStyle name="Separador de milhares 5 2 8 4 6 2" xfId="50681" xr:uid="{DEB60DEA-44D4-457D-9D53-E6F23F668705}"/>
    <cellStyle name="Separador de milhares 5 2 8 4 7" xfId="50682" xr:uid="{41E3910E-209F-4452-B696-F10D841D61B4}"/>
    <cellStyle name="Separador de milhares 5 2 8 4 8" xfId="50683" xr:uid="{B41BE461-81EB-4FD0-BCF9-69834BFEA964}"/>
    <cellStyle name="Separador de milhares 5 2 8 4 9" xfId="53722" xr:uid="{8FF41A94-52EC-4ACB-818C-67A908C81341}"/>
    <cellStyle name="Separador de milhares 5 2 8 5" xfId="50684" xr:uid="{5E42BDA1-198E-45AE-8596-6EAD7359E83A}"/>
    <cellStyle name="Separador de milhares 5 2 8 5 2" xfId="50685" xr:uid="{B4ABD515-D088-4D24-ADF2-AF700D9EC2F1}"/>
    <cellStyle name="Separador de milhares 5 2 8 5 2 2" xfId="50686" xr:uid="{91B25658-46B8-4AA0-A44D-15780FF8CEA8}"/>
    <cellStyle name="Separador de milhares 5 2 8 5 2 2 2" xfId="50687" xr:uid="{870745C1-E0F4-403A-91AA-825CAB978703}"/>
    <cellStyle name="Separador de milhares 5 2 8 5 2 2 2 2" xfId="50688" xr:uid="{D75003CD-737C-468B-AD24-AC98CB7962F1}"/>
    <cellStyle name="Separador de milhares 5 2 8 5 2 2 2 2 2" xfId="50689" xr:uid="{93460875-2F40-4715-ABBB-F2D49CFA9E14}"/>
    <cellStyle name="Separador de milhares 5 2 8 5 2 2 2 3" xfId="50690" xr:uid="{DAA04FC9-3FF3-4075-9C69-AABE30C7DEA8}"/>
    <cellStyle name="Separador de milhares 5 2 8 5 2 2 3" xfId="50691" xr:uid="{16424499-E780-4F4A-AD84-414F535872A9}"/>
    <cellStyle name="Separador de milhares 5 2 8 5 2 2 3 2" xfId="50692" xr:uid="{405B9408-1C97-4E54-918A-C2EAD55DCBEC}"/>
    <cellStyle name="Separador de milhares 5 2 8 5 2 2 4" xfId="50693" xr:uid="{77243EA4-DA97-4BE1-8296-F8597948997C}"/>
    <cellStyle name="Separador de milhares 5 2 8 5 2 2 4 2" xfId="50694" xr:uid="{75EA6FE9-9A72-4056-AC95-3535658483E0}"/>
    <cellStyle name="Separador de milhares 5 2 8 5 2 2 5" xfId="50695" xr:uid="{8F4DCCC2-F887-4976-B6A7-1FCB65529A93}"/>
    <cellStyle name="Separador de milhares 5 2 8 5 2 3" xfId="50696" xr:uid="{74A3A8E7-481D-48E0-AA5A-DFB9E5CE2E8A}"/>
    <cellStyle name="Separador de milhares 5 2 8 5 2 3 2" xfId="50697" xr:uid="{F6C15D9E-6EAE-41B7-9795-08508B85F483}"/>
    <cellStyle name="Separador de milhares 5 2 8 5 2 4" xfId="50698" xr:uid="{8006D609-28D7-44DB-ADAC-45BFD79EEB28}"/>
    <cellStyle name="Separador de milhares 5 2 8 5 2 4 2" xfId="50699" xr:uid="{453E2B20-DB2E-4B1E-9666-FDDE9EDF3449}"/>
    <cellStyle name="Separador de milhares 5 2 8 5 2 5" xfId="50700" xr:uid="{DA7BC235-FA27-4A51-99E9-9670F972D22E}"/>
    <cellStyle name="Separador de milhares 5 2 8 5 3" xfId="50701" xr:uid="{34ACD593-71E1-4CBF-8644-BF17F78A0E8A}"/>
    <cellStyle name="Separador de milhares 5 2 8 5 3 2" xfId="50702" xr:uid="{DDE25C6F-F6D5-4AFE-A7CB-5E23282398A8}"/>
    <cellStyle name="Separador de milhares 5 2 8 5 3 2 2" xfId="50703" xr:uid="{3617F03A-B026-4B4C-BCDD-83A60CB1D951}"/>
    <cellStyle name="Separador de milhares 5 2 8 5 3 3" xfId="50704" xr:uid="{E59F15E9-DD20-4DD0-883F-D7B5B71F9E1F}"/>
    <cellStyle name="Separador de milhares 5 2 8 5 3 3 2" xfId="50705" xr:uid="{6D6E79B6-B801-4957-B47D-E46264862332}"/>
    <cellStyle name="Separador de milhares 5 2 8 5 3 4" xfId="50706" xr:uid="{8DB37CA1-EF6D-43F8-BCE1-2D5A032C2376}"/>
    <cellStyle name="Separador de milhares 5 2 8 5 4" xfId="50707" xr:uid="{3985C4AE-5413-4AB3-834D-BC193B45DF6B}"/>
    <cellStyle name="Separador de milhares 5 2 8 5 4 2" xfId="50708" xr:uid="{13BD6887-C312-4F08-862C-1891878A6E5A}"/>
    <cellStyle name="Separador de milhares 5 2 8 5 4 2 2" xfId="50709" xr:uid="{9A0698F7-1CED-423F-A098-E3BCC075AF1E}"/>
    <cellStyle name="Separador de milhares 5 2 8 5 4 2 2 2" xfId="50710" xr:uid="{132BDA5A-4470-445D-B683-CAECE61310D7}"/>
    <cellStyle name="Separador de milhares 5 2 8 5 4 2 3" xfId="50711" xr:uid="{563ED031-FD6A-4903-8C16-BE518986A556}"/>
    <cellStyle name="Separador de milhares 5 2 8 5 4 3" xfId="50712" xr:uid="{22F3A5FD-A97E-4A78-9067-0AC1532B225B}"/>
    <cellStyle name="Separador de milhares 5 2 8 5 4 3 2" xfId="50713" xr:uid="{D6222FB0-6D9A-4DD0-967B-7B2F8025EA20}"/>
    <cellStyle name="Separador de milhares 5 2 8 5 4 4" xfId="50714" xr:uid="{50F45814-6366-44AD-BF39-84793319CE86}"/>
    <cellStyle name="Separador de milhares 5 2 8 5 4 4 2" xfId="50715" xr:uid="{B6793A83-FC2D-4143-900C-70287299C890}"/>
    <cellStyle name="Separador de milhares 5 2 8 5 4 5" xfId="50716" xr:uid="{DFBCA59D-31F4-4E4C-A5A5-06D4C5BE9B78}"/>
    <cellStyle name="Separador de milhares 5 2 8 5 5" xfId="50717" xr:uid="{AC090A11-C1AD-4C54-BC48-ECBD2E6FE854}"/>
    <cellStyle name="Separador de milhares 5 2 8 5 5 2" xfId="50718" xr:uid="{462CA9D4-26E6-41D2-B5C4-03F1153156DC}"/>
    <cellStyle name="Separador de milhares 5 2 8 5 5 2 2" xfId="50719" xr:uid="{6F6C3145-20CF-4486-B4F4-8E4CDBAD7417}"/>
    <cellStyle name="Separador de milhares 5 2 8 5 5 3" xfId="50720" xr:uid="{5F933992-51C3-4B82-B827-E9BC538400F0}"/>
    <cellStyle name="Separador de milhares 5 2 8 5 5 3 2" xfId="50721" xr:uid="{7E515BA7-1DB6-4839-8B22-FA40C5ED6995}"/>
    <cellStyle name="Separador de milhares 5 2 8 5 5 4" xfId="50722" xr:uid="{ED08DC0D-A922-4B6B-8E9F-F9DF373BA7BC}"/>
    <cellStyle name="Separador de milhares 5 2 8 5 6" xfId="50723" xr:uid="{7D6D22A3-DD9B-4ADC-A677-D95DAF7FE962}"/>
    <cellStyle name="Separador de milhares 5 2 8 5 6 2" xfId="50724" xr:uid="{4D3B4FD2-E679-413E-B37A-174D5833C145}"/>
    <cellStyle name="Separador de milhares 5 2 8 5 7" xfId="50725" xr:uid="{056EEBED-54F2-43A9-B740-D644D6376E72}"/>
    <cellStyle name="Separador de milhares 5 2 8 5 8" xfId="50726" xr:uid="{92524370-59B2-4B3E-9C7F-1CA7DF5EE484}"/>
    <cellStyle name="Separador de milhares 5 2 8 5 9" xfId="53723" xr:uid="{5A4B3D43-9F44-49C5-A074-61F3E7A01033}"/>
    <cellStyle name="Separador de milhares 5 2 8 6" xfId="50727" xr:uid="{BD1C49B7-D9E5-4C08-80DC-8BC854F90777}"/>
    <cellStyle name="Separador de milhares 5 2 8 6 2" xfId="50728" xr:uid="{3D66CCB5-0B04-4333-8AE7-3CE63DEA1F04}"/>
    <cellStyle name="Separador de milhares 5 2 8 6 2 2" xfId="50729" xr:uid="{7F715564-4139-4AB7-9E31-25B7CF28304D}"/>
    <cellStyle name="Separador de milhares 5 2 8 6 3" xfId="50730" xr:uid="{A998AE52-0FD6-4A0C-A5A0-53FC1B10CA7D}"/>
    <cellStyle name="Separador de milhares 5 2 8 6 3 2" xfId="50731" xr:uid="{106826A1-10FE-415B-9D33-5A17089ADF0A}"/>
    <cellStyle name="Separador de milhares 5 2 8 6 4" xfId="50732" xr:uid="{89C7EDA7-67C7-4311-B931-43CD4EA7A1CB}"/>
    <cellStyle name="Separador de milhares 5 2 8 7" xfId="50733" xr:uid="{B39F8BD7-97A1-4C9B-8A59-27A9D9E4390D}"/>
    <cellStyle name="Separador de milhares 5 2 8 7 2" xfId="50734" xr:uid="{0AF535E6-36DD-48F9-9A59-EE1792BAE1C6}"/>
    <cellStyle name="Separador de milhares 5 2 8 8" xfId="50735" xr:uid="{D43175E5-E42A-414B-9170-6F19094E3FFA}"/>
    <cellStyle name="Separador de milhares 5 2 8 8 2" xfId="50736" xr:uid="{673B83F5-4C9D-4DA0-892B-2C71BB13CF75}"/>
    <cellStyle name="Separador de milhares 5 2 8 9" xfId="50737" xr:uid="{D316BA5D-A566-402E-A73F-F254C262AA37}"/>
    <cellStyle name="Separador de milhares 5 2 9" xfId="50738" xr:uid="{B00D4E2C-E43A-421D-BE8E-0507BD47426F}"/>
    <cellStyle name="Separador de milhares 5 2 9 10" xfId="50739" xr:uid="{788A9A99-6EFE-461A-B0AE-533169295D61}"/>
    <cellStyle name="Separador de milhares 5 2 9 11" xfId="50740" xr:uid="{BD695906-A549-4415-A781-A4FE4C21A2BE}"/>
    <cellStyle name="Separador de milhares 5 2 9 12" xfId="53724" xr:uid="{26E16BC1-C102-4004-9951-34B1110B1041}"/>
    <cellStyle name="Separador de milhares 5 2 9 2" xfId="50741" xr:uid="{2E4D4CD6-6853-4C1B-AB36-31415F20A462}"/>
    <cellStyle name="Separador de milhares 5 2 9 2 2" xfId="50742" xr:uid="{F4C77B4C-52FF-40E6-9D8B-C1521FEAE074}"/>
    <cellStyle name="Separador de milhares 5 2 9 2 2 2" xfId="50743" xr:uid="{CE0834BA-6E75-4449-ADEA-2E76988CCC06}"/>
    <cellStyle name="Separador de milhares 5 2 9 2 2 2 2" xfId="50744" xr:uid="{B9A566E6-E784-4B87-BC04-F1C0E687FB8F}"/>
    <cellStyle name="Separador de milhares 5 2 9 2 2 2 2 2" xfId="50745" xr:uid="{AF067D69-E04E-44C1-BA58-C02FC6FD07D4}"/>
    <cellStyle name="Separador de milhares 5 2 9 2 2 2 2 2 2" xfId="50746" xr:uid="{9FB23BCE-0247-4970-A113-19393301B10A}"/>
    <cellStyle name="Separador de milhares 5 2 9 2 2 2 2 3" xfId="50747" xr:uid="{F55A24F3-B41D-4BE8-960A-BF5CF07E8B24}"/>
    <cellStyle name="Separador de milhares 5 2 9 2 2 2 3" xfId="50748" xr:uid="{95375E16-BD48-4CEF-8243-ECD30D65599F}"/>
    <cellStyle name="Separador de milhares 5 2 9 2 2 2 3 2" xfId="50749" xr:uid="{419E1D07-E587-4548-B6F0-BA06B1F65A60}"/>
    <cellStyle name="Separador de milhares 5 2 9 2 2 2 4" xfId="50750" xr:uid="{EA5BF9FF-ACCC-4897-8D3A-B207F755BDE3}"/>
    <cellStyle name="Separador de milhares 5 2 9 2 2 2 4 2" xfId="50751" xr:uid="{037DEB42-260E-45EB-A725-26052EA5A62D}"/>
    <cellStyle name="Separador de milhares 5 2 9 2 2 2 5" xfId="50752" xr:uid="{E0189DE9-E360-4496-9FF2-79FDA2AABBC6}"/>
    <cellStyle name="Separador de milhares 5 2 9 2 2 3" xfId="50753" xr:uid="{E59F9B6C-DCB6-4AEA-98D8-E041EA6D6515}"/>
    <cellStyle name="Separador de milhares 5 2 9 2 2 3 2" xfId="50754" xr:uid="{47C74681-0B50-460E-AA04-247CE652DBCF}"/>
    <cellStyle name="Separador de milhares 5 2 9 2 2 4" xfId="50755" xr:uid="{DEAC9307-F827-468C-A89E-434895C48062}"/>
    <cellStyle name="Separador de milhares 5 2 9 2 2 4 2" xfId="50756" xr:uid="{B2A3106A-5329-495E-9F46-A8C7059CC8FA}"/>
    <cellStyle name="Separador de milhares 5 2 9 2 2 5" xfId="50757" xr:uid="{E273A36E-BC43-4D91-9B67-0585BC411D4D}"/>
    <cellStyle name="Separador de milhares 5 2 9 2 3" xfId="50758" xr:uid="{4E510F5E-7F06-4E1F-98D0-5938FA153DB0}"/>
    <cellStyle name="Separador de milhares 5 2 9 2 3 2" xfId="50759" xr:uid="{63069262-ACBE-41F6-B25A-DE49ACF99E6C}"/>
    <cellStyle name="Separador de milhares 5 2 9 2 3 2 2" xfId="50760" xr:uid="{966A2AD9-4A68-4116-9637-8C7DA9C4EB2E}"/>
    <cellStyle name="Separador de milhares 5 2 9 2 3 3" xfId="50761" xr:uid="{5F8826B3-BE56-442E-8842-BEE71AA34F5B}"/>
    <cellStyle name="Separador de milhares 5 2 9 2 3 3 2" xfId="50762" xr:uid="{E70D26EC-01F2-43C0-81DC-1CA1C703C01C}"/>
    <cellStyle name="Separador de milhares 5 2 9 2 3 4" xfId="50763" xr:uid="{B0E1A705-7968-4147-9D55-E111006F5F7B}"/>
    <cellStyle name="Separador de milhares 5 2 9 2 4" xfId="50764" xr:uid="{EAB3FCF5-2026-4FBB-974D-698C9F84152D}"/>
    <cellStyle name="Separador de milhares 5 2 9 2 4 2" xfId="50765" xr:uid="{FEA01177-499E-4F05-93A8-860CFA95E261}"/>
    <cellStyle name="Separador de milhares 5 2 9 2 4 2 2" xfId="50766" xr:uid="{497D5C9D-A148-42BD-B323-93C8D4ADFD72}"/>
    <cellStyle name="Separador de milhares 5 2 9 2 4 2 2 2" xfId="50767" xr:uid="{BB68400B-C1B0-43A4-AC89-01D923F368CA}"/>
    <cellStyle name="Separador de milhares 5 2 9 2 4 2 3" xfId="50768" xr:uid="{FA53EE06-C2D6-4599-922C-86468F3F738A}"/>
    <cellStyle name="Separador de milhares 5 2 9 2 4 3" xfId="50769" xr:uid="{7B21DC10-D3BD-4164-971A-B8E46539614C}"/>
    <cellStyle name="Separador de milhares 5 2 9 2 4 3 2" xfId="50770" xr:uid="{C7EE2C66-F354-4A81-9DBA-03B1846E76F1}"/>
    <cellStyle name="Separador de milhares 5 2 9 2 4 4" xfId="50771" xr:uid="{778C4CE6-93EE-405E-B161-DFFFCDC5978A}"/>
    <cellStyle name="Separador de milhares 5 2 9 2 4 4 2" xfId="50772" xr:uid="{9EA2668E-B09C-4878-AC31-6665AEC8F06F}"/>
    <cellStyle name="Separador de milhares 5 2 9 2 4 5" xfId="50773" xr:uid="{DCC5F0F0-2DC8-4B54-8121-E95E6897F038}"/>
    <cellStyle name="Separador de milhares 5 2 9 2 5" xfId="50774" xr:uid="{8237FB08-B1C5-40B9-823D-574ECACBEF26}"/>
    <cellStyle name="Separador de milhares 5 2 9 2 5 2" xfId="50775" xr:uid="{50A7EF2F-2E46-460D-9CCA-245AE7803D39}"/>
    <cellStyle name="Separador de milhares 5 2 9 2 5 2 2" xfId="50776" xr:uid="{81287085-A522-4A1B-885B-13F7CC8468F1}"/>
    <cellStyle name="Separador de milhares 5 2 9 2 5 3" xfId="50777" xr:uid="{8C62C932-9C33-4484-A2F5-E694ACF7E46C}"/>
    <cellStyle name="Separador de milhares 5 2 9 2 5 3 2" xfId="50778" xr:uid="{CF72AF9E-9BC6-4107-A04D-B042A006C5A9}"/>
    <cellStyle name="Separador de milhares 5 2 9 2 5 4" xfId="50779" xr:uid="{FB43D090-381F-422E-B75E-CBD1702EE580}"/>
    <cellStyle name="Separador de milhares 5 2 9 2 6" xfId="50780" xr:uid="{5C51B898-B6D2-474E-B5CD-5E527772F593}"/>
    <cellStyle name="Separador de milhares 5 2 9 2 6 2" xfId="50781" xr:uid="{25BFDFA6-DBFA-4597-983F-B273D8700DA5}"/>
    <cellStyle name="Separador de milhares 5 2 9 2 7" xfId="50782" xr:uid="{54C2D648-1D19-4F22-A30B-C1DF4C10A61F}"/>
    <cellStyle name="Separador de milhares 5 2 9 2 8" xfId="50783" xr:uid="{9C49182D-8E7B-4946-8EF2-8843F41794C4}"/>
    <cellStyle name="Separador de milhares 5 2 9 2 9" xfId="53725" xr:uid="{E3769E62-3A84-46D1-ACC1-D99DEC117296}"/>
    <cellStyle name="Separador de milhares 5 2 9 3" xfId="50784" xr:uid="{9F32FF55-7C65-4BDA-9542-3735F81C6853}"/>
    <cellStyle name="Separador de milhares 5 2 9 3 2" xfId="50785" xr:uid="{C93026D1-08D2-4162-B1C3-CC7B73214490}"/>
    <cellStyle name="Separador de milhares 5 2 9 3 2 2" xfId="50786" xr:uid="{EF087DB9-04E9-4F82-93B4-FA1B5E87569C}"/>
    <cellStyle name="Separador de milhares 5 2 9 3 2 2 2" xfId="50787" xr:uid="{138CBA89-6738-4396-BA10-683C1C816E95}"/>
    <cellStyle name="Separador de milhares 5 2 9 3 2 2 2 2" xfId="50788" xr:uid="{0DACACEE-2B2F-4C01-A9F4-42235ACEACB3}"/>
    <cellStyle name="Separador de milhares 5 2 9 3 2 2 2 2 2" xfId="50789" xr:uid="{CE35CC8C-0400-47DF-906B-D93817B0F5DD}"/>
    <cellStyle name="Separador de milhares 5 2 9 3 2 2 2 3" xfId="50790" xr:uid="{D91CCDB8-8D5C-4CC5-8372-5BD3ABDF740B}"/>
    <cellStyle name="Separador de milhares 5 2 9 3 2 2 3" xfId="50791" xr:uid="{0201F927-0B70-4D0F-A87C-E10AE1B13DE7}"/>
    <cellStyle name="Separador de milhares 5 2 9 3 2 2 3 2" xfId="50792" xr:uid="{86225BC6-B8CC-469D-953D-AEB4712637F4}"/>
    <cellStyle name="Separador de milhares 5 2 9 3 2 2 4" xfId="50793" xr:uid="{BBD003E3-226F-44F9-8D73-85185FE07FE5}"/>
    <cellStyle name="Separador de milhares 5 2 9 3 2 2 4 2" xfId="50794" xr:uid="{E989E119-115B-4B5B-AFDF-268BAF776B7E}"/>
    <cellStyle name="Separador de milhares 5 2 9 3 2 2 5" xfId="50795" xr:uid="{7952466D-04C8-405A-9A06-5C5AE2A7D2A4}"/>
    <cellStyle name="Separador de milhares 5 2 9 3 2 3" xfId="50796" xr:uid="{FF8C42A2-4FD3-4B9E-A0B2-71BAEB1D3734}"/>
    <cellStyle name="Separador de milhares 5 2 9 3 2 3 2" xfId="50797" xr:uid="{B14835EC-F9D2-407B-95F7-9F3EFD6C6D50}"/>
    <cellStyle name="Separador de milhares 5 2 9 3 2 4" xfId="50798" xr:uid="{AB6C1293-8545-43D3-9CA1-232CB67CB14D}"/>
    <cellStyle name="Separador de milhares 5 2 9 3 2 4 2" xfId="50799" xr:uid="{1AB47CDD-9F19-41A9-8D53-43FADFDF830D}"/>
    <cellStyle name="Separador de milhares 5 2 9 3 2 5" xfId="50800" xr:uid="{F05CA984-7D3C-4A20-8A42-2252CC0F6CE2}"/>
    <cellStyle name="Separador de milhares 5 2 9 3 3" xfId="50801" xr:uid="{1BDE3A43-3121-476E-9311-83CBB962AAF9}"/>
    <cellStyle name="Separador de milhares 5 2 9 3 3 2" xfId="50802" xr:uid="{E2B4B700-AB0B-44F3-9CF6-F1578C677CA4}"/>
    <cellStyle name="Separador de milhares 5 2 9 3 3 2 2" xfId="50803" xr:uid="{D223203F-B35B-428D-9276-CC33F721589C}"/>
    <cellStyle name="Separador de milhares 5 2 9 3 3 3" xfId="50804" xr:uid="{7A53300E-D31B-4188-9F56-75479C750102}"/>
    <cellStyle name="Separador de milhares 5 2 9 3 3 3 2" xfId="50805" xr:uid="{23571E7D-B0B0-4E89-8EDD-1BBA45844C97}"/>
    <cellStyle name="Separador de milhares 5 2 9 3 3 4" xfId="50806" xr:uid="{3C9B0A96-75BB-4FCC-B6DF-C5F41D327E66}"/>
    <cellStyle name="Separador de milhares 5 2 9 3 4" xfId="50807" xr:uid="{A63066D0-C77F-4670-A5DB-F3B47B3521B3}"/>
    <cellStyle name="Separador de milhares 5 2 9 3 4 2" xfId="50808" xr:uid="{9CB479A3-E5D9-4FD0-B31D-DC4362574C78}"/>
    <cellStyle name="Separador de milhares 5 2 9 3 4 2 2" xfId="50809" xr:uid="{13568888-8647-4720-81BE-0389D6A056B6}"/>
    <cellStyle name="Separador de milhares 5 2 9 3 4 2 2 2" xfId="50810" xr:uid="{0FF66DDC-CF7B-4E24-8B1F-55F94D85CC91}"/>
    <cellStyle name="Separador de milhares 5 2 9 3 4 2 3" xfId="50811" xr:uid="{653F93ED-8860-4B1B-B6A7-DACFBE8D1DEF}"/>
    <cellStyle name="Separador de milhares 5 2 9 3 4 3" xfId="50812" xr:uid="{747060E1-750D-405A-B7BB-B4BE4149EBE7}"/>
    <cellStyle name="Separador de milhares 5 2 9 3 4 3 2" xfId="50813" xr:uid="{85416C58-0B9B-4813-AACD-A167BEE9B3C9}"/>
    <cellStyle name="Separador de milhares 5 2 9 3 4 4" xfId="50814" xr:uid="{80F08834-F44B-4D31-9ABA-26C7E4D48B3B}"/>
    <cellStyle name="Separador de milhares 5 2 9 3 4 4 2" xfId="50815" xr:uid="{9DB070F8-1A6D-4ED1-BEE6-959CB1D866E2}"/>
    <cellStyle name="Separador de milhares 5 2 9 3 4 5" xfId="50816" xr:uid="{0DD344B3-D9B3-481B-8A1E-9A4C65877EA6}"/>
    <cellStyle name="Separador de milhares 5 2 9 3 5" xfId="50817" xr:uid="{D99DDC47-934B-4A26-A7AC-BE5B590B9511}"/>
    <cellStyle name="Separador de milhares 5 2 9 3 5 2" xfId="50818" xr:uid="{3F537A53-44BA-47E7-878C-15573DCA4629}"/>
    <cellStyle name="Separador de milhares 5 2 9 3 5 2 2" xfId="50819" xr:uid="{D5550EBC-B4F1-46C1-9F43-43AC1D0941EC}"/>
    <cellStyle name="Separador de milhares 5 2 9 3 5 3" xfId="50820" xr:uid="{A0BF339C-6D50-4933-8BE1-73BAD351C8D0}"/>
    <cellStyle name="Separador de milhares 5 2 9 3 5 3 2" xfId="50821" xr:uid="{682B7E74-5A88-4AAD-B22F-D7E06612C27D}"/>
    <cellStyle name="Separador de milhares 5 2 9 3 5 4" xfId="50822" xr:uid="{16095EBE-6A14-4855-A7F9-AEE3063BBBF1}"/>
    <cellStyle name="Separador de milhares 5 2 9 3 6" xfId="50823" xr:uid="{AC9A1D76-8C20-494B-A887-0BE294C1C564}"/>
    <cellStyle name="Separador de milhares 5 2 9 3 6 2" xfId="50824" xr:uid="{0BDEDA93-B135-42F0-B13F-402302AF3B21}"/>
    <cellStyle name="Separador de milhares 5 2 9 3 7" xfId="50825" xr:uid="{E3756CCA-6842-4341-A3B3-819251205592}"/>
    <cellStyle name="Separador de milhares 5 2 9 3 8" xfId="50826" xr:uid="{64547067-9371-46E5-9578-7AB7EFE7C1A9}"/>
    <cellStyle name="Separador de milhares 5 2 9 3 9" xfId="53726" xr:uid="{1F154729-E37B-4AE6-B5B5-06C1F6024656}"/>
    <cellStyle name="Separador de milhares 5 2 9 4" xfId="50827" xr:uid="{A972A0F6-6FEF-4427-963A-3C345B05A3DC}"/>
    <cellStyle name="Separador de milhares 5 2 9 4 2" xfId="50828" xr:uid="{E103A0D7-75E5-4056-9FE6-11DD433401AF}"/>
    <cellStyle name="Separador de milhares 5 2 9 4 2 2" xfId="50829" xr:uid="{9A026C76-F3F0-4B00-9C5A-6E5AF5C5A749}"/>
    <cellStyle name="Separador de milhares 5 2 9 4 2 2 2" xfId="50830" xr:uid="{1C0E0279-DF4F-4726-9D2F-2C2CBD7CEE15}"/>
    <cellStyle name="Separador de milhares 5 2 9 4 2 2 2 2" xfId="50831" xr:uid="{FDC6470C-FADE-439A-900E-CC0CD5DFFCFA}"/>
    <cellStyle name="Separador de milhares 5 2 9 4 2 2 2 2 2" xfId="50832" xr:uid="{9F266030-2CA1-4B1E-B8BB-FD72BAF83DA6}"/>
    <cellStyle name="Separador de milhares 5 2 9 4 2 2 2 3" xfId="50833" xr:uid="{AC21BCCE-78BF-4CCC-AAB8-73F6C7CD1350}"/>
    <cellStyle name="Separador de milhares 5 2 9 4 2 2 3" xfId="50834" xr:uid="{ABCB8507-AB76-4C04-B8AE-1FB59753B26E}"/>
    <cellStyle name="Separador de milhares 5 2 9 4 2 2 3 2" xfId="50835" xr:uid="{E3443448-7123-4436-AEC0-624DB5C68F14}"/>
    <cellStyle name="Separador de milhares 5 2 9 4 2 2 4" xfId="50836" xr:uid="{7CE73624-8B50-4B12-ADEF-42B9348C24FA}"/>
    <cellStyle name="Separador de milhares 5 2 9 4 2 2 4 2" xfId="50837" xr:uid="{39FC83E7-B089-4FE9-9CD4-D01AA7A864B3}"/>
    <cellStyle name="Separador de milhares 5 2 9 4 2 2 5" xfId="50838" xr:uid="{8F0018CC-80F2-400A-BE06-85BAF6289396}"/>
    <cellStyle name="Separador de milhares 5 2 9 4 2 3" xfId="50839" xr:uid="{4EF1903F-8529-4B67-A352-BA3B1B2010E1}"/>
    <cellStyle name="Separador de milhares 5 2 9 4 2 3 2" xfId="50840" xr:uid="{9F39C94A-64A8-448F-8F77-B4C1297B5574}"/>
    <cellStyle name="Separador de milhares 5 2 9 4 2 4" xfId="50841" xr:uid="{7A278506-ED76-4457-B85F-D85A2ECBAA62}"/>
    <cellStyle name="Separador de milhares 5 2 9 4 2 4 2" xfId="50842" xr:uid="{A821A5B2-24DB-4D78-87C3-71115021C808}"/>
    <cellStyle name="Separador de milhares 5 2 9 4 2 5" xfId="50843" xr:uid="{57A5DB66-A8A1-4533-9C8B-60194CA3EF1D}"/>
    <cellStyle name="Separador de milhares 5 2 9 4 3" xfId="50844" xr:uid="{237E51F7-2CFE-4FE7-851D-6349CA16D254}"/>
    <cellStyle name="Separador de milhares 5 2 9 4 3 2" xfId="50845" xr:uid="{13B880EE-242F-4F2D-9DE8-4B477B256754}"/>
    <cellStyle name="Separador de milhares 5 2 9 4 3 2 2" xfId="50846" xr:uid="{2BBC8423-380B-4749-8EC6-E9BEA52E2A99}"/>
    <cellStyle name="Separador de milhares 5 2 9 4 3 3" xfId="50847" xr:uid="{DFF81D33-FEC6-4087-B591-C9619FF6CC5C}"/>
    <cellStyle name="Separador de milhares 5 2 9 4 3 3 2" xfId="50848" xr:uid="{25E4860C-3768-4087-8F40-298FD73246D0}"/>
    <cellStyle name="Separador de milhares 5 2 9 4 3 4" xfId="50849" xr:uid="{E23CF37B-70CF-4B95-8AFB-693B0865C7C5}"/>
    <cellStyle name="Separador de milhares 5 2 9 4 4" xfId="50850" xr:uid="{CBE5F221-7BC8-46D5-B498-05BFBC181D6F}"/>
    <cellStyle name="Separador de milhares 5 2 9 4 4 2" xfId="50851" xr:uid="{F47BE4E0-9AD7-4E7B-A713-AC643A3B037F}"/>
    <cellStyle name="Separador de milhares 5 2 9 4 4 2 2" xfId="50852" xr:uid="{BBED92F8-EF20-4C4A-86BE-527BB764ACB5}"/>
    <cellStyle name="Separador de milhares 5 2 9 4 4 2 2 2" xfId="50853" xr:uid="{3E764395-E9BC-4209-ADD8-934807E1DB1C}"/>
    <cellStyle name="Separador de milhares 5 2 9 4 4 2 3" xfId="50854" xr:uid="{24B45705-BCF1-43C7-89F1-E1A9867D15DE}"/>
    <cellStyle name="Separador de milhares 5 2 9 4 4 3" xfId="50855" xr:uid="{EF4F31E7-23C9-4E00-AA61-F9C5B9B6ED65}"/>
    <cellStyle name="Separador de milhares 5 2 9 4 4 3 2" xfId="50856" xr:uid="{94C5B9EF-BCBC-40D4-92F8-AB3269508867}"/>
    <cellStyle name="Separador de milhares 5 2 9 4 4 4" xfId="50857" xr:uid="{7690D151-8356-4EAA-998B-D71809A96674}"/>
    <cellStyle name="Separador de milhares 5 2 9 4 4 4 2" xfId="50858" xr:uid="{8BCF3FE8-D3F0-4006-AC45-19516FAA62A6}"/>
    <cellStyle name="Separador de milhares 5 2 9 4 4 5" xfId="50859" xr:uid="{54166D31-1FAF-4F51-A4F5-CD9F8974819B}"/>
    <cellStyle name="Separador de milhares 5 2 9 4 5" xfId="50860" xr:uid="{5E715204-EDA4-413A-BA59-86F8062B3EAE}"/>
    <cellStyle name="Separador de milhares 5 2 9 4 5 2" xfId="50861" xr:uid="{11A8402B-C1E6-4F07-BB71-84573B1794F6}"/>
    <cellStyle name="Separador de milhares 5 2 9 4 5 2 2" xfId="50862" xr:uid="{2EFCAD4B-CACA-41A8-97CF-0591C7A1FB08}"/>
    <cellStyle name="Separador de milhares 5 2 9 4 5 3" xfId="50863" xr:uid="{FD9D8BA4-D5DB-4A4E-A10F-60C0BF705DF5}"/>
    <cellStyle name="Separador de milhares 5 2 9 4 5 3 2" xfId="50864" xr:uid="{A9FEECA0-41E4-4E0C-B5CE-9E68CC1D157E}"/>
    <cellStyle name="Separador de milhares 5 2 9 4 5 4" xfId="50865" xr:uid="{FC783862-DA45-4C83-93A9-971AFE30B88A}"/>
    <cellStyle name="Separador de milhares 5 2 9 4 6" xfId="50866" xr:uid="{B661F7DF-A6F2-4F84-989D-9B72AC8CAF75}"/>
    <cellStyle name="Separador de milhares 5 2 9 4 6 2" xfId="50867" xr:uid="{2A79BBCC-4057-41B9-91E1-72D010658FA2}"/>
    <cellStyle name="Separador de milhares 5 2 9 4 7" xfId="50868" xr:uid="{80078F68-CC78-412A-AA2B-BE9E3EA3CCDC}"/>
    <cellStyle name="Separador de milhares 5 2 9 4 8" xfId="50869" xr:uid="{3C95C51D-3923-4EAC-B953-31D94E6500A1}"/>
    <cellStyle name="Separador de milhares 5 2 9 4 9" xfId="53727" xr:uid="{AEB2987B-7953-441F-9897-047659DEF6F5}"/>
    <cellStyle name="Separador de milhares 5 2 9 5" xfId="50870" xr:uid="{0D16003E-FBE7-4224-A137-AEE2AC9F4532}"/>
    <cellStyle name="Separador de milhares 5 2 9 5 2" xfId="50871" xr:uid="{FBA579FA-624A-4136-9C4C-BB20C47AA2BD}"/>
    <cellStyle name="Separador de milhares 5 2 9 5 2 2" xfId="50872" xr:uid="{6FE55476-53ED-4E26-A350-AF521BD8F3D9}"/>
    <cellStyle name="Separador de milhares 5 2 9 5 2 2 2" xfId="50873" xr:uid="{C5CDBE00-EC61-4DE6-8DFC-95339BA715BA}"/>
    <cellStyle name="Separador de milhares 5 2 9 5 2 2 2 2" xfId="50874" xr:uid="{20D8FF68-1578-427F-AE38-2EE9519EF484}"/>
    <cellStyle name="Separador de milhares 5 2 9 5 2 2 3" xfId="50875" xr:uid="{2E05CCC9-CFEC-43B2-9AD7-2ABCECFE5004}"/>
    <cellStyle name="Separador de milhares 5 2 9 5 2 3" xfId="50876" xr:uid="{7B8880F2-9FB0-4691-BA1C-005423BE79A4}"/>
    <cellStyle name="Separador de milhares 5 2 9 5 2 3 2" xfId="50877" xr:uid="{58FBAE13-5E61-4F7F-A9AE-99089080E04D}"/>
    <cellStyle name="Separador de milhares 5 2 9 5 2 4" xfId="50878" xr:uid="{6ED1F254-941F-4D74-9F83-5AC9926B16D0}"/>
    <cellStyle name="Separador de milhares 5 2 9 5 2 4 2" xfId="50879" xr:uid="{D009D23E-6D72-4D3E-9E39-DE081230A451}"/>
    <cellStyle name="Separador de milhares 5 2 9 5 2 5" xfId="50880" xr:uid="{CE003F1D-D2E9-4292-BDFE-C25647AB77F4}"/>
    <cellStyle name="Separador de milhares 5 2 9 5 3" xfId="50881" xr:uid="{A5DC1F13-100E-4CA0-9F11-70F3AF79BD0E}"/>
    <cellStyle name="Separador de milhares 5 2 9 5 3 2" xfId="50882" xr:uid="{24B69D72-A103-40B2-8E2A-EFF63844551C}"/>
    <cellStyle name="Separador de milhares 5 2 9 5 4" xfId="50883" xr:uid="{DBD06A83-5190-4376-ABFA-9D9CC48BFF92}"/>
    <cellStyle name="Separador de milhares 5 2 9 5 4 2" xfId="50884" xr:uid="{291FF879-28C0-4276-AB50-1D8EED097185}"/>
    <cellStyle name="Separador de milhares 5 2 9 5 5" xfId="50885" xr:uid="{54F00B9E-E1D6-4F57-90FB-CF333507DC05}"/>
    <cellStyle name="Separador de milhares 5 2 9 6" xfId="50886" xr:uid="{1316B530-E140-42A7-A2D0-1D7884226EE1}"/>
    <cellStyle name="Separador de milhares 5 2 9 6 2" xfId="50887" xr:uid="{093212F8-9EBF-4527-A2A6-1E07F6C6D9BD}"/>
    <cellStyle name="Separador de milhares 5 2 9 6 2 2" xfId="50888" xr:uid="{6670FD82-A741-4C31-9243-7E95BC34A0AD}"/>
    <cellStyle name="Separador de milhares 5 2 9 6 3" xfId="50889" xr:uid="{82883225-E537-43A8-A8E5-6915BE6E94B8}"/>
    <cellStyle name="Separador de milhares 5 2 9 6 3 2" xfId="50890" xr:uid="{3C5D79C3-6C69-4096-AB84-8D10DA72E9A9}"/>
    <cellStyle name="Separador de milhares 5 2 9 6 4" xfId="50891" xr:uid="{A6090E87-0CA8-4DC3-95AF-841D826E88EC}"/>
    <cellStyle name="Separador de milhares 5 2 9 7" xfId="50892" xr:uid="{0AD52032-9885-42DD-8551-CE5C49670F9C}"/>
    <cellStyle name="Separador de milhares 5 2 9 7 2" xfId="50893" xr:uid="{EDF70E8F-1B4F-4B10-9C00-469E07F4190F}"/>
    <cellStyle name="Separador de milhares 5 2 9 7 2 2" xfId="50894" xr:uid="{E7ADA5DD-BD22-4F83-811A-DBCF8DAD8D7F}"/>
    <cellStyle name="Separador de milhares 5 2 9 7 2 2 2" xfId="50895" xr:uid="{EE6DDB0F-FC39-4988-9039-EB17349E5162}"/>
    <cellStyle name="Separador de milhares 5 2 9 7 2 3" xfId="50896" xr:uid="{916B34EC-6610-40BE-8AD6-AB3712A5FFAA}"/>
    <cellStyle name="Separador de milhares 5 2 9 7 3" xfId="50897" xr:uid="{93A551E9-8CAF-4A34-9F0C-F9C5DBAEBE0C}"/>
    <cellStyle name="Separador de milhares 5 2 9 7 3 2" xfId="50898" xr:uid="{284EC4CE-588B-4DAE-B522-76D8AE11C0AD}"/>
    <cellStyle name="Separador de milhares 5 2 9 7 4" xfId="50899" xr:uid="{1AE9EC2B-E735-4CDC-9522-6F5F28F30EDE}"/>
    <cellStyle name="Separador de milhares 5 2 9 7 4 2" xfId="50900" xr:uid="{0B15D25E-FAB3-46D7-9D28-F750B9D99C98}"/>
    <cellStyle name="Separador de milhares 5 2 9 7 5" xfId="50901" xr:uid="{7DD7BF38-DC95-4196-A0C2-15268C86DB55}"/>
    <cellStyle name="Separador de milhares 5 2 9 8" xfId="50902" xr:uid="{C230FEE3-E086-4AE2-9668-2ACCBB02E696}"/>
    <cellStyle name="Separador de milhares 5 2 9 8 2" xfId="50903" xr:uid="{8074DDBE-84A5-43FB-A659-D286F4632583}"/>
    <cellStyle name="Separador de milhares 5 2 9 8 2 2" xfId="50904" xr:uid="{935B5EEF-EB6E-42F5-8DBF-088E565E0594}"/>
    <cellStyle name="Separador de milhares 5 2 9 8 3" xfId="50905" xr:uid="{C9D44015-974F-41C9-BC9D-B8F6C032AC67}"/>
    <cellStyle name="Separador de milhares 5 2 9 8 3 2" xfId="50906" xr:uid="{5B067461-34EC-422E-84C8-767FCC5376A8}"/>
    <cellStyle name="Separador de milhares 5 2 9 8 4" xfId="50907" xr:uid="{1CE5BB30-6580-4150-8D83-80362A02C949}"/>
    <cellStyle name="Separador de milhares 5 2 9 9" xfId="50908" xr:uid="{71561D6D-B90C-4036-89E2-B9DD6D504EAB}"/>
    <cellStyle name="Separador de milhares 5 2 9 9 2" xfId="50909" xr:uid="{A44510AC-803F-400E-855E-F365AD27ADBC}"/>
    <cellStyle name="Separador de milhares 5 3" xfId="50910" xr:uid="{0AADE8CB-2EF0-462C-9FD3-4C4BCF19AFE2}"/>
    <cellStyle name="Separador de milhares 5 3 2" xfId="50911" xr:uid="{5563B4AC-4B40-47BA-932A-11210351907B}"/>
    <cellStyle name="Separador de milhares 5 3 2 2" xfId="50912" xr:uid="{4912FB3C-B765-46BD-B8E9-A801F9CC3463}"/>
    <cellStyle name="Separador de milhares 5 3 2 2 2" xfId="50913" xr:uid="{4B176454-7C5F-433E-AEE9-F63D1B2B0BB3}"/>
    <cellStyle name="Separador de milhares 5 3 2 3" xfId="50914" xr:uid="{6AB73617-5612-477B-839B-E7D1FA6555CE}"/>
    <cellStyle name="Separador de milhares 5 3 2 3 2" xfId="50915" xr:uid="{759B629C-3F93-416D-91FE-DE5311684F5F}"/>
    <cellStyle name="Separador de milhares 5 3 2 4" xfId="50916" xr:uid="{0850FA7A-3662-442A-BA7D-D5631F2525A3}"/>
    <cellStyle name="Separador de milhares 5 3 2 5" xfId="50917" xr:uid="{46D80BFF-0C74-4806-BA25-3755323F3F6E}"/>
    <cellStyle name="Separador de milhares 5 3 3" xfId="50918" xr:uid="{A2E40B9D-2BAE-4D77-8C57-621734F96B05}"/>
    <cellStyle name="Separador de milhares 5 3 3 2" xfId="50919" xr:uid="{9AF1575F-2B4C-49C9-A56F-D2141A939F74}"/>
    <cellStyle name="Separador de milhares 5 3 3 2 2" xfId="50920" xr:uid="{89D72F49-AD67-4253-A90A-981C231FE3E9}"/>
    <cellStyle name="Separador de milhares 5 3 3 3" xfId="50921" xr:uid="{675BC3B9-414C-47C1-ADC9-3C0749920826}"/>
    <cellStyle name="Separador de milhares 5 3 4" xfId="50922" xr:uid="{09B5EBA3-A0FE-4CE7-B648-A93EDCEA16C9}"/>
    <cellStyle name="Separador de milhares 5 3 4 2" xfId="50923" xr:uid="{743AEF2F-5490-4792-9B72-05CE3696B7A0}"/>
    <cellStyle name="Separador de milhares 5 3 5" xfId="50924" xr:uid="{C0049FBF-2D6A-4CB8-A7F0-A52299B6A800}"/>
    <cellStyle name="Separador de milhares 5 3 6" xfId="50925" xr:uid="{5D046D4B-A94F-476D-A4CE-1F38FF0AFC7F}"/>
    <cellStyle name="Separador de milhares 5 4" xfId="50926" xr:uid="{60A87976-359C-4A59-BFD9-E1CB0C807B03}"/>
    <cellStyle name="Separador de milhares 5 4 2" xfId="50927" xr:uid="{B01A21A9-A5C3-43DC-8D6C-E7A556AB0B98}"/>
    <cellStyle name="Separador de milhares 5 4 2 2" xfId="50928" xr:uid="{B88E2A59-CCB0-4277-BAED-1C3862D13EA0}"/>
    <cellStyle name="Separador de milhares 5 4 3" xfId="50929" xr:uid="{E5D78F4C-0240-45CB-A406-8B9619E8D2D2}"/>
    <cellStyle name="Separador de milhares 5 4 3 2" xfId="50930" xr:uid="{9AD9EE96-FE88-472D-AE58-E487DE89705D}"/>
    <cellStyle name="Separador de milhares 5 4 4" xfId="50931" xr:uid="{82960E98-0542-4FF6-A446-B0D2D2C701F5}"/>
    <cellStyle name="Separador de milhares 5 5" xfId="50932" xr:uid="{C6D30A2D-0CE6-48EE-8E96-7E1E678C1AA6}"/>
    <cellStyle name="Separador de milhares 5 5 2" xfId="50933" xr:uid="{7DEDF8AB-1B3A-4D1D-B90B-800FF353431D}"/>
    <cellStyle name="Separador de milhares 5 5 2 2" xfId="50934" xr:uid="{0220F8EC-331A-494B-9B8B-409C303A704B}"/>
    <cellStyle name="Separador de milhares 5 5 3" xfId="50935" xr:uid="{FD093E62-BA3C-4082-A6C7-171AB0218352}"/>
    <cellStyle name="Separador de milhares 5 5 3 2" xfId="50936" xr:uid="{2354ABC4-D2B0-455F-A751-F3C856F8E3EC}"/>
    <cellStyle name="Separador de milhares 5 5 4" xfId="50937" xr:uid="{4F3FCA45-FA6D-4C20-9D36-D0E2A8BB0F21}"/>
    <cellStyle name="Separador de milhares 5 6" xfId="50938" xr:uid="{E02518EF-C807-4688-BA3F-8C8DBB36E675}"/>
    <cellStyle name="Separador de milhares 5 6 2" xfId="50939" xr:uid="{B7042FA4-07A9-405C-A698-F25D04287C92}"/>
    <cellStyle name="Separador de milhares 5 6 2 2" xfId="50940" xr:uid="{6CBB1951-521F-41CF-B3F6-2B8A72141C3E}"/>
    <cellStyle name="Separador de milhares 5 6 3" xfId="50941" xr:uid="{C50BEF9F-81C7-4ECE-9992-190FD41F42D9}"/>
    <cellStyle name="Separador de milhares 5 6 3 2" xfId="50942" xr:uid="{7BD87B76-5B42-4052-9E58-59381F4597FC}"/>
    <cellStyle name="Separador de milhares 5 6 4" xfId="50943" xr:uid="{AFCD88EF-6342-45AD-810D-64270066E1A6}"/>
    <cellStyle name="Separador de milhares 5 7" xfId="50944" xr:uid="{A57A96E0-EFF3-4754-B0B3-181BC02975A5}"/>
    <cellStyle name="Separador de milhares 5 7 2" xfId="50945" xr:uid="{237530C2-BA70-4AEF-BBAD-44A120F79D1B}"/>
    <cellStyle name="Separador de milhares 5 8" xfId="50946" xr:uid="{95E760D0-F70C-4A16-9D3F-932E31E0BDED}"/>
    <cellStyle name="Separador de milhares 5 8 2" xfId="50947" xr:uid="{C9791D3C-D099-4882-8D22-73555612C8A6}"/>
    <cellStyle name="Separador de milhares 5 9" xfId="50948" xr:uid="{6C79EE0E-6549-44FE-98D7-C5E4D773DB9A}"/>
    <cellStyle name="Separador de milhares 5 9 2" xfId="50949" xr:uid="{E237CA8C-EF0E-4706-BED6-B46C5EBDF4E0}"/>
    <cellStyle name="Separador de milhares 6" xfId="50950" xr:uid="{DE1EB5F8-8BB9-4192-A10E-360998F5B616}"/>
    <cellStyle name="Separador de milhares 6 10" xfId="50951" xr:uid="{AD5122B4-AC52-46B2-AC2B-180652A8AC67}"/>
    <cellStyle name="Separador de milhares 6 10 2" xfId="50952" xr:uid="{65EBD18B-44F9-48EE-BB61-74619B292D2E}"/>
    <cellStyle name="Separador de milhares 6 11" xfId="50953" xr:uid="{43B550BB-D7D4-4A4B-A188-0E439541437B}"/>
    <cellStyle name="Separador de milhares 6 11 2" xfId="50954" xr:uid="{B3D9D043-105F-4C13-B494-E73FAF494630}"/>
    <cellStyle name="Separador de milhares 6 12" xfId="50955" xr:uid="{0B9C9CDB-7F87-4D98-8827-8779DFD12020}"/>
    <cellStyle name="Separador de milhares 6 12 2" xfId="50956" xr:uid="{38E8900F-80BD-4D10-A5F2-A61352DBE474}"/>
    <cellStyle name="Separador de milhares 6 13" xfId="50957" xr:uid="{BCD745D0-7C15-4B0C-8CA7-5E3048EDFAFB}"/>
    <cellStyle name="Separador de milhares 6 14" xfId="50958" xr:uid="{BD333975-D21C-41B6-A722-2D1E4F33AF31}"/>
    <cellStyle name="Separador de milhares 6 15" xfId="50959" xr:uid="{E13C7CC8-29DA-4951-B3CA-B17017B106D4}"/>
    <cellStyle name="Separador de milhares 6 2" xfId="50960" xr:uid="{868440C0-5919-471A-9B6E-CAA1EEF78B56}"/>
    <cellStyle name="Separador de milhares 6 2 10" xfId="50961" xr:uid="{944FA1D6-C9DC-474E-99EE-3ED84CDF4CBA}"/>
    <cellStyle name="Separador de milhares 6 2 10 2" xfId="50962" xr:uid="{F0E81FD2-8678-4248-BFDC-C721EF61ACE9}"/>
    <cellStyle name="Separador de milhares 6 2 11" xfId="50963" xr:uid="{9F0F2140-FBD5-4519-8630-3D929BEB87BA}"/>
    <cellStyle name="Separador de milhares 6 2 11 2" xfId="50964" xr:uid="{07DFCE1A-2B66-4D01-8A4F-C5C2E16DC08A}"/>
    <cellStyle name="Separador de milhares 6 2 12" xfId="50965" xr:uid="{77AA1910-48EE-407B-AEF9-BE18679180E6}"/>
    <cellStyle name="Separador de milhares 6 2 13" xfId="50966" xr:uid="{86408492-9EC8-4EBC-B8FC-C315FF9E49EE}"/>
    <cellStyle name="Separador de milhares 6 2 14" xfId="50967" xr:uid="{3DC7788B-DAB2-46D3-A8DA-EFB7F8FA895E}"/>
    <cellStyle name="Separador de milhares 6 2 2" xfId="50968" xr:uid="{346E31E5-437F-4264-85D3-8850B0E323F4}"/>
    <cellStyle name="Separador de milhares 6 2 2 2" xfId="50969" xr:uid="{6A555D1F-A417-4171-9169-0BFD87EB1855}"/>
    <cellStyle name="Separador de milhares 6 2 2 2 2" xfId="50970" xr:uid="{DFBAD37B-7488-40C1-B46E-4A84A767A101}"/>
    <cellStyle name="Separador de milhares 6 2 2 2 2 2" xfId="50971" xr:uid="{1C60B168-A059-41E8-9120-F2047DA8099F}"/>
    <cellStyle name="Separador de milhares 6 2 2 2 3" xfId="50972" xr:uid="{0F6CAC06-0AED-4B03-A599-1B19E51B56F2}"/>
    <cellStyle name="Separador de milhares 6 2 2 2 3 2" xfId="50973" xr:uid="{CB0F3181-F15A-44E3-B6FC-E45AEE17BA1B}"/>
    <cellStyle name="Separador de milhares 6 2 2 2 4" xfId="50974" xr:uid="{53EC061F-DEB9-4EF9-8DC3-1A6D99FF5929}"/>
    <cellStyle name="Separador de milhares 6 2 2 2 5" xfId="50975" xr:uid="{3F370331-E628-4BD1-BB62-1C7FC6C12818}"/>
    <cellStyle name="Separador de milhares 6 2 2 3" xfId="50976" xr:uid="{AE5794AB-1DF4-4FC3-BFFC-F9C0120E5957}"/>
    <cellStyle name="Separador de milhares 6 2 2 3 2" xfId="50977" xr:uid="{7759B8E0-6B29-4CAB-B80D-5C7B46DF9ED0}"/>
    <cellStyle name="Separador de milhares 6 2 2 3 2 2" xfId="50978" xr:uid="{40A40A99-F9A4-431D-9315-18D1A9CD772E}"/>
    <cellStyle name="Separador de milhares 6 2 2 3 3" xfId="50979" xr:uid="{28247656-0E26-476D-B7DA-97DCC2F6DC18}"/>
    <cellStyle name="Separador de milhares 6 2 2 3 3 2" xfId="50980" xr:uid="{C2D1C737-DB3B-4CA0-ADDA-DA8545FBDDB9}"/>
    <cellStyle name="Separador de milhares 6 2 2 3 4" xfId="50981" xr:uid="{165DB209-96CD-4BEE-AB0E-9B763E250078}"/>
    <cellStyle name="Separador de milhares 6 2 2 4" xfId="50982" xr:uid="{68E42BF4-EE23-457C-B2C9-2E2491495DDF}"/>
    <cellStyle name="Separador de milhares 6 2 2 4 2" xfId="50983" xr:uid="{12803955-B606-4CF4-8017-D5892AF56065}"/>
    <cellStyle name="Separador de milhares 6 2 2 4 2 2" xfId="50984" xr:uid="{36DB2BA4-ED8D-4F65-84D0-DA9AD593AB27}"/>
    <cellStyle name="Separador de milhares 6 2 2 4 3" xfId="50985" xr:uid="{8AC53BDA-1CD1-49B4-8FC8-3007541A13FB}"/>
    <cellStyle name="Separador de milhares 6 2 2 4 3 2" xfId="50986" xr:uid="{BAF733D1-9ACA-4ACF-8F13-0244045A4298}"/>
    <cellStyle name="Separador de milhares 6 2 2 4 4" xfId="50987" xr:uid="{8FAF58E5-8A55-4B3B-99B2-1C34FB1C911F}"/>
    <cellStyle name="Separador de milhares 6 2 2 5" xfId="50988" xr:uid="{4A216445-3DDE-463A-85F2-CA61CB1D849B}"/>
    <cellStyle name="Separador de milhares 6 2 2 5 2" xfId="50989" xr:uid="{657166E3-2608-42CD-BD10-60AE4596A204}"/>
    <cellStyle name="Separador de milhares 6 2 2 5 2 2" xfId="50990" xr:uid="{847EDB6A-1504-48D3-B0D4-87DC6FA8FA14}"/>
    <cellStyle name="Separador de milhares 6 2 2 5 3" xfId="50991" xr:uid="{139D07D6-76E7-4699-869E-70CB112EAB78}"/>
    <cellStyle name="Separador de milhares 6 2 2 5 3 2" xfId="50992" xr:uid="{E039D789-9320-4E39-9B34-73B74B9258AB}"/>
    <cellStyle name="Separador de milhares 6 2 2 5 4" xfId="50993" xr:uid="{6C920EEF-A40D-4EE9-8F44-B6DF7A654BE9}"/>
    <cellStyle name="Separador de milhares 6 2 2 6" xfId="50994" xr:uid="{E1DC4FC0-4C18-4446-993D-D0B1824125CF}"/>
    <cellStyle name="Separador de milhares 6 2 2 6 2" xfId="50995" xr:uid="{8D0CD569-64E6-4B69-905D-0BB89ADB82DD}"/>
    <cellStyle name="Separador de milhares 6 2 2 7" xfId="50996" xr:uid="{701C3383-2202-4B32-9A6B-337B820CF15C}"/>
    <cellStyle name="Separador de milhares 6 2 2 7 2" xfId="50997" xr:uid="{6EAE8126-39B2-4AB2-BFF8-93B6DD47FD65}"/>
    <cellStyle name="Separador de milhares 6 2 2 8" xfId="50998" xr:uid="{C2CFDE12-E548-496C-8AE6-9522B19B1769}"/>
    <cellStyle name="Separador de milhares 6 2 2 9" xfId="50999" xr:uid="{212CE7DE-E663-431F-98ED-7DAF3EAEC99B}"/>
    <cellStyle name="Separador de milhares 6 2 3" xfId="51000" xr:uid="{CD6BC665-F498-4F7B-AA86-E0C34D2CB534}"/>
    <cellStyle name="Separador de milhares 6 2 3 2" xfId="51001" xr:uid="{2F17D594-41B6-4495-BC65-0DD6F85351ED}"/>
    <cellStyle name="Separador de milhares 6 2 3 2 2" xfId="51002" xr:uid="{B0AD26E2-9548-4C0F-86F4-E882F09D2FA1}"/>
    <cellStyle name="Separador de milhares 6 2 3 2 3" xfId="51003" xr:uid="{500CAA57-BB81-4D74-A840-2C25CBAAA180}"/>
    <cellStyle name="Separador de milhares 6 2 3 3" xfId="51004" xr:uid="{F9D876E7-92B0-4821-A5F6-800DBD75C8B4}"/>
    <cellStyle name="Separador de milhares 6 2 3 3 2" xfId="51005" xr:uid="{343CFF74-F463-4E33-967B-B1DBD5F1B931}"/>
    <cellStyle name="Separador de milhares 6 2 3 4" xfId="51006" xr:uid="{A3E3984A-0417-401E-9475-9EBC5098B802}"/>
    <cellStyle name="Separador de milhares 6 2 3 5" xfId="51007" xr:uid="{312712C2-98EE-4121-B2DB-0BC1596FDEFD}"/>
    <cellStyle name="Separador de milhares 6 2 4" xfId="51008" xr:uid="{714902A0-A40C-41F7-BB78-0D3EE6AC7C03}"/>
    <cellStyle name="Separador de milhares 6 2 4 2" xfId="51009" xr:uid="{89B329CA-E1F8-469B-8185-913AFC5A2379}"/>
    <cellStyle name="Separador de milhares 6 2 4 2 2" xfId="51010" xr:uid="{A5C18B96-F423-4528-A094-D84299851402}"/>
    <cellStyle name="Separador de milhares 6 2 4 3" xfId="51011" xr:uid="{63C4E003-36F6-4E08-84D4-725F6D43BCD4}"/>
    <cellStyle name="Separador de milhares 6 2 4 3 2" xfId="51012" xr:uid="{6A3B72E0-DDD2-425C-AD78-C8D73F4A7457}"/>
    <cellStyle name="Separador de milhares 6 2 4 4" xfId="51013" xr:uid="{DDDBDEB3-7E99-4B3D-A9B6-75156F243FAC}"/>
    <cellStyle name="Separador de milhares 6 2 4 5" xfId="51014" xr:uid="{F27B1931-5F32-45B6-8759-4EBD7FC86D3D}"/>
    <cellStyle name="Separador de milhares 6 2 5" xfId="51015" xr:uid="{625A4751-BC01-4272-8610-2C6B060AF2D7}"/>
    <cellStyle name="Separador de milhares 6 2 5 2" xfId="51016" xr:uid="{C5FACB3C-41AB-46F1-91CC-E7D4000E47CF}"/>
    <cellStyle name="Separador de milhares 6 2 5 2 2" xfId="51017" xr:uid="{2F4603E5-948B-4DDC-B455-165508911758}"/>
    <cellStyle name="Separador de milhares 6 2 5 3" xfId="51018" xr:uid="{402A7A06-4564-4443-A0B7-3847F06D701D}"/>
    <cellStyle name="Separador de milhares 6 2 5 3 2" xfId="51019" xr:uid="{DCC26AF9-DE82-48B0-89D6-B1F8945B82C7}"/>
    <cellStyle name="Separador de milhares 6 2 5 4" xfId="51020" xr:uid="{24BFF173-D42B-4959-B52D-C7103664C853}"/>
    <cellStyle name="Separador de milhares 6 2 6" xfId="51021" xr:uid="{1EE51603-8DD9-43F3-BE71-4B3BC508EF5D}"/>
    <cellStyle name="Separador de milhares 6 2 6 2" xfId="51022" xr:uid="{1D4DC31F-F689-4799-89E7-34296BBDAAC9}"/>
    <cellStyle name="Separador de milhares 6 2 6 2 2" xfId="51023" xr:uid="{08609C8B-2C71-48A7-9047-FA36AD1BB20B}"/>
    <cellStyle name="Separador de milhares 6 2 6 3" xfId="51024" xr:uid="{7537DE03-CAFA-409E-94AC-B1BC98943785}"/>
    <cellStyle name="Separador de milhares 6 2 6 3 2" xfId="51025" xr:uid="{E7652B3F-3D95-4612-BAD3-4474A9F83AF5}"/>
    <cellStyle name="Separador de milhares 6 2 6 4" xfId="51026" xr:uid="{83C4AF6B-9F36-40E1-8B33-3ED0E9448EBD}"/>
    <cellStyle name="Separador de milhares 6 2 7" xfId="51027" xr:uid="{374A7BCF-2D17-4A78-B966-25E9FF2AC359}"/>
    <cellStyle name="Separador de milhares 6 2 7 2" xfId="51028" xr:uid="{A302C876-DA65-4522-8466-EA31B2B9B510}"/>
    <cellStyle name="Separador de milhares 6 2 7 2 2" xfId="51029" xr:uid="{F33A9084-33FA-47A4-A716-40F7873DB9F1}"/>
    <cellStyle name="Separador de milhares 6 2 7 3" xfId="51030" xr:uid="{FD8577B1-4547-43AA-9438-64DEFBA9D21E}"/>
    <cellStyle name="Separador de milhares 6 2 7 3 2" xfId="51031" xr:uid="{57A34F8D-9113-41E0-B462-E5C607C1D199}"/>
    <cellStyle name="Separador de milhares 6 2 7 4" xfId="51032" xr:uid="{2C5FCC58-A908-49DC-83FC-E5E4A7864EA9}"/>
    <cellStyle name="Separador de milhares 6 2 8" xfId="51033" xr:uid="{48115C2E-712A-44D4-A877-D7A5E6ECF41E}"/>
    <cellStyle name="Separador de milhares 6 2 8 2" xfId="51034" xr:uid="{EEB4F57A-9A3A-4F64-9436-85CD7319E963}"/>
    <cellStyle name="Separador de milhares 6 2 9" xfId="51035" xr:uid="{26E704A2-269F-46BC-9AE9-56370CBEEC8F}"/>
    <cellStyle name="Separador de milhares 6 2 9 2" xfId="51036" xr:uid="{B46D2B12-28AF-4597-8DE2-AF223A4A9B77}"/>
    <cellStyle name="Separador de milhares 6 3" xfId="51037" xr:uid="{124D6404-2C06-470D-84FB-47986966A42A}"/>
    <cellStyle name="Separador de milhares 6 3 2" xfId="51038" xr:uid="{21247ED9-9E26-44AB-ABDB-FAA260F571E3}"/>
    <cellStyle name="Separador de milhares 6 3 2 2" xfId="51039" xr:uid="{BA27B8FF-456D-450A-9B09-FE28F0C4DDC5}"/>
    <cellStyle name="Separador de milhares 6 3 2 2 2" xfId="51040" xr:uid="{B2C45B26-0714-4B4D-B09C-F7925471A9FE}"/>
    <cellStyle name="Separador de milhares 6 3 2 3" xfId="51041" xr:uid="{BE76F27A-0CE0-4592-817B-469EEC4DEADC}"/>
    <cellStyle name="Separador de milhares 6 3 2 3 2" xfId="51042" xr:uid="{3F892EAC-0DD8-4E62-B3B3-23A852910C64}"/>
    <cellStyle name="Separador de milhares 6 3 2 4" xfId="51043" xr:uid="{4D268E5D-0040-47E8-A1F9-3C252EED61CA}"/>
    <cellStyle name="Separador de milhares 6 3 2 5" xfId="51044" xr:uid="{12D72B8A-805D-4776-948A-FB727B0AFB86}"/>
    <cellStyle name="Separador de milhares 6 3 3" xfId="51045" xr:uid="{1C888F04-0363-4729-95D5-683B87ACE582}"/>
    <cellStyle name="Separador de milhares 6 3 3 2" xfId="51046" xr:uid="{B6B62828-C8A4-4A0B-9917-EB488085DE38}"/>
    <cellStyle name="Separador de milhares 6 3 3 2 2" xfId="51047" xr:uid="{4DCFF02B-31E9-4BD5-B4BF-83EA5FD802B3}"/>
    <cellStyle name="Separador de milhares 6 3 3 3" xfId="51048" xr:uid="{B8C13EE7-E261-4420-9DC4-62D054824002}"/>
    <cellStyle name="Separador de milhares 6 3 3 3 2" xfId="51049" xr:uid="{8BDAC112-2B83-4D8D-96C3-9244DC00175D}"/>
    <cellStyle name="Separador de milhares 6 3 3 4" xfId="51050" xr:uid="{45A9A7DC-B019-4295-BCF6-9E0FAA5134DE}"/>
    <cellStyle name="Separador de milhares 6 3 4" xfId="51051" xr:uid="{5E948F73-046A-4BC5-9294-D97D1C4DD6E5}"/>
    <cellStyle name="Separador de milhares 6 3 4 2" xfId="51052" xr:uid="{5A3E4E52-8F80-4C1D-A210-D1D8AF75179C}"/>
    <cellStyle name="Separador de milhares 6 3 4 2 2" xfId="51053" xr:uid="{A0393D09-E49F-400B-AC57-75117674DF7F}"/>
    <cellStyle name="Separador de milhares 6 3 4 3" xfId="51054" xr:uid="{4C7F6815-E9C1-435A-8F28-EA02534C96BA}"/>
    <cellStyle name="Separador de milhares 6 3 4 3 2" xfId="51055" xr:uid="{3F88A732-2BC7-4A8D-9270-ED6FE6E62FB9}"/>
    <cellStyle name="Separador de milhares 6 3 4 4" xfId="51056" xr:uid="{DF7F8AEB-7EF5-4D97-B924-78AA948F2050}"/>
    <cellStyle name="Separador de milhares 6 3 5" xfId="51057" xr:uid="{529150C6-4BC8-4CC3-9936-3645F5A32AD8}"/>
    <cellStyle name="Separador de milhares 6 3 5 2" xfId="51058" xr:uid="{D92DE832-CF7E-499D-A6DA-AD8BBA709A89}"/>
    <cellStyle name="Separador de milhares 6 3 5 2 2" xfId="51059" xr:uid="{144CCE78-118A-4B77-96DF-45921CA6164F}"/>
    <cellStyle name="Separador de milhares 6 3 5 3" xfId="51060" xr:uid="{DBF3EF42-D063-4CAA-BC53-3661FC6AE8F2}"/>
    <cellStyle name="Separador de milhares 6 3 5 3 2" xfId="51061" xr:uid="{6C13485C-D6B9-41F3-83F3-1EE7691458EA}"/>
    <cellStyle name="Separador de milhares 6 3 5 4" xfId="51062" xr:uid="{5E2196A8-00E0-4D7F-BB45-B62C7903FCB0}"/>
    <cellStyle name="Separador de milhares 6 3 6" xfId="51063" xr:uid="{687A88C4-FE12-496C-89D8-8F585A6A7CA7}"/>
    <cellStyle name="Separador de milhares 6 3 6 2" xfId="51064" xr:uid="{6E3B746E-C8AD-4ED9-A9D3-135D204D7360}"/>
    <cellStyle name="Separador de milhares 6 3 7" xfId="51065" xr:uid="{92F1A171-C4A0-4E1F-B900-8C4E4CADFAFD}"/>
    <cellStyle name="Separador de milhares 6 3 7 2" xfId="51066" xr:uid="{5351E9AC-FC65-4DF8-A10D-98009AAACDAE}"/>
    <cellStyle name="Separador de milhares 6 3 8" xfId="51067" xr:uid="{B1EF63EF-C0F0-4E03-90D9-88222B079B8B}"/>
    <cellStyle name="Separador de milhares 6 3 9" xfId="51068" xr:uid="{2D6B861A-179F-40CA-98D6-5E4616CBCA58}"/>
    <cellStyle name="Separador de milhares 6 4" xfId="51069" xr:uid="{909F31D6-013A-4825-B7C3-8AC321E04AE0}"/>
    <cellStyle name="Separador de milhares 6 4 2" xfId="51070" xr:uid="{DCD6EF37-7CE9-471C-9D35-153B9F596F03}"/>
    <cellStyle name="Separador de milhares 6 4 2 2" xfId="51071" xr:uid="{3F3F360D-0C79-46EB-806A-3061587EC304}"/>
    <cellStyle name="Separador de milhares 6 4 2 3" xfId="51072" xr:uid="{62B61A99-5179-4040-A8FC-D35FBF70868A}"/>
    <cellStyle name="Separador de milhares 6 4 3" xfId="51073" xr:uid="{364B7185-8946-44CF-A431-3918E0F6B0AE}"/>
    <cellStyle name="Separador de milhares 6 4 3 2" xfId="51074" xr:uid="{02357EFC-1EC5-4717-8C45-77C25EBB7C8E}"/>
    <cellStyle name="Separador de milhares 6 4 4" xfId="51075" xr:uid="{C803D571-A9BB-4F2B-B881-5899A991B396}"/>
    <cellStyle name="Separador de milhares 6 4 5" xfId="51076" xr:uid="{833B89AA-A08E-4CA4-A906-DB0323AB5A2F}"/>
    <cellStyle name="Separador de milhares 6 5" xfId="51077" xr:uid="{7BE1CAB7-DDCA-4885-9D95-BE5DDD89D269}"/>
    <cellStyle name="Separador de milhares 6 5 2" xfId="51078" xr:uid="{37118C1D-FEBF-4F6F-B72E-2797BC3E8091}"/>
    <cellStyle name="Separador de milhares 6 5 2 2" xfId="51079" xr:uid="{45BA1300-4B47-44D3-A53F-33BFA2C4D0D5}"/>
    <cellStyle name="Separador de milhares 6 5 2 3" xfId="51080" xr:uid="{4E7B8DBC-433B-4607-8A24-BAB560234E1C}"/>
    <cellStyle name="Separador de milhares 6 5 3" xfId="51081" xr:uid="{26070D08-C1B9-43CD-B1B6-91BAF317FE6A}"/>
    <cellStyle name="Separador de milhares 6 5 3 2" xfId="51082" xr:uid="{F265067F-2075-4C97-86DD-C43E3D1BA1ED}"/>
    <cellStyle name="Separador de milhares 6 5 4" xfId="51083" xr:uid="{4B396B5B-AF2A-4A8E-94CA-F97AAA0E27C0}"/>
    <cellStyle name="Separador de milhares 6 5 5" xfId="51084" xr:uid="{A9E6BED8-416E-4C88-AEB6-1D66622057E8}"/>
    <cellStyle name="Separador de milhares 6 6" xfId="51085" xr:uid="{A50ED0FC-7EBD-4194-8E03-8ABEA26EE59E}"/>
    <cellStyle name="Separador de milhares 6 6 2" xfId="51086" xr:uid="{C70AE961-3564-44AC-BBDA-51D43C466BD3}"/>
    <cellStyle name="Separador de milhares 6 6 2 2" xfId="51087" xr:uid="{148B019D-E46C-4BD3-8BF8-D748B8B86DAD}"/>
    <cellStyle name="Separador de milhares 6 6 3" xfId="51088" xr:uid="{43A85E95-845C-41F4-B3D1-8360C819EA08}"/>
    <cellStyle name="Separador de milhares 6 6 3 2" xfId="51089" xr:uid="{9162A857-FBEF-4BD8-9B4D-2351CBB96593}"/>
    <cellStyle name="Separador de milhares 6 6 4" xfId="51090" xr:uid="{9750B45B-6503-4292-A50D-D1CD3AAB43E5}"/>
    <cellStyle name="Separador de milhares 6 6 5" xfId="51091" xr:uid="{0AFE7493-32DA-477E-8087-D97D722EE627}"/>
    <cellStyle name="Separador de milhares 6 7" xfId="51092" xr:uid="{6B72189D-E195-4063-B204-E157A7887159}"/>
    <cellStyle name="Separador de milhares 6 7 2" xfId="51093" xr:uid="{56E5B2FF-41F7-4C3B-81B2-E3E91065A32C}"/>
    <cellStyle name="Separador de milhares 6 7 2 2" xfId="51094" xr:uid="{1DA8941D-F8B9-4CAA-A3A1-A281DA4F8EB2}"/>
    <cellStyle name="Separador de milhares 6 7 3" xfId="51095" xr:uid="{4847F660-6C87-4264-9178-C08DE05F8086}"/>
    <cellStyle name="Separador de milhares 6 7 3 2" xfId="51096" xr:uid="{99C865FC-E6ED-4C7F-9163-13607ED1C8D2}"/>
    <cellStyle name="Separador de milhares 6 7 4" xfId="51097" xr:uid="{F052EB82-308D-4225-A76E-4A834D078A4A}"/>
    <cellStyle name="Separador de milhares 6 8" xfId="51098" xr:uid="{51C28437-0E7F-4CB5-B9F4-A4DA1EBAB498}"/>
    <cellStyle name="Separador de milhares 6 8 2" xfId="51099" xr:uid="{25FFEC1E-1CFE-4B74-8EFA-B4C918015FBB}"/>
    <cellStyle name="Separador de milhares 6 8 2 2" xfId="51100" xr:uid="{CA82694F-643A-4226-9EB1-4996A277A004}"/>
    <cellStyle name="Separador de milhares 6 8 3" xfId="51101" xr:uid="{26C182B5-7D21-4790-95B2-6A71EF9F00FD}"/>
    <cellStyle name="Separador de milhares 6 8 3 2" xfId="51102" xr:uid="{D2554CC0-5A36-4C76-84BA-67F367392D15}"/>
    <cellStyle name="Separador de milhares 6 8 4" xfId="51103" xr:uid="{57B7E9A1-CAAB-4D28-B79E-731D4CACF1DD}"/>
    <cellStyle name="Separador de milhares 6 9" xfId="51104" xr:uid="{6165FE20-D989-4E12-AC01-D6ACEDF44EB9}"/>
    <cellStyle name="Separador de milhares 6 9 2" xfId="51105" xr:uid="{F1EA9B6A-9852-4BCB-AD10-DD69BDD42CDA}"/>
    <cellStyle name="Separador de milhares 7" xfId="51106" xr:uid="{F23D9292-5535-45A5-AA8C-59314C56856A}"/>
    <cellStyle name="Separador de milhares 7 10" xfId="51107" xr:uid="{B3818918-B691-45F0-9CFE-005B76F22864}"/>
    <cellStyle name="Separador de milhares 7 10 2" xfId="51108" xr:uid="{6E90B3AB-20B4-4184-8319-34EA8B1B45D0}"/>
    <cellStyle name="Separador de milhares 7 11" xfId="51109" xr:uid="{3455B45D-E2A1-4EFD-861B-40AB9B130E7F}"/>
    <cellStyle name="Separador de milhares 7 12" xfId="51110" xr:uid="{BBAD974B-0318-4CDA-8171-420B11490727}"/>
    <cellStyle name="Separador de milhares 7 13" xfId="51111" xr:uid="{35377B0A-2858-4CCF-876B-1E8145EF0D7D}"/>
    <cellStyle name="Separador de milhares 7 2" xfId="51112" xr:uid="{A91E86AA-BC58-4FDC-85EE-56FC37B62666}"/>
    <cellStyle name="Separador de milhares 7 2 2" xfId="51113" xr:uid="{662DDC2A-3FF8-4B06-A96A-E89F6E0064E8}"/>
    <cellStyle name="Separador de milhares 7 2 2 2" xfId="51114" xr:uid="{AF46A6EB-94FA-43E9-BB38-E63496A5D397}"/>
    <cellStyle name="Separador de milhares 7 2 2 2 2" xfId="51115" xr:uid="{FC7C790C-1921-4224-A921-2D651C094BC4}"/>
    <cellStyle name="Separador de milhares 7 2 2 3" xfId="51116" xr:uid="{3D93B4F1-E56B-4C3A-8DD3-6BC13F83EF19}"/>
    <cellStyle name="Separador de milhares 7 2 2 3 2" xfId="51117" xr:uid="{6899E04C-8422-4B83-A5A8-8A3BDC3DA52C}"/>
    <cellStyle name="Separador de milhares 7 2 2 4" xfId="51118" xr:uid="{B7E70843-E33A-443A-B397-CBAD4E2AE8E5}"/>
    <cellStyle name="Separador de milhares 7 2 2 5" xfId="51119" xr:uid="{2019842C-654F-4520-BB8B-940F0830E57A}"/>
    <cellStyle name="Separador de milhares 7 2 3" xfId="51120" xr:uid="{AD8B220F-4162-4322-ADA4-E68138D8C3F8}"/>
    <cellStyle name="Separador de milhares 7 2 3 2" xfId="51121" xr:uid="{D1A0B01E-5856-4699-9790-FAB46C18019D}"/>
    <cellStyle name="Separador de milhares 7 2 3 2 2" xfId="51122" xr:uid="{97C8EE8A-457A-4777-81B6-145FE8D6BC07}"/>
    <cellStyle name="Separador de milhares 7 2 3 3" xfId="51123" xr:uid="{374039DE-236D-413D-BCFD-B3FBB0B4C246}"/>
    <cellStyle name="Separador de milhares 7 2 3 3 2" xfId="51124" xr:uid="{4F3080BC-F3EE-4CE8-A7E3-57A03A31AD9C}"/>
    <cellStyle name="Separador de milhares 7 2 3 4" xfId="51125" xr:uid="{F45D0904-4504-476B-9818-375BAD1CCF50}"/>
    <cellStyle name="Separador de milhares 7 2 4" xfId="51126" xr:uid="{5819C51F-7BE2-440C-BD50-51C74676989C}"/>
    <cellStyle name="Separador de milhares 7 2 4 2" xfId="51127" xr:uid="{5DB009B3-9771-4D39-A5E9-40D3FFDCD670}"/>
    <cellStyle name="Separador de milhares 7 2 5" xfId="51128" xr:uid="{DA49B0E7-3CEF-4730-92AE-D1A4E77D8A46}"/>
    <cellStyle name="Separador de milhares 7 2 5 2" xfId="51129" xr:uid="{EAD568FB-2A0D-4854-9BA3-808A2FD3EC75}"/>
    <cellStyle name="Separador de milhares 7 2 6" xfId="51130" xr:uid="{ED92029C-2352-4E68-B780-A16CC3B6ECB2}"/>
    <cellStyle name="Separador de milhares 7 2 7" xfId="51131" xr:uid="{82C0486C-1817-4FBF-AE68-098AE39BD85A}"/>
    <cellStyle name="Separador de milhares 7 3" xfId="51132" xr:uid="{DD18FF8C-F39A-44AB-88AC-B4E5B9619A43}"/>
    <cellStyle name="Separador de milhares 7 3 2" xfId="51133" xr:uid="{74622692-EEE9-4D88-8793-60FB691324D3}"/>
    <cellStyle name="Separador de milhares 7 3 2 2" xfId="51134" xr:uid="{20EAD53E-BA0D-4473-9797-5FF58FD6BFAC}"/>
    <cellStyle name="Separador de milhares 7 3 3" xfId="51135" xr:uid="{B82650A0-0A39-4A2D-BBCE-264082DB43C8}"/>
    <cellStyle name="Separador de milhares 7 3 3 2" xfId="51136" xr:uid="{2967BC7C-CDC4-4B79-81AE-8DBFF5A05593}"/>
    <cellStyle name="Separador de milhares 7 3 4" xfId="51137" xr:uid="{9094DD55-A0F0-4351-B3CA-4C56D17FC95C}"/>
    <cellStyle name="Separador de milhares 7 3 5" xfId="51138" xr:uid="{3DF56A58-32AF-42DD-AD86-1B8A4D4C3019}"/>
    <cellStyle name="Separador de milhares 7 4" xfId="51139" xr:uid="{99786872-37BF-4674-88CC-B7EDA964BC24}"/>
    <cellStyle name="Separador de milhares 7 4 2" xfId="51140" xr:uid="{82340A5C-2977-40B6-81A7-65A5E183707F}"/>
    <cellStyle name="Separador de milhares 7 4 2 2" xfId="51141" xr:uid="{55F601BF-5E29-448C-AEEA-6663E36CBE3A}"/>
    <cellStyle name="Separador de milhares 7 4 3" xfId="51142" xr:uid="{F8BD2B2F-2ACA-41F5-A3D0-E886BB10F581}"/>
    <cellStyle name="Separador de milhares 7 4 3 2" xfId="51143" xr:uid="{58053D63-C7BE-4D53-BAA7-45395CDC179F}"/>
    <cellStyle name="Separador de milhares 7 4 4" xfId="51144" xr:uid="{5C7AE432-BD72-43AE-8342-DFB2EB9EC6BB}"/>
    <cellStyle name="Separador de milhares 7 5" xfId="51145" xr:uid="{2FB48CCC-8A3A-41BC-924A-819852CC4C62}"/>
    <cellStyle name="Separador de milhares 7 5 2" xfId="51146" xr:uid="{A3D6CDF4-40F3-4D52-8CD8-93D1C1DFFC11}"/>
    <cellStyle name="Separador de milhares 7 5 2 2" xfId="51147" xr:uid="{E48B35CE-D6C9-476C-8CA9-DB2BA1AA4F0B}"/>
    <cellStyle name="Separador de milhares 7 5 3" xfId="51148" xr:uid="{F29FC7E1-F661-4515-853B-5108FAFBE851}"/>
    <cellStyle name="Separador de milhares 7 5 3 2" xfId="51149" xr:uid="{D2A16435-B20D-4B99-994A-309D9A3FAE29}"/>
    <cellStyle name="Separador de milhares 7 5 4" xfId="51150" xr:uid="{6A75121A-48B4-4856-89D8-2D7FAA572E11}"/>
    <cellStyle name="Separador de milhares 7 6" xfId="51151" xr:uid="{230F8FA4-4403-4144-90ED-66A389933405}"/>
    <cellStyle name="Separador de milhares 7 6 2" xfId="51152" xr:uid="{989C1016-A77F-4E40-BCA3-41373610961B}"/>
    <cellStyle name="Separador de milhares 7 6 2 2" xfId="51153" xr:uid="{7E602259-139E-4309-B10C-DAC4D520E294}"/>
    <cellStyle name="Separador de milhares 7 6 3" xfId="51154" xr:uid="{E2E9FBAD-40C8-4976-AF54-33F40DB4FABA}"/>
    <cellStyle name="Separador de milhares 7 6 3 2" xfId="51155" xr:uid="{9C3278D1-8694-421E-AD35-9DC13AE95E5A}"/>
    <cellStyle name="Separador de milhares 7 6 4" xfId="51156" xr:uid="{C6DB8078-AF51-4D92-9639-1B51CEDBB816}"/>
    <cellStyle name="Separador de milhares 7 7" xfId="51157" xr:uid="{DA1145DD-FC5A-49E7-9383-2A7AB5C77B3A}"/>
    <cellStyle name="Separador de milhares 7 7 2" xfId="51158" xr:uid="{6F68832D-AFDC-47F6-BC37-28976EEB6DAE}"/>
    <cellStyle name="Separador de milhares 7 8" xfId="51159" xr:uid="{6DA8F510-682E-4C3E-A7D7-EADA29621D31}"/>
    <cellStyle name="Separador de milhares 7 8 2" xfId="51160" xr:uid="{444ED314-6AFC-400D-A3F9-A958B6F396D6}"/>
    <cellStyle name="Separador de milhares 7 9" xfId="51161" xr:uid="{3CE529A4-26F8-4D19-A52C-8DA1E18E4D99}"/>
    <cellStyle name="Separador de milhares 7 9 2" xfId="51162" xr:uid="{B173A42C-7CCA-446A-AB25-195DBC6FB462}"/>
    <cellStyle name="Separador de milhares 8" xfId="51163" xr:uid="{E939312F-F535-4FF4-AA92-62E2029438F8}"/>
    <cellStyle name="Separador de milhares 8 2" xfId="51164" xr:uid="{E030EFD2-B6D2-4AE6-82B4-B417FA2A40F8}"/>
    <cellStyle name="Separador de milhares 8 2 2" xfId="51165" xr:uid="{0BB03CC1-A870-419D-A5E0-0EC0EB2B6FA3}"/>
    <cellStyle name="Separador de milhares 8 2 2 2" xfId="51166" xr:uid="{4E9824AF-8731-497C-AF40-FAD23682C34E}"/>
    <cellStyle name="Separador de milhares 8 2 3" xfId="51167" xr:uid="{F3CEEF45-C454-4238-8FF1-E8BF1608C84C}"/>
    <cellStyle name="Separador de milhares 8 2 3 2" xfId="51168" xr:uid="{3EE3EDA9-D29A-4765-9EA4-1A6C49581499}"/>
    <cellStyle name="Separador de milhares 8 2 4" xfId="51169" xr:uid="{AA6A939B-FAC2-44CF-BB6A-B3409E4C35BC}"/>
    <cellStyle name="Separador de milhares 8 2 5" xfId="51170" xr:uid="{DDBB50F7-C62C-43EF-8788-011DD592CECC}"/>
    <cellStyle name="Separador de milhares 8 3" xfId="51171" xr:uid="{F9C936F8-D1BC-4719-918E-4A8575BB9FB1}"/>
    <cellStyle name="Separador de milhares 8 3 2" xfId="51172" xr:uid="{69D54475-1BD8-4CED-94D9-CDB9F8CDFCCA}"/>
    <cellStyle name="Separador de milhares 8 4" xfId="51173" xr:uid="{A3CBAAAC-BDF2-4F44-81CE-D49E990E8AA6}"/>
    <cellStyle name="Separador de milhares 8 4 2" xfId="51174" xr:uid="{24D09B88-E00B-45FB-8DCC-13FCE17C16C2}"/>
    <cellStyle name="Separador de milhares 8 5" xfId="51175" xr:uid="{E6DD1B78-F054-4D55-9CE5-9CA5D34CEE53}"/>
    <cellStyle name="Separador de milhares 8 6" xfId="51176" xr:uid="{EA79CD63-9FDB-4757-965D-4BE9512113BC}"/>
    <cellStyle name="Separador de milhares 9" xfId="51177" xr:uid="{4DC1DD86-26A6-49E2-8CC1-9218B6455DD4}"/>
    <cellStyle name="Separador de milhares 9 2" xfId="51178" xr:uid="{8A3A38DD-23FA-4BA4-8CD4-13AFCCC9968A}"/>
    <cellStyle name="Separador de milhares 9 2 2" xfId="51179" xr:uid="{737D0A85-7CEB-4167-A2D6-3DC281B84905}"/>
    <cellStyle name="Separador de milhares 9 2 2 2" xfId="51180" xr:uid="{BB226484-C77F-4A5D-9A4C-743E97CD7FA8}"/>
    <cellStyle name="Separador de milhares 9 2 2 2 2" xfId="51181" xr:uid="{625D1C7E-0BBF-441B-A2DE-D813B6E2E5A3}"/>
    <cellStyle name="Separador de milhares 9 2 2 2 2 2" xfId="51182" xr:uid="{3F37B321-6AD8-4A4B-BDD7-B2CEF2D04606}"/>
    <cellStyle name="Separador de milhares 9 2 2 2 3" xfId="51183" xr:uid="{8CC38255-55CE-4D0C-A848-9D6353888E6C}"/>
    <cellStyle name="Separador de milhares 9 2 2 2 4" xfId="51184" xr:uid="{A4C7B61F-43EE-4F0B-8796-719A85362D16}"/>
    <cellStyle name="Separador de milhares 9 2 2 3" xfId="51185" xr:uid="{0DA7BC2D-854F-42A7-913B-232B6FC11BBB}"/>
    <cellStyle name="Separador de milhares 9 2 2 3 2" xfId="51186" xr:uid="{35F91219-7AC1-4EE4-94F1-9762B911C227}"/>
    <cellStyle name="Separador de milhares 9 2 2 4" xfId="51187" xr:uid="{35DA4C38-2ABB-4083-B519-0A205717FC6E}"/>
    <cellStyle name="Separador de milhares 9 2 2 4 2" xfId="51188" xr:uid="{E7694D1F-813A-441A-892B-8CA279E9CA86}"/>
    <cellStyle name="Separador de milhares 9 2 2 5" xfId="51189" xr:uid="{53312775-D0B6-4F16-852B-FE053AD17BAC}"/>
    <cellStyle name="Separador de milhares 9 2 2 6" xfId="51190" xr:uid="{2FFABD9B-91BB-44B6-8536-A0E61846006F}"/>
    <cellStyle name="Separador de milhares 9 2 3" xfId="51191" xr:uid="{70499620-5C96-45AE-ABEB-9937D0101A21}"/>
    <cellStyle name="Separador de milhares 9 2 3 2" xfId="51192" xr:uid="{5D1F63F7-FCFA-48D4-9C09-B8F69CDD3FEF}"/>
    <cellStyle name="Separador de milhares 9 2 3 2 2" xfId="51193" xr:uid="{C965CF26-8C65-46B2-9CF5-D3E7049D09E2}"/>
    <cellStyle name="Separador de milhares 9 2 3 3" xfId="51194" xr:uid="{A0D27768-B81F-40CC-8CC7-FA7D801CD99B}"/>
    <cellStyle name="Separador de milhares 9 2 4" xfId="51195" xr:uid="{BC3A224F-8A73-4B35-9269-D597FE1F0FD7}"/>
    <cellStyle name="Separador de milhares 9 2 4 2" xfId="51196" xr:uid="{DDA43DD4-0F20-40E9-AE0C-A5883DEC39B7}"/>
    <cellStyle name="Separador de milhares 9 2 4 2 2" xfId="51197" xr:uid="{0E919833-6AE2-4A5D-B5B1-FD71C37BA55F}"/>
    <cellStyle name="Separador de milhares 9 2 4 3" xfId="51198" xr:uid="{137EF22E-39CD-4137-86F2-01B6E48E7819}"/>
    <cellStyle name="Separador de milhares 9 2 5" xfId="51199" xr:uid="{D371765F-DEFF-4372-AB2A-EEE12BDEFE66}"/>
    <cellStyle name="Separador de milhares 9 2 5 2" xfId="51200" xr:uid="{3F7656E9-CDEA-4221-BD35-093F456BAAF7}"/>
    <cellStyle name="Separador de milhares 9 2 5 3" xfId="51201" xr:uid="{3BAB67DD-4FB1-4BF7-9686-994217BFAC75}"/>
    <cellStyle name="Separador de milhares 9 2 6" xfId="51202" xr:uid="{5D3F9051-4FA3-44BD-B8A4-6E39EB23105D}"/>
    <cellStyle name="Separador de milhares 9 2 7" xfId="51203" xr:uid="{24B34B64-B39A-487B-9022-04F04DB54924}"/>
    <cellStyle name="Separador de milhares 9 3" xfId="51204" xr:uid="{BF27ABF5-A6B8-440A-879A-3A95639F40C9}"/>
    <cellStyle name="Separador de milhares 9 3 2" xfId="51205" xr:uid="{97CFB854-5565-4D6C-A90B-83B3D235EE1C}"/>
    <cellStyle name="Separador de milhares 9 3 2 2" xfId="51206" xr:uid="{220FB170-3805-4CEB-9479-B39CCE3B34B5}"/>
    <cellStyle name="Separador de milhares 9 3 2 2 2" xfId="51207" xr:uid="{3D3DAAB4-4A51-47C1-9525-EF5823693BB5}"/>
    <cellStyle name="Separador de milhares 9 3 2 3" xfId="51208" xr:uid="{0F6C1608-7720-4262-8330-A95B50DFE568}"/>
    <cellStyle name="Separador de milhares 9 3 3" xfId="51209" xr:uid="{EAE39744-5FC6-44A0-8F1B-29A62CE472E7}"/>
    <cellStyle name="Separador de milhares 9 3 3 2" xfId="51210" xr:uid="{9DC86BC8-2B19-4F67-A126-04D1F78BDBCF}"/>
    <cellStyle name="Separador de milhares 9 3 3 2 2" xfId="51211" xr:uid="{210EBEBD-D1AB-4320-936A-6C6639B85DD6}"/>
    <cellStyle name="Separador de milhares 9 3 3 3" xfId="51212" xr:uid="{38A91BDE-5A5F-464B-A04E-55AA7D91ECBC}"/>
    <cellStyle name="Separador de milhares 9 3 4" xfId="51213" xr:uid="{F1B710C1-A440-40F3-93BA-14E85AB64E51}"/>
    <cellStyle name="Separador de milhares 9 3 4 2" xfId="51214" xr:uid="{89340CE0-F57D-4C9E-A406-DD54B76E7656}"/>
    <cellStyle name="Separador de milhares 9 3 4 3" xfId="51215" xr:uid="{20852DE0-C3B7-449D-A1C4-1BB6A31D783B}"/>
    <cellStyle name="Separador de milhares 9 3 5" xfId="51216" xr:uid="{7932CE40-EE76-4C27-827E-3EFF81854772}"/>
    <cellStyle name="Separador de milhares 9 3 5 2" xfId="51217" xr:uid="{6E6060D7-A342-4AA0-866B-D26A7A59C8C9}"/>
    <cellStyle name="Separador de milhares 9 3 6" xfId="51218" xr:uid="{366FADEF-41AF-49AB-A239-6FAF1BFFE528}"/>
    <cellStyle name="Separador de milhares 9 3 7" xfId="51219" xr:uid="{027D2E29-07A5-4C00-8B96-16BDA71D3B93}"/>
    <cellStyle name="Separador de milhares 9 4" xfId="51220" xr:uid="{21FFC9D9-B9E1-41EE-B103-22A94449BE13}"/>
    <cellStyle name="Separador de milhares 9 4 2" xfId="51221" xr:uid="{D69BDD1F-93BA-48B4-8A93-925F8CA87374}"/>
    <cellStyle name="Separador de milhares 9 4 2 2" xfId="51222" xr:uid="{DFBC73A4-25CC-43D8-A583-A6EA4621F78A}"/>
    <cellStyle name="Separador de milhares 9 4 2 2 2" xfId="51223" xr:uid="{4E60438A-C1A1-47F3-99D5-764A174BFDDA}"/>
    <cellStyle name="Separador de milhares 9 4 2 3" xfId="51224" xr:uid="{8876304B-085A-4624-A449-9B6FF5EBDCFD}"/>
    <cellStyle name="Separador de milhares 9 4 2 4" xfId="51225" xr:uid="{772B7A9B-CEF5-4E70-A935-EDBCAB6FB7B2}"/>
    <cellStyle name="Separador de milhares 9 4 3" xfId="51226" xr:uid="{3DCE08B0-AE45-42DD-BA1D-0A0AD3C01884}"/>
    <cellStyle name="Separador de milhares 9 4 3 2" xfId="51227" xr:uid="{EA30E60D-5167-4C64-9499-1B94272881C3}"/>
    <cellStyle name="Separador de milhares 9 4 4" xfId="51228" xr:uid="{60D75D74-24EC-42D9-9EF5-8E334941DA2D}"/>
    <cellStyle name="Separador de milhares 9 4 4 2" xfId="51229" xr:uid="{8F340223-F52E-46AF-BA3E-D63ADF4C4C76}"/>
    <cellStyle name="Separador de milhares 9 4 5" xfId="51230" xr:uid="{81DC2D97-9C98-4379-B99E-4FF6A44DB965}"/>
    <cellStyle name="Separador de milhares 9 4 6" xfId="51231" xr:uid="{4D042F46-FBB9-4A63-B5F7-64B6D8641EB5}"/>
    <cellStyle name="Separador de milhares 9 5" xfId="51232" xr:uid="{ADE81A71-C464-4BE0-8782-904F972BFA20}"/>
    <cellStyle name="Separador de milhares 9 5 2" xfId="51233" xr:uid="{DC647EB6-81F1-40EC-9980-0049B0DAF0E1}"/>
    <cellStyle name="Separador de milhares 9 5 2 2" xfId="51234" xr:uid="{6A88544C-3C6E-4F68-879B-8C7899077636}"/>
    <cellStyle name="Separador de milhares 9 5 2 3" xfId="51235" xr:uid="{DA601160-C10E-4BCA-B3AA-A86942887D9C}"/>
    <cellStyle name="Separador de milhares 9 5 3" xfId="51236" xr:uid="{7D249B13-FE7E-4131-8812-AF9DF19CA5E6}"/>
    <cellStyle name="Separador de milhares 9 5 3 2" xfId="51237" xr:uid="{F63AA097-C563-4E90-9DFB-A883AB359488}"/>
    <cellStyle name="Separador de milhares 9 5 4" xfId="51238" xr:uid="{03F2F34F-9E6D-4E7E-9F1D-AF9DF7DE5BD6}"/>
    <cellStyle name="Separador de milhares 9 5 5" xfId="51239" xr:uid="{A6BEBB3B-40F2-4940-9187-F2E43E929A74}"/>
    <cellStyle name="Separador de milhares 9 6" xfId="51240" xr:uid="{7DD483FC-33AF-4EAF-9955-AB5CB1C09261}"/>
    <cellStyle name="Separador de milhares 9 6 2" xfId="51241" xr:uid="{47012D94-883D-4DA9-BB1D-FCA82CAD9F8A}"/>
    <cellStyle name="Separador de milhares 9 6 2 2" xfId="51242" xr:uid="{8225870C-307A-477C-8449-43473C9CB5A0}"/>
    <cellStyle name="Separador de milhares 9 6 3" xfId="51243" xr:uid="{DDCE60EB-DB59-4275-ABBE-502BADAB4D8E}"/>
    <cellStyle name="Separador de milhares 9 7" xfId="51244" xr:uid="{68D6C29D-FED6-4042-8A3D-0080F51FD42E}"/>
    <cellStyle name="Separador de milhares 9 7 2" xfId="51245" xr:uid="{D1CC11BA-8A54-4871-A6EF-37A408FBCAD1}"/>
    <cellStyle name="Separador de milhares 9 7 3" xfId="51246" xr:uid="{CD515B0C-643B-4529-82B5-C8E3E95E5555}"/>
    <cellStyle name="Separador de milhares 9 8" xfId="51247" xr:uid="{C081F178-39EC-48CE-BC68-2717F67A0B0F}"/>
    <cellStyle name="Separador de milhares 9 9" xfId="51248" xr:uid="{B74929EA-8FDB-4566-A9B8-E3649F3A6407}"/>
    <cellStyle name="Sepavador de milhares [0]_Pasta2" xfId="51249" xr:uid="{C7A5D9F4-9C54-4251-83CC-D116BEEEE5CF}"/>
    <cellStyle name="Shaded" xfId="51250" xr:uid="{BF9C34AA-A163-4045-98B1-38E5CFE36A5D}"/>
    <cellStyle name="Shaded 2" xfId="51251" xr:uid="{3D936266-F3A0-46EF-BE71-AF57AD000AEC}"/>
    <cellStyle name="Shaded 2 2" xfId="51252" xr:uid="{74F9C735-F8AC-43F4-A28C-0E24774AD06B}"/>
    <cellStyle name="Shaded 2 2 2" xfId="51253" xr:uid="{2943CC75-20A8-47CA-8C22-B04F20E8FDFA}"/>
    <cellStyle name="Shaded 2 2 2 2" xfId="51254" xr:uid="{F6A6D2D8-8BA0-4518-B991-DF53C00392E0}"/>
    <cellStyle name="Shaded 2 2 3" xfId="51255" xr:uid="{581ADA8F-804D-40FC-8AF5-C00CE66C711F}"/>
    <cellStyle name="Shaded 2 2 3 2" xfId="51256" xr:uid="{9655E38B-B93C-4D5E-9066-AD62029D2E1D}"/>
    <cellStyle name="Shaded 2 2 4" xfId="51257" xr:uid="{65BD3FA9-AE95-4E87-8EDF-2B1FB565CCBB}"/>
    <cellStyle name="Shaded 2 3" xfId="51258" xr:uid="{45FE4080-D8DD-4C06-B1F2-1585FC85B4B3}"/>
    <cellStyle name="Shaded 2 3 2" xfId="51259" xr:uid="{3CFF349D-3C83-40BC-945B-8FEB7D23EB82}"/>
    <cellStyle name="Shaded 2 4" xfId="51260" xr:uid="{DD89D7C4-C372-496F-922F-F893C7351074}"/>
    <cellStyle name="Shaded 2 4 2" xfId="51261" xr:uid="{A8088E51-3EA3-4F1F-BF28-F729DED583EB}"/>
    <cellStyle name="Shaded 2 5" xfId="51262" xr:uid="{D0E11377-00BF-4959-8BFB-F698951AC8D8}"/>
    <cellStyle name="Shaded 2 5 2" xfId="51263" xr:uid="{B7FACC57-17B5-4EAF-B5E5-DD628211EEBC}"/>
    <cellStyle name="Shaded 2 6" xfId="51264" xr:uid="{5D5200D3-4CCF-430E-8D4A-88447109853E}"/>
    <cellStyle name="Shaded 2 7" xfId="51265" xr:uid="{FBD49CE5-ABEC-4E7A-895B-598291F41EAE}"/>
    <cellStyle name="Shaded 3" xfId="51266" xr:uid="{EBFC662F-7B10-41E4-8626-EA7BC05818B9}"/>
    <cellStyle name="Shaded 3 2" xfId="51267" xr:uid="{9B6ECCFF-B556-42A6-8A3E-4481CF43459A}"/>
    <cellStyle name="Shaded 3 2 2" xfId="51268" xr:uid="{AF25CD7D-A293-429B-B792-1EE7C317D51C}"/>
    <cellStyle name="Shaded 3 3" xfId="51269" xr:uid="{E1BF2D60-6DF1-48C4-A057-1999DEA7CDFC}"/>
    <cellStyle name="Shaded 3 3 2" xfId="51270" xr:uid="{FAAA2B26-8E77-4165-BFC4-BC597405B136}"/>
    <cellStyle name="Shaded 3 4" xfId="51271" xr:uid="{43E76983-F492-4676-A8B1-54F92AA6C7B6}"/>
    <cellStyle name="Shaded 4" xfId="51272" xr:uid="{21162450-3197-4C11-ABB0-2EB8792B7007}"/>
    <cellStyle name="Shaded 4 2" xfId="51273" xr:uid="{8C84FF78-25F4-454D-B488-79EF50D66613}"/>
    <cellStyle name="Shaded 5" xfId="51274" xr:uid="{2AE03C0A-536F-4CBB-A697-3D9F317BCEED}"/>
    <cellStyle name="Shaded 5 2" xfId="51275" xr:uid="{51123F20-78A2-4EBC-8700-F8FDFF8C26FB}"/>
    <cellStyle name="Shaded 6" xfId="51276" xr:uid="{B2DB12C0-F3E1-4B9C-A124-27C704D84FBA}"/>
    <cellStyle name="Shaded 6 2" xfId="51277" xr:uid="{E35BAA92-EE5C-4D46-89D0-A1D5DB82A0A2}"/>
    <cellStyle name="Shaded 7" xfId="51278" xr:uid="{F820B625-EC8C-41CB-B127-56AD7A106274}"/>
    <cellStyle name="Shaded 8" xfId="51279" xr:uid="{FF5EF762-0A3B-4ADB-A7C3-510E3D582B3A}"/>
    <cellStyle name="Single Accounting" xfId="51280" xr:uid="{D79BE07E-516A-4A43-B746-9523A6AD8CB4}"/>
    <cellStyle name="Single Accounting 2" xfId="51281" xr:uid="{0DF161F6-0B55-4D58-8326-555F7699292E}"/>
    <cellStyle name="Single Accounting 2 2" xfId="51282" xr:uid="{A54D3D0C-7A58-465B-AAF2-EEBCB4AD19AC}"/>
    <cellStyle name="Single Accounting 2 2 2" xfId="51283" xr:uid="{C20B0E53-9897-4ED5-BC84-DF71989F1D0C}"/>
    <cellStyle name="Single Accounting 2 3" xfId="51284" xr:uid="{AA45A74F-16B4-41A9-A636-CD4FCE45D8E9}"/>
    <cellStyle name="Single Accounting 2 3 2" xfId="51285" xr:uid="{AAF7E9EA-DD77-4BEA-8CEE-EAAD8787C498}"/>
    <cellStyle name="Single Accounting 2 4" xfId="51286" xr:uid="{CE740877-2E89-4381-B806-9B232E62871E}"/>
    <cellStyle name="Single Accounting 2 5" xfId="51287" xr:uid="{89FB0F95-B4BF-452C-ADB7-AD292062786B}"/>
    <cellStyle name="Single Accounting 3" xfId="51288" xr:uid="{4451B4ED-01F5-44A1-BBF1-72DAAA060A3D}"/>
    <cellStyle name="Single Accounting 3 2" xfId="51289" xr:uid="{B798C172-6C4D-4DF2-A634-4E9E02418B7C}"/>
    <cellStyle name="Single Accounting 3 2 2" xfId="51290" xr:uid="{06996724-9947-4ECC-BEBC-23BC1F38D61D}"/>
    <cellStyle name="Single Accounting 3 3" xfId="51291" xr:uid="{D9172134-6222-43F2-A9C9-F5D606C5B4CB}"/>
    <cellStyle name="Single Accounting 3 3 2" xfId="51292" xr:uid="{06F72D55-10B8-48DC-A84E-D3DC4D086623}"/>
    <cellStyle name="Single Accounting 3 4" xfId="51293" xr:uid="{7392C7B2-B1F5-4AB0-A3A0-308D07E1C5F6}"/>
    <cellStyle name="Single Accounting 3 5" xfId="51294" xr:uid="{636221BD-9A73-4DAA-BE65-2F6DDF667BE7}"/>
    <cellStyle name="Single Accounting 4" xfId="51295" xr:uid="{27E37F35-31EF-4868-8454-36F95E703FC5}"/>
    <cellStyle name="Single Accounting 4 2" xfId="51296" xr:uid="{FB7E5C43-959E-43A3-8D5B-4EAD14AB4A97}"/>
    <cellStyle name="Single Accounting 5" xfId="51297" xr:uid="{6102F791-88E4-45CA-A77B-81A4DBF32670}"/>
    <cellStyle name="Single Accounting 5 2" xfId="51298" xr:uid="{3D20BDF1-724B-41AD-AEFC-335F721D75A5}"/>
    <cellStyle name="Single Accounting 6" xfId="51299" xr:uid="{B38B8D96-8CED-4FA9-B66D-366BC1001D7D}"/>
    <cellStyle name="Single Accounting 7" xfId="51300" xr:uid="{D6A5CDC0-130D-4618-9A9E-898A3A4A4DA6}"/>
    <cellStyle name="Source" xfId="51301" xr:uid="{F7A4EEB8-8535-4FA8-B7FB-230FA18F73B5}"/>
    <cellStyle name="Source 2" xfId="51302" xr:uid="{1A4AAC0A-87EF-4D15-9431-FCDC2D640AAF}"/>
    <cellStyle name="Source 2 2" xfId="51303" xr:uid="{2F73C68D-2251-4C97-811B-3A5AB8052CAD}"/>
    <cellStyle name="Source 2 2 2" xfId="51304" xr:uid="{687FB2A1-9D2E-4CA1-8F59-D5D51193E638}"/>
    <cellStyle name="Source 2 3" xfId="51305" xr:uid="{AE90D25D-50C2-4AE8-A295-6C6629625DDD}"/>
    <cellStyle name="Source 2 3 2" xfId="51306" xr:uid="{D57F7FC3-FE1C-49F7-BEEF-DFD031514DF4}"/>
    <cellStyle name="Source 2 4" xfId="51307" xr:uid="{28EF749A-2214-4DA8-B905-8D5FF97FE7C1}"/>
    <cellStyle name="Source 3" xfId="51308" xr:uid="{92D478BA-1660-4227-9F8F-56EBB95D6A3A}"/>
    <cellStyle name="Source 3 2" xfId="51309" xr:uid="{D41FF067-21AA-4571-B2A5-C6EB99608F89}"/>
    <cellStyle name="Source 4" xfId="51310" xr:uid="{5F9ACE6F-2D99-4684-9E2A-0799B39FBDA1}"/>
    <cellStyle name="Source 4 2" xfId="51311" xr:uid="{A6CE8F20-2C31-4171-AB4A-B0620A6E369C}"/>
    <cellStyle name="Source 5" xfId="51312" xr:uid="{379A2BEF-5DE8-43D8-84FA-6B5D8CD2C189}"/>
    <cellStyle name="Source 6" xfId="51313" xr:uid="{58CEF690-B46B-4C68-A79A-449A603EEF4E}"/>
    <cellStyle name="Standard_airt-rev" xfId="51314" xr:uid="{3B062C32-AE43-41E5-AD92-31FA19E5BA5F}"/>
    <cellStyle name="Strange" xfId="51315" xr:uid="{CCAB7AD6-CFF2-4633-8B0D-959003FF24F9}"/>
    <cellStyle name="Strange 2" xfId="51316" xr:uid="{2B1EEE7E-4BDC-477A-8E2B-82AA1F6F7D7B}"/>
    <cellStyle name="Strange 2 2" xfId="51317" xr:uid="{B71D8707-F731-4486-A442-1E4DBAEAF5B4}"/>
    <cellStyle name="Strange 2 2 2" xfId="51318" xr:uid="{AD6929EE-F9FF-483C-BB1D-9908BDAB83E3}"/>
    <cellStyle name="Strange 2 3" xfId="51319" xr:uid="{4756284A-D079-4396-959C-A0C97E7F54EC}"/>
    <cellStyle name="Strange 2 3 2" xfId="51320" xr:uid="{1A38E0D5-79A3-4697-B6A8-041A807F93B6}"/>
    <cellStyle name="Strange 2 4" xfId="51321" xr:uid="{1A84F091-CF93-4585-B2F8-21808520699A}"/>
    <cellStyle name="Strange 3" xfId="51322" xr:uid="{DA787B4C-8E0F-4838-9B86-592B4F425918}"/>
    <cellStyle name="Strange 3 2" xfId="51323" xr:uid="{558EE2B6-E058-438D-B64E-E4F444A1DBD3}"/>
    <cellStyle name="Strange 4" xfId="51324" xr:uid="{BFDD8955-B016-420E-93ED-85647D119001}"/>
    <cellStyle name="Strange 4 2" xfId="51325" xr:uid="{CE6F7364-99E5-4340-8A04-34EAB01ED340}"/>
    <cellStyle name="Strange 5" xfId="51326" xr:uid="{8D15A73D-E295-424F-93AC-14015CD0A353}"/>
    <cellStyle name="Strange 6" xfId="51327" xr:uid="{5D45130C-9300-40DF-8F07-A636F23D1CF5}"/>
    <cellStyle name="subhead" xfId="51328" xr:uid="{5B6F1531-C054-493E-9889-D9498825D9C7}"/>
    <cellStyle name="subhead 2" xfId="51329" xr:uid="{386AF51F-952B-411A-87F7-48368DCD9603}"/>
    <cellStyle name="subhead 2 2" xfId="51330" xr:uid="{CD83D010-0BAC-46DD-9CE1-BD08841F89D3}"/>
    <cellStyle name="subhead 2 2 2" xfId="51331" xr:uid="{E9277756-9781-4FCD-BFE7-D96AB6854C1D}"/>
    <cellStyle name="subhead 2 3" xfId="51332" xr:uid="{8EC23F27-237E-436B-BCE5-AFC92FB1B256}"/>
    <cellStyle name="subhead 2 3 2" xfId="51333" xr:uid="{306EC4A9-4078-4CF7-842C-16A83AEF0CF1}"/>
    <cellStyle name="subhead 2 4" xfId="51334" xr:uid="{D37A8ECE-1276-4464-81EE-A951CFA113D9}"/>
    <cellStyle name="subhead 3" xfId="51335" xr:uid="{97C628EA-1BC2-44E5-9FCD-0E1A45BC5CE8}"/>
    <cellStyle name="subhead 3 2" xfId="51336" xr:uid="{52010CA9-FD85-41A9-BAA5-63C29D79117B}"/>
    <cellStyle name="subhead 4" xfId="51337" xr:uid="{09609A6E-3604-4077-84D1-62423E4B5472}"/>
    <cellStyle name="subhead 4 2" xfId="51338" xr:uid="{CF588D5E-09A0-4E53-B79D-D1BAF16376C5}"/>
    <cellStyle name="subhead 5" xfId="51339" xr:uid="{21C81946-5D57-4DB6-B651-66DEB231DF7B}"/>
    <cellStyle name="subhead 6" xfId="51340" xr:uid="{B0880FA6-A741-4FFD-BA52-771EC251D36B}"/>
    <cellStyle name="Table Col Head" xfId="51341" xr:uid="{F87DCA7B-8BD9-491D-90B0-8886B6DFD553}"/>
    <cellStyle name="Table Col Head 2" xfId="51342" xr:uid="{25458C8A-A6B7-47DE-9B03-CF150724E133}"/>
    <cellStyle name="Table Col Head 2 2" xfId="51343" xr:uid="{DB7260CF-38A2-422C-BC99-F15716EA3C30}"/>
    <cellStyle name="Table Col Head 2 2 2" xfId="51344" xr:uid="{9F478407-CFBF-43B5-9C3E-95C150B30451}"/>
    <cellStyle name="Table Col Head 2 3" xfId="51345" xr:uid="{F2E29B91-3F4D-4C34-99D7-E92B991E60B9}"/>
    <cellStyle name="Table Col Head 2 3 2" xfId="51346" xr:uid="{DCD90C04-206B-42E9-AB31-D63BA6AACDAE}"/>
    <cellStyle name="Table Col Head 2 4" xfId="51347" xr:uid="{93FA6336-F0B0-4C9E-A469-D1EA0F758ACD}"/>
    <cellStyle name="Table Col Head 3" xfId="51348" xr:uid="{3B28FA94-B606-48DD-A34F-ED2681B19666}"/>
    <cellStyle name="Table Col Head 3 2" xfId="51349" xr:uid="{92AE982F-0ABE-4EA7-A5E8-1252D5558DA4}"/>
    <cellStyle name="Table Col Head 4" xfId="51350" xr:uid="{E61B1C42-CACA-4271-9E63-A40207A3EA71}"/>
    <cellStyle name="Table Col Head 4 2" xfId="51351" xr:uid="{A2633A24-0267-4027-AC28-112C5CCF7EDC}"/>
    <cellStyle name="Table Col Head 5" xfId="51352" xr:uid="{CE5F1BF2-3645-4F7A-A984-90D57E889B7F}"/>
    <cellStyle name="Table Col Head 5 2" xfId="51353" xr:uid="{54D5C7E3-8DE8-48A3-9951-7F8BAC7355A4}"/>
    <cellStyle name="Table Col Head 6" xfId="51354" xr:uid="{BFE71F2A-8F43-4E91-8D7E-361D80D09DAF}"/>
    <cellStyle name="Table Col Head 7" xfId="51355" xr:uid="{542A127E-98B9-4179-B942-F412FE0F8F39}"/>
    <cellStyle name="Table Head" xfId="51356" xr:uid="{360C51A7-443C-40A4-A83B-0D821AAC0FB9}"/>
    <cellStyle name="Table Head 2" xfId="51357" xr:uid="{0051409B-C9FF-4BE9-A339-34383E690523}"/>
    <cellStyle name="Table Head 2 2" xfId="51358" xr:uid="{CECB87A2-70B0-40CC-AA0C-34A94B11C94D}"/>
    <cellStyle name="Table Head 2 2 2" xfId="51359" xr:uid="{0191146F-21C8-496C-96C3-8BA708984F0D}"/>
    <cellStyle name="Table Head 2 3" xfId="51360" xr:uid="{2B7B27E6-3729-4FF3-A5E1-7E17E76A5020}"/>
    <cellStyle name="Table Head 2 3 2" xfId="51361" xr:uid="{353D42A6-A18D-42C6-A60E-F3382B15C298}"/>
    <cellStyle name="Table Head 2 4" xfId="51362" xr:uid="{6FFAF3FE-6556-4D5A-A53A-33CC81FF593B}"/>
    <cellStyle name="Table Head 3" xfId="51363" xr:uid="{517C9B49-F219-4905-9894-68D9BE974840}"/>
    <cellStyle name="Table Head 3 2" xfId="51364" xr:uid="{5D000FA2-BE69-454B-814C-359638BC1F18}"/>
    <cellStyle name="Table Head 4" xfId="51365" xr:uid="{1C465A78-D114-4D5A-94C6-EC2CD89113AD}"/>
    <cellStyle name="Table Head 4 2" xfId="51366" xr:uid="{D38E46FA-E695-4891-A378-848694FA81C3}"/>
    <cellStyle name="Table Head 5" xfId="51367" xr:uid="{DC725C66-0EF7-4279-9449-E79A65C6E899}"/>
    <cellStyle name="Table Head 6" xfId="51368" xr:uid="{4A0CCD81-45A1-42FA-A31A-28951C359F88}"/>
    <cellStyle name="Table Head Aligned" xfId="51369" xr:uid="{56EBB632-3A70-45BE-89EE-B10DB46AE95E}"/>
    <cellStyle name="Table Head Aligned 2" xfId="51370" xr:uid="{CE44D4F8-0282-43C5-8F79-CC77A12F9246}"/>
    <cellStyle name="Table Head Aligned 2 2" xfId="51371" xr:uid="{1DB79300-86D2-4A61-BA2A-0BB79DB93E5C}"/>
    <cellStyle name="Table Head Aligned 2 2 2" xfId="51372" xr:uid="{AC7B6B5E-4CE2-4AC1-A26A-DF58F1819DAC}"/>
    <cellStyle name="Table Head Aligned 2 3" xfId="51373" xr:uid="{3B816607-1B2C-4699-847C-84737F0692EF}"/>
    <cellStyle name="Table Head Aligned 2 3 2" xfId="51374" xr:uid="{8DF86886-D2A3-4CE4-849A-AA0431234BF5}"/>
    <cellStyle name="Table Head Aligned 2 4" xfId="51375" xr:uid="{C46A6B55-92A5-46C5-87A9-101164EBD690}"/>
    <cellStyle name="Table Head Aligned 3" xfId="51376" xr:uid="{A3F38F74-4610-406F-9CCE-8845608C8384}"/>
    <cellStyle name="Table Head Aligned 3 2" xfId="51377" xr:uid="{66BDFC6A-EB06-4B26-AE34-A780DE87950C}"/>
    <cellStyle name="Table Head Aligned 4" xfId="51378" xr:uid="{E3356046-76FF-42F9-980F-20ECB49C2DDB}"/>
    <cellStyle name="Table Head Aligned 4 2" xfId="51379" xr:uid="{5F8C1A01-22CC-4919-B9B4-440639BC6F23}"/>
    <cellStyle name="Table Head Aligned 5" xfId="51380" xr:uid="{231AC915-F720-4B03-A989-9880A4750968}"/>
    <cellStyle name="Table Head Aligned 6" xfId="51381" xr:uid="{4AF50849-9326-4427-B42B-0764C8A5D099}"/>
    <cellStyle name="Table Head Blue" xfId="51382" xr:uid="{69DA2CD9-08E1-4764-BCC7-AAEB2CCDC570}"/>
    <cellStyle name="Table Head Blue 2" xfId="51383" xr:uid="{63CB606B-382C-478E-98AE-9CFF03278FB7}"/>
    <cellStyle name="Table Head Blue 2 2" xfId="51384" xr:uid="{9B596DC2-17C3-4599-9AC2-BC9C1764A2DE}"/>
    <cellStyle name="Table Head Blue 2 2 2" xfId="51385" xr:uid="{75E7B01F-7C12-42B7-81D9-9F19424581ED}"/>
    <cellStyle name="Table Head Blue 2 3" xfId="51386" xr:uid="{6FCD8729-03E2-4419-A948-D0AD382B8573}"/>
    <cellStyle name="Table Head Blue 2 3 2" xfId="51387" xr:uid="{C113E769-DC65-45CD-8404-4D65B2F658C5}"/>
    <cellStyle name="Table Head Blue 2 4" xfId="51388" xr:uid="{09343075-82ED-4441-9D9B-CC1D5A7D5096}"/>
    <cellStyle name="Table Head Blue 3" xfId="51389" xr:uid="{3309FF93-E0CF-42C0-A118-09E4B0749D13}"/>
    <cellStyle name="Table Head Blue 3 2" xfId="51390" xr:uid="{4E8573BA-725F-41BF-A6F7-B84BFD27140A}"/>
    <cellStyle name="Table Head Blue 4" xfId="51391" xr:uid="{E87E2E63-D05E-4117-BCD7-3E48F93C3895}"/>
    <cellStyle name="Table Head Blue 4 2" xfId="51392" xr:uid="{55A5239E-B531-4A9A-AB74-F943E9578549}"/>
    <cellStyle name="Table Head Blue 5" xfId="51393" xr:uid="{D6884518-CD04-4737-BC8F-820EB29FD2D8}"/>
    <cellStyle name="Table Head Blue 6" xfId="51394" xr:uid="{DDC491A7-EADF-48D2-BF90-401B7C21FF43}"/>
    <cellStyle name="Table Head Green" xfId="51395" xr:uid="{1B1DD161-96B5-4062-AE0D-EFEC0C1F819A}"/>
    <cellStyle name="Table Head Green 2" xfId="51396" xr:uid="{C6DDC7AA-6AB9-42FD-B3C9-C248810FB3EB}"/>
    <cellStyle name="Table Head Green 2 2" xfId="51397" xr:uid="{3646DFED-6DCA-4AF0-AF08-3663741B2D16}"/>
    <cellStyle name="Table Head Green 2 2 2" xfId="51398" xr:uid="{B4ED1459-2E36-4139-A624-750170CF2A17}"/>
    <cellStyle name="Table Head Green 2 3" xfId="51399" xr:uid="{D8A3F4A2-CF04-4086-B9D1-F13CB4B1BFEB}"/>
    <cellStyle name="Table Head Green 2 3 2" xfId="51400" xr:uid="{17D6B735-4DE5-49AB-B4C6-F8DA51806236}"/>
    <cellStyle name="Table Head Green 2 4" xfId="51401" xr:uid="{CBB1D8C4-1D36-4C96-8FDB-087B09288791}"/>
    <cellStyle name="Table Head Green 3" xfId="51402" xr:uid="{D03A0CD5-83B8-448A-9F45-8D871F5EA15D}"/>
    <cellStyle name="Table Head Green 3 2" xfId="51403" xr:uid="{C662D889-2773-4BF8-8E44-1EBF84EA2F48}"/>
    <cellStyle name="Table Head Green 4" xfId="51404" xr:uid="{7EC6395F-18B1-4515-B3DD-FEDA322A1AB3}"/>
    <cellStyle name="Table Head Green 4 2" xfId="51405" xr:uid="{1C9C9010-C796-40D8-87C3-08DA2CC1F6AA}"/>
    <cellStyle name="Table Head Green 5" xfId="51406" xr:uid="{F03D7BC1-69FC-4058-9661-B1625CEF69F4}"/>
    <cellStyle name="Table Head Green 6" xfId="51407" xr:uid="{98EE08F5-B987-4DC2-A730-2254EC2F94D3}"/>
    <cellStyle name="Table Head_IPQ Comps" xfId="51408" xr:uid="{182DD40A-C3DE-4122-8E25-53450B0C7996}"/>
    <cellStyle name="Table Sub Head" xfId="51409" xr:uid="{818F6E74-DA02-4E51-8FD3-24F3BF975DEB}"/>
    <cellStyle name="Table Sub Head 2" xfId="51410" xr:uid="{FA426D4E-D016-42B0-91C6-3AF1A352C9B9}"/>
    <cellStyle name="Table Sub Head 2 2" xfId="51411" xr:uid="{78D2619B-7AA2-416B-9A45-10B40CFC6146}"/>
    <cellStyle name="Table Sub Head 2 2 2" xfId="51412" xr:uid="{185C1C9B-8ED0-46FD-AB00-FD1FA5305207}"/>
    <cellStyle name="Table Sub Head 2 3" xfId="51413" xr:uid="{8C06AE36-4DFF-458A-84CE-CCD38A1858A8}"/>
    <cellStyle name="Table Sub Head 2 3 2" xfId="51414" xr:uid="{A3FE9602-F7A9-4465-BAEE-A5CDB2654E5E}"/>
    <cellStyle name="Table Sub Head 2 4" xfId="51415" xr:uid="{E616D3DB-43D4-40AD-9ACA-0E1B19FBAB61}"/>
    <cellStyle name="Table Sub Head 3" xfId="51416" xr:uid="{9C83AFFC-39E9-4921-860C-82A111526BBA}"/>
    <cellStyle name="Table Sub Head 3 2" xfId="51417" xr:uid="{EDADD353-A80C-4C8F-AB4D-46D371DE5D25}"/>
    <cellStyle name="Table Sub Head 4" xfId="51418" xr:uid="{21751FFB-F649-4F09-9824-3128BA1D9A45}"/>
    <cellStyle name="Table Sub Head 4 2" xfId="51419" xr:uid="{1B95C172-F431-4887-BDBF-F937B2FF3D1C}"/>
    <cellStyle name="Table Sub Head 5" xfId="51420" xr:uid="{4DDA605D-4336-453E-AF34-AC2FB8B8C0E2}"/>
    <cellStyle name="Table Sub Head 5 2" xfId="51421" xr:uid="{4DBCFD59-B8B4-4DC5-9F00-8E0C9201DE4C}"/>
    <cellStyle name="Table Sub Head 6" xfId="51422" xr:uid="{6A38B1B9-0971-431B-A05A-1A1124850BA6}"/>
    <cellStyle name="Table Sub Head 7" xfId="51423" xr:uid="{661CD1B4-1951-492B-AA52-219BCF6FFBBF}"/>
    <cellStyle name="Table Text" xfId="51424" xr:uid="{8F9A0994-AF33-493A-B8A8-8DF661160552}"/>
    <cellStyle name="Table Text 2" xfId="51425" xr:uid="{88F05B68-263B-489C-BF6D-D58A3FA314CC}"/>
    <cellStyle name="Table Text 2 2" xfId="51426" xr:uid="{46C24040-E0EA-4732-9912-53E91FC92C20}"/>
    <cellStyle name="Table Text 2 2 2" xfId="51427" xr:uid="{6A1F73BC-741F-4270-96D2-F169FA9ED7D3}"/>
    <cellStyle name="Table Text 2 3" xfId="51428" xr:uid="{FAF652E3-6314-400D-8AD8-6A6A27D7CDD9}"/>
    <cellStyle name="Table Text 3" xfId="51429" xr:uid="{C532DED0-9BD1-427C-970A-BA7EBD122E63}"/>
    <cellStyle name="Table Text 3 2" xfId="51430" xr:uid="{59A76E1D-CADC-442D-A0B6-CB8D215D7219}"/>
    <cellStyle name="Table Text 4" xfId="51431" xr:uid="{6765286D-FB38-4E1B-BBE6-E002871CB758}"/>
    <cellStyle name="Table Title" xfId="51432" xr:uid="{A044ACF8-064A-4091-8E03-5A292C11B985}"/>
    <cellStyle name="Table Title 2" xfId="51433" xr:uid="{D1749DEA-C951-4ADF-9619-D2BB642B2358}"/>
    <cellStyle name="Table Title 2 2" xfId="51434" xr:uid="{D392969B-D049-47F6-A5D1-FE3A8921E5B1}"/>
    <cellStyle name="Table Title 2 2 2" xfId="51435" xr:uid="{EC75B73A-792D-44C3-8552-77D22A4E2E13}"/>
    <cellStyle name="Table Title 2 3" xfId="51436" xr:uid="{2D6C8B09-1ED2-4275-BB43-3509B78BB0FF}"/>
    <cellStyle name="Table Title 2 3 2" xfId="51437" xr:uid="{A02D546F-E594-406A-BC41-C14CA562DF41}"/>
    <cellStyle name="Table Title 2 4" xfId="51438" xr:uid="{EB5EFB85-8C17-4B1C-8462-F73855CEFD21}"/>
    <cellStyle name="Table Title 3" xfId="51439" xr:uid="{63E57C23-43DB-4EF1-9DF0-0FCBB4C7E2AF}"/>
    <cellStyle name="Table Title 3 2" xfId="51440" xr:uid="{D360DEFD-98B4-4C70-BA2F-63FF711AE6CD}"/>
    <cellStyle name="Table Title 4" xfId="51441" xr:uid="{4C50377F-691B-4DCB-969C-94C599E2B5C8}"/>
    <cellStyle name="Table Title 4 2" xfId="51442" xr:uid="{A3B291B8-2B49-4003-8BC8-79DB413B413F}"/>
    <cellStyle name="Table Title 5" xfId="51443" xr:uid="{D564C82B-1BAD-4188-A670-88118993EB59}"/>
    <cellStyle name="Table Title 5 2" xfId="51444" xr:uid="{66D635E4-2EA7-4A41-B1D2-D47ACC098EBB}"/>
    <cellStyle name="Table Title 6" xfId="51445" xr:uid="{D956BC62-DEEA-4A29-AD6C-07DFF9AD4331}"/>
    <cellStyle name="Table Title 7" xfId="51446" xr:uid="{6B57C963-EBA9-4656-9B3C-E08B9D530F31}"/>
    <cellStyle name="Table Units" xfId="51447" xr:uid="{2A144AEA-55BC-442A-9891-2392537C9C8A}"/>
    <cellStyle name="Table Units 2" xfId="51448" xr:uid="{04EEAFB6-0B49-4DE0-8CCC-1C1E22169C13}"/>
    <cellStyle name="Table Units 2 2" xfId="51449" xr:uid="{4BCA1B82-854E-423A-9597-1FB3126EBD89}"/>
    <cellStyle name="Table Units 2 2 2" xfId="51450" xr:uid="{0D5A47E8-B05A-4947-932B-81949A28DC72}"/>
    <cellStyle name="Table Units 2 3" xfId="51451" xr:uid="{4014A613-C91F-4D95-9530-FF48B240C26A}"/>
    <cellStyle name="Table Units 2 3 2" xfId="51452" xr:uid="{F4A73AD7-EFF9-4B26-922C-9B4377C89343}"/>
    <cellStyle name="Table Units 2 4" xfId="51453" xr:uid="{1801FDEB-DAD7-4E5E-A5D8-7F657461406C}"/>
    <cellStyle name="Table Units 3" xfId="51454" xr:uid="{C8B27AAD-C6B4-4349-A7DC-276B615C20EC}"/>
    <cellStyle name="Table Units 3 2" xfId="51455" xr:uid="{F7AC465D-0EDC-4E28-99BE-164106587AA6}"/>
    <cellStyle name="Table Units 4" xfId="51456" xr:uid="{88CDB9DA-5ACB-4F96-9BD5-8FFE60525C8A}"/>
    <cellStyle name="Table Units 4 2" xfId="51457" xr:uid="{E1038F10-7E86-4636-86E0-26D88E146CB5}"/>
    <cellStyle name="Table Units 5" xfId="51458" xr:uid="{C75417DF-9142-4E5F-934A-22FC603D887F}"/>
    <cellStyle name="Table Units 5 2" xfId="51459" xr:uid="{21A560B6-D905-4F90-B48C-1A48BCE28BBF}"/>
    <cellStyle name="Table Units 6" xfId="51460" xr:uid="{3E9C9AF6-0776-4184-850B-5FCB9BACAB2A}"/>
    <cellStyle name="Table Units 7" xfId="51461" xr:uid="{D2E7DA19-026B-4844-AD2A-6FB40827607B}"/>
    <cellStyle name="Table_Header" xfId="51462" xr:uid="{332C7D57-54CE-411A-8AAB-E4C016C511F8}"/>
    <cellStyle name="Test [green]" xfId="51463" xr:uid="{AB3F340D-1A91-4404-9293-4C6BA3526DBC}"/>
    <cellStyle name="Test [green] 2" xfId="51464" xr:uid="{629DFC75-0D6B-4B1A-A46C-634FB037090D}"/>
    <cellStyle name="Test [green] 2 2" xfId="51465" xr:uid="{A1DA0302-DECF-41EF-B8E7-B9B5E2BCB027}"/>
    <cellStyle name="Test [green] 2 2 2" xfId="51466" xr:uid="{A232DF52-9649-491D-A2D6-D6393CAAB591}"/>
    <cellStyle name="Test [green] 2 3" xfId="51467" xr:uid="{7EDE8125-E46E-4B08-B385-177A4897A5AF}"/>
    <cellStyle name="Test [green] 2 3 2" xfId="51468" xr:uid="{9D9B2D5F-4824-4B80-909E-45A743ABD0CF}"/>
    <cellStyle name="Test [green] 2 4" xfId="51469" xr:uid="{18CBD99D-250C-43D6-8677-A96DDEE5750A}"/>
    <cellStyle name="Test [green] 3" xfId="51470" xr:uid="{7D9F9869-4AAC-4596-84A8-063BF5F85534}"/>
    <cellStyle name="Test [green] 3 2" xfId="51471" xr:uid="{25002F5C-76AC-4619-9E90-AC31BB5A25D0}"/>
    <cellStyle name="Test [green] 4" xfId="51472" xr:uid="{76D910EF-FC32-407C-9256-BFFE80526501}"/>
    <cellStyle name="Test [green] 4 2" xfId="51473" xr:uid="{975F1491-6E2D-4B1C-98F9-B235B250388A}"/>
    <cellStyle name="Test [green] 5" xfId="51474" xr:uid="{1F41A5FB-3669-4763-BE84-49441648E183}"/>
    <cellStyle name="Test [green] 6" xfId="51475" xr:uid="{A1C98046-B771-4E29-AA6D-F09E4DF84D55}"/>
    <cellStyle name="Text 1" xfId="51476" xr:uid="{E34C6066-12CD-4EAE-ADDD-6D50ED69EE31}"/>
    <cellStyle name="Text 1 2" xfId="51477" xr:uid="{326D3609-778D-4173-BFDB-C00B44F849F8}"/>
    <cellStyle name="Text 1 2 2" xfId="51478" xr:uid="{D491E8E8-5968-4E4B-B8F3-E1128BBF7936}"/>
    <cellStyle name="Text 1 2 2 2" xfId="51479" xr:uid="{53821FBA-E243-4E09-BDB5-EF06C146F1B8}"/>
    <cellStyle name="Text 1 2 3" xfId="51480" xr:uid="{ECE4F7E4-0564-4836-BD6E-2CF312DB9E86}"/>
    <cellStyle name="Text 1 3" xfId="51481" xr:uid="{BC40F3E5-D8F0-46C7-B5FB-CC0F1D0C21E6}"/>
    <cellStyle name="Text 1 3 2" xfId="51482" xr:uid="{5D6D81AD-031D-4A11-9B8F-2D6906078558}"/>
    <cellStyle name="Text 1 4" xfId="51483" xr:uid="{C9FB46EC-0C3D-4D3B-8336-B00E82DCC6EA}"/>
    <cellStyle name="Text Head 1" xfId="51484" xr:uid="{2C3F261D-143C-4760-9272-FDE5DF302E1B}"/>
    <cellStyle name="Text Head 1 2" xfId="51485" xr:uid="{8DFAE354-8B8C-4ABA-AEB1-BE322DB733E0}"/>
    <cellStyle name="Text Head 1 2 2" xfId="51486" xr:uid="{389D3301-6C4E-4ECC-B88E-C3D736BDFDCB}"/>
    <cellStyle name="Text Head 1 2 2 2" xfId="51487" xr:uid="{48EBC915-7BE6-4D53-9CEE-934CBDE850AD}"/>
    <cellStyle name="Text Head 1 2 3" xfId="51488" xr:uid="{F0DF2A01-3256-4736-B774-B3315F45AFDE}"/>
    <cellStyle name="Text Head 1 3" xfId="51489" xr:uid="{F255736A-2FD8-4BD2-8CBF-52E4DFA27A4D}"/>
    <cellStyle name="Text Head 1 3 2" xfId="51490" xr:uid="{EE8F5449-4974-4D36-81B2-56691415515C}"/>
    <cellStyle name="Text Head 1 4" xfId="51491" xr:uid="{CBD97158-D6FB-4DE4-9709-08A6A1F299F6}"/>
    <cellStyle name="Texto de Aviso 2" xfId="51492" xr:uid="{52FE0A84-6B70-45C2-8307-3711DD6AC116}"/>
    <cellStyle name="Texto Explicativo 2" xfId="51493" xr:uid="{98E27497-AD80-4B50-9698-A983ED9F596B}"/>
    <cellStyle name="TFCF" xfId="51494" xr:uid="{AD05E32C-6696-48A6-8F35-620106B0879D}"/>
    <cellStyle name="TFCF 2" xfId="51495" xr:uid="{F72A44B1-BC2E-45C1-994D-225176451931}"/>
    <cellStyle name="TFCF 2 2" xfId="51496" xr:uid="{C00F4005-BC35-4C5F-8363-8B9E4DB35A40}"/>
    <cellStyle name="TFCF 2 2 2" xfId="51497" xr:uid="{E0D4D74D-77B2-4931-A5B9-DE50A2D707FD}"/>
    <cellStyle name="TFCF 2 3" xfId="51498" xr:uid="{65293E04-1A1D-4C98-8B44-D09452D8E9FA}"/>
    <cellStyle name="TFCF 2 3 2" xfId="51499" xr:uid="{2F15DD53-A9F9-44E9-9B54-C0C1617AE45C}"/>
    <cellStyle name="TFCF 2 4" xfId="51500" xr:uid="{85125174-D289-43A6-9777-B98BA0DA4416}"/>
    <cellStyle name="TFCF 3" xfId="51501" xr:uid="{C66699D5-0C00-48F8-8A5C-463A90ED21E7}"/>
    <cellStyle name="TFCF 3 2" xfId="51502" xr:uid="{7DD96DEC-FF6B-4C9B-9E4C-DD3AE9079922}"/>
    <cellStyle name="TFCF 4" xfId="51503" xr:uid="{CADC9968-62E2-40B5-9446-1FC5F4B67EF1}"/>
    <cellStyle name="TFCF 4 2" xfId="51504" xr:uid="{17944009-7C9E-451B-B70D-4291B79C0749}"/>
    <cellStyle name="TFCF 5" xfId="51505" xr:uid="{6CF98D8F-EC8D-4AF2-B8AA-E5191BC7D669}"/>
    <cellStyle name="TFCF 6" xfId="51506" xr:uid="{18A6EB3C-6272-4E18-B7B4-5670E4AA5956}"/>
    <cellStyle name="Times 10" xfId="51507" xr:uid="{D87B5FFA-F801-485A-88BE-D1385202B0F8}"/>
    <cellStyle name="Times 10 2" xfId="51508" xr:uid="{8BDAD3E7-BEA7-49BD-AE3F-61D09CF29715}"/>
    <cellStyle name="Times 10 2 2" xfId="51509" xr:uid="{43C885B9-DA03-437C-AD28-93BF23D4CE61}"/>
    <cellStyle name="Times 10 2 2 2" xfId="51510" xr:uid="{30246E37-0EC1-45EE-93E9-B39AA08B3D6F}"/>
    <cellStyle name="Times 10 2 3" xfId="51511" xr:uid="{E60AB1B1-1389-4554-A845-261F166FE224}"/>
    <cellStyle name="Times 10 2 3 2" xfId="51512" xr:uid="{696503CE-3986-4B03-AEE6-CBC10AC36B08}"/>
    <cellStyle name="Times 10 2 4" xfId="51513" xr:uid="{221B2208-2EC2-4246-B2F1-6D2B3928BAC5}"/>
    <cellStyle name="Times 10 3" xfId="51514" xr:uid="{1B8A613A-E408-4E60-A24C-F38E87DF7EDA}"/>
    <cellStyle name="Times 10 3 2" xfId="51515" xr:uid="{57A9603F-067B-49DA-8445-EE39A72BDC50}"/>
    <cellStyle name="Times 10 4" xfId="51516" xr:uid="{068FA1A2-E8C2-4DC9-BD4C-0F75BE965AD4}"/>
    <cellStyle name="Times 10 4 2" xfId="51517" xr:uid="{155481D2-4E58-4454-A0C2-3C390E495515}"/>
    <cellStyle name="Times 10 5" xfId="51518" xr:uid="{B9BCA41F-66F4-4B2B-A1B1-A552B19F1ECA}"/>
    <cellStyle name="Times 10 6" xfId="51519" xr:uid="{621D8F99-A51B-4F90-ABEC-B79E14B57900}"/>
    <cellStyle name="Times 12" xfId="51520" xr:uid="{E1255DA4-BBEF-495C-9C73-B7F686B105FE}"/>
    <cellStyle name="Times 12 2" xfId="51521" xr:uid="{089F5712-2083-491F-87C5-A36CD8D73E8A}"/>
    <cellStyle name="Times 12 2 2" xfId="51522" xr:uid="{94C3B066-6C38-4864-9A70-674EB04375E8}"/>
    <cellStyle name="Times 12 2 2 2" xfId="51523" xr:uid="{EFBFF770-DB13-4647-8588-5B4AF80DE88A}"/>
    <cellStyle name="Times 12 2 3" xfId="51524" xr:uid="{268BA305-E5A6-48D0-AC5D-1CB20DC977C8}"/>
    <cellStyle name="Times 12 2 3 2" xfId="51525" xr:uid="{3249C4C0-0762-421F-B260-5B0C920FA1D0}"/>
    <cellStyle name="Times 12 2 4" xfId="51526" xr:uid="{75980326-76F2-4FAB-A7AD-A3A7C01FE1F0}"/>
    <cellStyle name="Times 12 3" xfId="51527" xr:uid="{5A31A55E-5097-441D-8C90-6F98113145E2}"/>
    <cellStyle name="Times 12 3 2" xfId="51528" xr:uid="{4352A876-E5F1-4653-9E2E-0A0A27A053B8}"/>
    <cellStyle name="Times 12 4" xfId="51529" xr:uid="{C17B8DF0-FC79-4D29-8B21-BE6DFF4FEA0A}"/>
    <cellStyle name="Times 12 4 2" xfId="51530" xr:uid="{9FCF2540-AF35-4D29-A062-7AC3A594F7A1}"/>
    <cellStyle name="Times 12 5" xfId="51531" xr:uid="{6D71EB48-A586-455D-A448-20600A27AC9F}"/>
    <cellStyle name="Times 12 6" xfId="51532" xr:uid="{BA4C1EA0-D3A6-4BFA-9423-1F0CA05467D2}"/>
    <cellStyle name="Title" xfId="5" builtinId="15" customBuiltin="1"/>
    <cellStyle name="Title 10" xfId="51533" xr:uid="{8DB8FEE2-687B-46F5-AC6D-5296BE5E177F}"/>
    <cellStyle name="Title 11" xfId="51534" xr:uid="{B72A4364-DFFF-41A1-A757-C780899231BF}"/>
    <cellStyle name="Title 2" xfId="51535" xr:uid="{9E852131-3CF2-4EBE-BE48-4A0D48348E0E}"/>
    <cellStyle name="Title 2 2" xfId="51536" xr:uid="{2868EEB6-9D79-4492-AF23-98A16B9BB33D}"/>
    <cellStyle name="Title 2 2 2" xfId="51537" xr:uid="{A195CDB9-FF0B-4A91-9D82-E57EDC985C3A}"/>
    <cellStyle name="Title 2 2 2 2" xfId="51538" xr:uid="{AB0A5A4D-2180-483A-9028-FF46C994DE54}"/>
    <cellStyle name="Title 2 2 3" xfId="51539" xr:uid="{8596042E-9B3F-417C-82FE-1EF0EAECD0D9}"/>
    <cellStyle name="Title 2 2 3 2" xfId="51540" xr:uid="{F54BD04E-1B17-4A04-8457-AA4436FE66E8}"/>
    <cellStyle name="Title 2 2 4" xfId="51541" xr:uid="{F3B8101A-8650-4B5A-B471-67D5906D4E7B}"/>
    <cellStyle name="Title 2 3" xfId="51542" xr:uid="{71D38560-0433-4F7F-8CB7-3A15FF5EE2D2}"/>
    <cellStyle name="Title 2 3 2" xfId="51543" xr:uid="{C6558320-4A00-4E3F-8529-5229EB37F728}"/>
    <cellStyle name="Title 2 4" xfId="51544" xr:uid="{78AE3B53-7710-4807-B520-7A75B41D969F}"/>
    <cellStyle name="Title 2 4 2" xfId="51545" xr:uid="{FB3F609D-EE2A-43DE-8D33-60320BB1BA62}"/>
    <cellStyle name="Title 2 5" xfId="51546" xr:uid="{5785EF1C-96FA-40D7-A22E-9F809E17A353}"/>
    <cellStyle name="Title 2 6" xfId="51547" xr:uid="{9A94152E-ABB9-48EF-A948-5B1FA71DDF9E}"/>
    <cellStyle name="Title 3" xfId="51548" xr:uid="{DF4405E4-20C8-431B-8D8C-23C48A161EAE}"/>
    <cellStyle name="Title 3 2" xfId="51549" xr:uid="{6AAA5497-3DF4-4E70-9168-9188A877162A}"/>
    <cellStyle name="Title 3 2 2" xfId="51550" xr:uid="{614B8F2D-2C6E-485F-A5A8-8FAF9E36B303}"/>
    <cellStyle name="Title 3 3" xfId="51551" xr:uid="{1927ABAE-5ED8-4703-8EB5-C87DF96C7EA1}"/>
    <cellStyle name="Title 3 3 2" xfId="51552" xr:uid="{4F64A35A-2B2A-4550-A09A-EC2641F81FA1}"/>
    <cellStyle name="Title 3 4" xfId="51553" xr:uid="{148EDFB7-B905-4A29-B7D7-FB3E658B90CA}"/>
    <cellStyle name="Title 3 5" xfId="53424" xr:uid="{5B2D0B75-3F08-4B8D-9642-0B9E231377BB}"/>
    <cellStyle name="Title 4" xfId="51554" xr:uid="{AF158A50-C6C5-44FC-867F-9FB7648C2E7F}"/>
    <cellStyle name="Title 4 2" xfId="51555" xr:uid="{444E9377-BEBF-4B43-A72C-F7C3312590F3}"/>
    <cellStyle name="Title 4 2 2" xfId="51556" xr:uid="{2EEA1A7D-C2FA-41DF-9F6C-7FD0FC12FA9A}"/>
    <cellStyle name="Title 4 3" xfId="51557" xr:uid="{04041ABD-6DE7-46CF-9063-B423364AEC2F}"/>
    <cellStyle name="Title 4 3 2" xfId="51558" xr:uid="{25CDAF25-21F2-41CB-A350-D8811990B3D6}"/>
    <cellStyle name="Title 4 4" xfId="51559" xr:uid="{6274FFF3-2B3B-400F-A610-A6E31D87F8C0}"/>
    <cellStyle name="Title 5" xfId="51560" xr:uid="{CA9E5C71-B27F-4974-98DC-DE0FFD381C8D}"/>
    <cellStyle name="Title 5 2" xfId="51561" xr:uid="{6746AE5F-6C41-47BE-A14E-3F371A2C3A97}"/>
    <cellStyle name="Title 5 3" xfId="51562" xr:uid="{95850C37-51C4-4502-9B79-5645BF0F8713}"/>
    <cellStyle name="Title 5 3 2" xfId="51563" xr:uid="{4BB95F9A-43C2-40DD-ACA1-7A2E77291926}"/>
    <cellStyle name="Title 6" xfId="51564" xr:uid="{AFCFCE2D-C6D7-4DFB-B149-D75125A44D39}"/>
    <cellStyle name="Title 6 2" xfId="51565" xr:uid="{54834DA4-7862-4859-B81C-ADCED8DBEC6A}"/>
    <cellStyle name="Title 7" xfId="51566" xr:uid="{BB8AE15F-5611-4DFB-A6DE-0C43B50220FA}"/>
    <cellStyle name="Title 7 2" xfId="51567" xr:uid="{343FE55D-AA2E-4606-9A28-10AFB552934C}"/>
    <cellStyle name="Title 8" xfId="51568" xr:uid="{AD53291F-344E-409D-9166-670C8D3EAC7C}"/>
    <cellStyle name="Title 8 2" xfId="51569" xr:uid="{190DF24B-A6CD-47F7-82E2-54FD0FE1D04E}"/>
    <cellStyle name="Title 9" xfId="51570" xr:uid="{E088EEB5-D8DB-4621-B328-F8461E2C70A5}"/>
    <cellStyle name="Title 9 2" xfId="51571" xr:uid="{7C7697B4-10E8-45DC-87AD-A2DF2528DA9C}"/>
    <cellStyle name="Título 1" xfId="51572" xr:uid="{BC08717B-53E8-4D09-A593-FBBC7553D958}"/>
    <cellStyle name="Título 1 2" xfId="51573" xr:uid="{9E326827-01DA-4FB1-A208-136692E51CE1}"/>
    <cellStyle name="Título 1 2 10" xfId="51574" xr:uid="{62B21042-56A3-425D-88C9-F793BCD1ECE7}"/>
    <cellStyle name="Título 1 2 2" xfId="51575" xr:uid="{28264A0F-BDEA-4053-BEE2-A0426ACFA17B}"/>
    <cellStyle name="Título 1 2 2 2" xfId="51576" xr:uid="{5DFB9A00-5181-4D5C-85D0-869AF10B9E76}"/>
    <cellStyle name="Título 1 2 2 2 2" xfId="51577" xr:uid="{1CA54A01-E07F-4BBE-B720-74A8A2607FFE}"/>
    <cellStyle name="Título 1 2 2 3" xfId="51578" xr:uid="{ABB57A81-9D59-445C-BC8A-31D5E1BE1007}"/>
    <cellStyle name="Título 1 2 2 3 2" xfId="51579" xr:uid="{9F7D3605-7745-4ED1-87E2-E2CC65B30D6C}"/>
    <cellStyle name="Título 1 2 2 4" xfId="51580" xr:uid="{EEE4A816-8008-40DE-9E84-A3E519326670}"/>
    <cellStyle name="Título 1 2 3" xfId="51581" xr:uid="{0050AA47-6739-43BA-A4F0-21ADEA959897}"/>
    <cellStyle name="Título 1 2 3 2" xfId="51582" xr:uid="{80766E3B-84DE-46A1-B1F0-73EDF8A9BDAE}"/>
    <cellStyle name="Título 1 2 3 2 2" xfId="51583" xr:uid="{B774EC31-FFF1-47EF-A767-F5C984DF328E}"/>
    <cellStyle name="Título 1 2 3 3" xfId="51584" xr:uid="{4F476946-BFD8-4DEE-B3BF-A92F7E5149CF}"/>
    <cellStyle name="Título 1 2 3 3 2" xfId="51585" xr:uid="{8E20B6B1-FA2E-464E-89BD-3915CB046E6B}"/>
    <cellStyle name="Título 1 2 3 4" xfId="51586" xr:uid="{43EB88FF-132C-42BE-9D84-255E643AFF53}"/>
    <cellStyle name="Título 1 2 4" xfId="51587" xr:uid="{14F2028A-713A-40C1-899C-7A9CAA939EA1}"/>
    <cellStyle name="Título 1 2 4 2" xfId="51588" xr:uid="{355EA354-54AC-494D-9506-533D632139CB}"/>
    <cellStyle name="Título 1 2 4 3" xfId="51589" xr:uid="{1A189AE2-29D4-4044-8D6B-344FBB885085}"/>
    <cellStyle name="Título 1 2 4 3 2" xfId="51590" xr:uid="{831D551C-05B8-43CB-A444-4235427B8871}"/>
    <cellStyle name="Título 1 2 5" xfId="51591" xr:uid="{5BE1DC4E-E7E2-427A-BC2A-D8DBFC80C3D3}"/>
    <cellStyle name="Título 1 2 5 2" xfId="51592" xr:uid="{78E771E5-BF38-4C16-8495-BB9202D03074}"/>
    <cellStyle name="Título 1 2 6" xfId="51593" xr:uid="{90DF8739-A832-4F10-AB66-3AADC6A59D49}"/>
    <cellStyle name="Título 1 2 6 2" xfId="51594" xr:uid="{0253594F-BA2E-4F28-83A1-4F77B5BC85EC}"/>
    <cellStyle name="Título 1 2 7" xfId="51595" xr:uid="{DC273EB0-2E1A-4FCB-AF8F-5EA4DABBACD6}"/>
    <cellStyle name="Título 1 2 7 2" xfId="51596" xr:uid="{A52B3851-0377-4269-918D-3B968D1AE7C3}"/>
    <cellStyle name="Título 1 2 8" xfId="51597" xr:uid="{21CE0BD8-77A9-4123-BA8E-389CACEE532B}"/>
    <cellStyle name="Título 1 2 8 2" xfId="51598" xr:uid="{C8ADBD0F-DD02-4F4D-9513-6A097860BD58}"/>
    <cellStyle name="Título 1 2 9" xfId="51599" xr:uid="{899CCD7C-93A4-4D35-AF1C-5EEE943FF971}"/>
    <cellStyle name="Título 1 3" xfId="51600" xr:uid="{C55E25B2-9ACB-4DE9-AE60-2EC8C695970C}"/>
    <cellStyle name="Título 1 3 2" xfId="51601" xr:uid="{1A302851-754D-4794-B97C-743AC61BEE30}"/>
    <cellStyle name="Título 1 3 2 2" xfId="51602" xr:uid="{CB3BF086-B948-44FA-A2BA-6C70EDB2577B}"/>
    <cellStyle name="Título 1 3 2 2 2" xfId="51603" xr:uid="{53310F97-2FC6-423A-8E84-DCAEE2E8515D}"/>
    <cellStyle name="Título 1 3 2 3" xfId="51604" xr:uid="{A7C8F4CC-8688-432C-822D-DE63A02621C3}"/>
    <cellStyle name="Título 1 3 2 3 2" xfId="51605" xr:uid="{88708FFF-B8DF-42D0-BCC9-5628DD59071B}"/>
    <cellStyle name="Título 1 3 2 4" xfId="51606" xr:uid="{C6A5B7B0-B5E0-4228-AD01-92FB18EFA4C5}"/>
    <cellStyle name="Título 1 3 3" xfId="51607" xr:uid="{6252FB96-B71A-4D71-8725-6EA74E460759}"/>
    <cellStyle name="Título 1 3 3 2" xfId="51608" xr:uid="{59D30E2F-047A-4F7A-8A94-1039FEB65E0A}"/>
    <cellStyle name="Título 1 3 3 2 2" xfId="51609" xr:uid="{9ED121D6-35A6-4CD9-BD3C-089E60E23A29}"/>
    <cellStyle name="Título 1 3 4" xfId="51610" xr:uid="{131563B9-9382-48DB-A31A-471233A0CC78}"/>
    <cellStyle name="Título 1 3 4 2" xfId="51611" xr:uid="{DD3AD806-CD96-46D9-A95C-8BEC61FCF780}"/>
    <cellStyle name="Título 1 3 5" xfId="51612" xr:uid="{79D62141-0B93-4B11-8BE6-536270C02BE1}"/>
    <cellStyle name="Título 1 3 5 2" xfId="51613" xr:uid="{8DFC967B-10BA-40DB-AF64-24B3BB28ADDC}"/>
    <cellStyle name="Título 1 3 6" xfId="51614" xr:uid="{00D82343-D367-4E7C-ABDE-77B29A1BC70C}"/>
    <cellStyle name="Título 1 3 7" xfId="51615" xr:uid="{33661C2D-A04C-429D-9F16-A553A93BF85C}"/>
    <cellStyle name="Título 1 4" xfId="51616" xr:uid="{A933855F-8FE4-45C9-89BC-A457C4554441}"/>
    <cellStyle name="Título 1 4 2" xfId="51617" xr:uid="{BE6FA0AB-D387-4F3B-85BC-9E0CA5008C96}"/>
    <cellStyle name="Título 1 4 3" xfId="51618" xr:uid="{2D003B58-AE58-4D92-901B-80A33CF59EE6}"/>
    <cellStyle name="Título 1 4 3 2" xfId="51619" xr:uid="{E8E7BCF8-70FA-4731-951D-1242A4A05FBB}"/>
    <cellStyle name="Título 1 4 4" xfId="51620" xr:uid="{1170776D-883E-4CBC-9264-BC44C1776AD5}"/>
    <cellStyle name="Título 1 4 5" xfId="53425" xr:uid="{08972C81-FE9E-47FA-BEEC-1BD943CDC56E}"/>
    <cellStyle name="Título 1 4 6" xfId="53426" xr:uid="{0AD23C7A-AF0C-43E7-AF40-0322CA5C3815}"/>
    <cellStyle name="Título 1 5" xfId="51621" xr:uid="{F11D31BA-3508-4043-BD52-8FBB2B5C8B16}"/>
    <cellStyle name="Título 1 5 2" xfId="51622" xr:uid="{C6172987-ECC8-46DC-8F74-D0282D9D873D}"/>
    <cellStyle name="Título 1 6" xfId="51623" xr:uid="{0B4134C1-6013-45EC-A934-9E4AC3F5B552}"/>
    <cellStyle name="Título 1 6 2" xfId="51624" xr:uid="{B05EA532-A8DA-4F82-A198-EBCCE64FD67D}"/>
    <cellStyle name="Título 1 7" xfId="51625" xr:uid="{2BFC3224-901F-42F2-ADE1-59E85D8FBEF9}"/>
    <cellStyle name="Título 1 7 2" xfId="51626" xr:uid="{58C2EEE0-A3C6-4212-B2E0-B75FE9A30578}"/>
    <cellStyle name="Título 1 8" xfId="51627" xr:uid="{30F9EACA-2F42-4850-9D9B-3E036F624866}"/>
    <cellStyle name="Título 1 8 2" xfId="51628" xr:uid="{8FC29F27-D2F2-4DF6-A511-B9EF79D8765F}"/>
    <cellStyle name="Título 1 9" xfId="51629" xr:uid="{D0E2F45E-5967-4535-8244-8948A1A23C50}"/>
    <cellStyle name="Título 2" xfId="51630" xr:uid="{DD1F3F15-5D1F-4221-9FCF-C73205F82149}"/>
    <cellStyle name="Título 2 2" xfId="51631" xr:uid="{6F529178-172A-4AA4-A7D2-09A0DC3A49D7}"/>
    <cellStyle name="Título 2 2 10" xfId="51632" xr:uid="{F4E1B293-C203-434D-A399-DBA27602A149}"/>
    <cellStyle name="Título 2 2 2" xfId="51633" xr:uid="{19976302-08D2-45F3-9174-4F4CD076D588}"/>
    <cellStyle name="Título 2 2 2 2" xfId="51634" xr:uid="{4368EA0B-A76C-4241-9D23-2DCC17CFF34E}"/>
    <cellStyle name="Título 2 2 2 2 2" xfId="51635" xr:uid="{A4AB4B57-F398-4BF8-8205-903EE35ECB61}"/>
    <cellStyle name="Título 2 2 2 3" xfId="51636" xr:uid="{27BDEE9B-7966-4836-A120-2AA469186A05}"/>
    <cellStyle name="Título 2 2 2 3 2" xfId="51637" xr:uid="{6DB4D325-0095-4628-94AF-470485089E4B}"/>
    <cellStyle name="Título 2 2 2 4" xfId="51638" xr:uid="{1911B402-7183-4B34-8981-2E11D6634571}"/>
    <cellStyle name="Título 2 2 3" xfId="51639" xr:uid="{F4269251-CCD1-4FCB-9017-C3986301727C}"/>
    <cellStyle name="Título 2 2 3 2" xfId="51640" xr:uid="{0B9F8068-5AB4-4D30-BBAC-97D046A975BF}"/>
    <cellStyle name="Título 2 2 3 2 2" xfId="51641" xr:uid="{0C78A7ED-34FC-485B-BD3E-F76C579DD22E}"/>
    <cellStyle name="Título 2 2 3 3" xfId="51642" xr:uid="{BB2FF848-BE21-42C9-978A-4F1A3D216DAD}"/>
    <cellStyle name="Título 2 2 3 3 2" xfId="51643" xr:uid="{0C3E9B05-599C-4E27-80D8-8B177D0E9C75}"/>
    <cellStyle name="Título 2 2 3 4" xfId="51644" xr:uid="{6C18BABC-590C-48A1-8DFF-7A8500DCC5B1}"/>
    <cellStyle name="Título 2 2 4" xfId="51645" xr:uid="{CE8BE749-1BBA-4776-ACDB-032BBC12F5FA}"/>
    <cellStyle name="Título 2 2 4 2" xfId="51646" xr:uid="{AE995977-055D-4AD7-A77C-27FCDAEE1583}"/>
    <cellStyle name="Título 2 2 4 3" xfId="51647" xr:uid="{2418F1BD-DFD9-411B-B202-CB7848AA11E5}"/>
    <cellStyle name="Título 2 2 4 3 2" xfId="51648" xr:uid="{4963FD34-38C7-4EE0-BB8D-913E6F7FED9F}"/>
    <cellStyle name="Título 2 2 5" xfId="51649" xr:uid="{6BD2D01A-92E7-4003-BD05-E56EB75D3EFA}"/>
    <cellStyle name="Título 2 2 5 2" xfId="51650" xr:uid="{A847E1B7-AAA1-4D9A-96F0-5E39E773A49D}"/>
    <cellStyle name="Título 2 2 6" xfId="51651" xr:uid="{ED9E15D0-80A2-48A5-9111-4FEA85297AA3}"/>
    <cellStyle name="Título 2 2 6 2" xfId="51652" xr:uid="{91F5442F-F6E7-4487-874C-8C7E45CA93EC}"/>
    <cellStyle name="Título 2 2 7" xfId="51653" xr:uid="{1EBEE12D-3533-421A-BB04-174878825A08}"/>
    <cellStyle name="Título 2 2 7 2" xfId="51654" xr:uid="{A6E80326-F060-49A0-9DFA-D01792B12F9B}"/>
    <cellStyle name="Título 2 2 8" xfId="51655" xr:uid="{DF84E24A-935F-454D-A4F6-31B8C2D27A8C}"/>
    <cellStyle name="Título 2 2 8 2" xfId="51656" xr:uid="{A59C8AF6-5BBB-4151-85A8-42C4435C07E7}"/>
    <cellStyle name="Título 2 2 9" xfId="51657" xr:uid="{8856A79C-1660-474B-BDB8-B667118AAC20}"/>
    <cellStyle name="Título 2 3" xfId="51658" xr:uid="{D3D283EB-6B1B-4BF1-AC91-58B44382AA8C}"/>
    <cellStyle name="Título 2 3 2" xfId="51659" xr:uid="{663BC5EB-B11D-40EA-B483-A43A2F63ED13}"/>
    <cellStyle name="Título 2 3 2 2" xfId="51660" xr:uid="{390AA338-A9D3-4B7F-BDFB-8101FFD41F1C}"/>
    <cellStyle name="Título 2 3 2 2 2" xfId="51661" xr:uid="{407BD343-5187-4AB3-A2E5-0302590D56F3}"/>
    <cellStyle name="Título 2 3 2 3" xfId="51662" xr:uid="{81092EE5-8CC0-411C-9BA0-DA586B7940D9}"/>
    <cellStyle name="Título 2 3 2 3 2" xfId="51663" xr:uid="{1F368F78-DD64-409E-9440-8A2A6760B7AD}"/>
    <cellStyle name="Título 2 3 2 4" xfId="51664" xr:uid="{D051488C-8150-4723-B2F5-E014D452E190}"/>
    <cellStyle name="Título 2 3 3" xfId="51665" xr:uid="{06EE3007-A474-4237-A0AF-00A27B3D00B9}"/>
    <cellStyle name="Título 2 3 3 2" xfId="51666" xr:uid="{1139D4B8-DEBE-41AC-87A5-F9384F8AE3EC}"/>
    <cellStyle name="Título 2 3 3 2 2" xfId="51667" xr:uid="{1CFD7011-D646-4231-825F-AF76478CCB3D}"/>
    <cellStyle name="Título 2 3 4" xfId="51668" xr:uid="{1B947BCD-8BC2-4857-A48B-F64E38A48930}"/>
    <cellStyle name="Título 2 3 4 2" xfId="51669" xr:uid="{C7AC3B92-562C-4986-B45B-305523F93189}"/>
    <cellStyle name="Título 2 3 5" xfId="51670" xr:uid="{ECFF6E1B-E6DA-4FCA-A745-87E19AB58D60}"/>
    <cellStyle name="Título 2 3 5 2" xfId="51671" xr:uid="{E2EB9DFB-8A11-401A-A83F-0BD7467A92F4}"/>
    <cellStyle name="Título 2 3 6" xfId="51672" xr:uid="{0ECDF2DB-29E0-49DA-AEAF-DA08E984FD80}"/>
    <cellStyle name="Título 2 3 7" xfId="51673" xr:uid="{C27D11CF-6199-4A38-8DD8-380AD535C846}"/>
    <cellStyle name="Título 2 4" xfId="51674" xr:uid="{7F608C4E-D620-4701-B3C7-75430C37F053}"/>
    <cellStyle name="Título 2 4 2" xfId="51675" xr:uid="{9FBBA21D-C94F-46AA-8A63-BCED9FA686E0}"/>
    <cellStyle name="Título 2 4 3" xfId="51676" xr:uid="{2253AB2F-D511-4D4D-8AF5-A107158D7BB8}"/>
    <cellStyle name="Título 2 4 3 2" xfId="51677" xr:uid="{058095A6-E8FB-4B4B-99D2-6ED4D25AE592}"/>
    <cellStyle name="Título 2 4 4" xfId="51678" xr:uid="{AFAB37B5-E740-4317-A93C-C4FE82D60EBD}"/>
    <cellStyle name="Título 2 4 5" xfId="53427" xr:uid="{A735A231-F58B-4911-9A77-1D52080E6CF5}"/>
    <cellStyle name="Título 2 4 6" xfId="53428" xr:uid="{9C0D3594-5836-468C-A040-173E02AF71D6}"/>
    <cellStyle name="Título 2 5" xfId="51679" xr:uid="{AF4FE66D-A66C-4360-8609-8CC83C73D4DB}"/>
    <cellStyle name="Título 2 5 2" xfId="51680" xr:uid="{0DE0ED25-B059-43EB-9630-B778195F00B4}"/>
    <cellStyle name="Título 2 6" xfId="51681" xr:uid="{CD403C1B-3654-48CF-9656-4EA3986EEF77}"/>
    <cellStyle name="Título 2 6 2" xfId="51682" xr:uid="{0388D5B0-0065-419F-BC02-253EC9C74CEE}"/>
    <cellStyle name="Título 2 7" xfId="51683" xr:uid="{6C7AACC0-A23E-4B79-BD3B-F85FF8927442}"/>
    <cellStyle name="Título 2 7 2" xfId="51684" xr:uid="{247604E7-A444-498F-B767-B41743BEF423}"/>
    <cellStyle name="Título 2 8" xfId="51685" xr:uid="{86B6A7AD-D281-47B5-B38B-090DD5DBDD90}"/>
    <cellStyle name="Título 2 8 2" xfId="51686" xr:uid="{8224CCEB-3E81-4D8D-914E-9150B00506A1}"/>
    <cellStyle name="Título 2 9" xfId="51687" xr:uid="{9348E458-D409-4FAB-94E1-2C16EA84FEE3}"/>
    <cellStyle name="Título 3 2" xfId="51688" xr:uid="{3E78F250-681D-4838-B72D-C96FDDB76C80}"/>
    <cellStyle name="Título 4 2" xfId="51689" xr:uid="{941F2423-810A-4D20-8956-4735416991C4}"/>
    <cellStyle name="Título 5" xfId="51690" xr:uid="{937AD720-61FA-4E52-9D6D-7E65E4B694B1}"/>
    <cellStyle name="Titulo1" xfId="51691" xr:uid="{81AD7114-F6A3-40FC-8177-4568551B1A91}"/>
    <cellStyle name="Titulo1 2" xfId="51692" xr:uid="{9B5D535F-9E38-44DE-9918-990AA014DF59}"/>
    <cellStyle name="Titulo1 2 2" xfId="51693" xr:uid="{46F6F162-2DE9-488A-B012-DA4774DA48DC}"/>
    <cellStyle name="Titulo1 2 2 2" xfId="51694" xr:uid="{42CAA6C7-F7F8-46EC-B337-A5444599EA45}"/>
    <cellStyle name="Titulo1 2 3" xfId="51695" xr:uid="{3C69306B-9953-4A88-930E-F863FD3194A5}"/>
    <cellStyle name="Titulo1 2 3 2" xfId="51696" xr:uid="{69E7A408-DFA6-4C62-B3B0-543AA1610FF4}"/>
    <cellStyle name="Titulo1 2 4" xfId="51697" xr:uid="{95E93F57-EBED-4D86-BD6A-66BF3B6EAC49}"/>
    <cellStyle name="Titulo1 3" xfId="51698" xr:uid="{97B26E41-CF82-4F9E-9AA0-DFF8272F001B}"/>
    <cellStyle name="Titulo1 3 2" xfId="51699" xr:uid="{924B88B3-0738-4EDD-8039-757EE5E65583}"/>
    <cellStyle name="Titulo1 4" xfId="51700" xr:uid="{99AD9BFE-FAC9-46D5-AE25-8340FFCA98FA}"/>
    <cellStyle name="Titulo1 4 2" xfId="51701" xr:uid="{327B3910-018E-457B-BAEC-E002AFF103E0}"/>
    <cellStyle name="Titulo1 5" xfId="51702" xr:uid="{FE1C3E13-E6FF-4985-9308-73266C345721}"/>
    <cellStyle name="Titulo1 6" xfId="51703" xr:uid="{0DAA5D5B-F00A-40EB-8974-2A106FD25AD8}"/>
    <cellStyle name="Titulo2" xfId="51704" xr:uid="{4DEFE48C-47D8-48A0-8F0A-5F0147FDDA80}"/>
    <cellStyle name="Titulo2 2" xfId="51705" xr:uid="{BA56B3EB-8379-4062-88FA-6B5F888B3872}"/>
    <cellStyle name="Titulo2 2 2" xfId="51706" xr:uid="{33A87988-7361-4579-9F46-FB28B4D7082F}"/>
    <cellStyle name="Titulo2 2 2 2" xfId="51707" xr:uid="{DD753B48-5F92-4D3A-B065-2EBEE3BA340E}"/>
    <cellStyle name="Titulo2 2 3" xfId="51708" xr:uid="{2D886AFD-81E3-445C-B207-29486C752E77}"/>
    <cellStyle name="Titulo2 2 3 2" xfId="51709" xr:uid="{1F5C4DDA-3732-420B-B1F6-928B4FDB2990}"/>
    <cellStyle name="Titulo2 2 4" xfId="51710" xr:uid="{DC3827FF-2159-492E-ABDB-916F2BEF171F}"/>
    <cellStyle name="Titulo2 3" xfId="51711" xr:uid="{1A587050-9BAD-4184-B2A1-807F9B18944A}"/>
    <cellStyle name="Titulo2 3 2" xfId="51712" xr:uid="{66465B88-0A47-49E5-B822-89329D168BF8}"/>
    <cellStyle name="Titulo2 4" xfId="51713" xr:uid="{5BCF5FF9-2BF2-4646-91FD-A94872780E63}"/>
    <cellStyle name="Titulo2 4 2" xfId="51714" xr:uid="{2B82B8A7-D5BB-465A-A07B-57516A36AED1}"/>
    <cellStyle name="Titulo2 5" xfId="51715" xr:uid="{D8B27DCC-1211-4E8C-A53F-31D86706A24D}"/>
    <cellStyle name="Titulo2 6" xfId="51716" xr:uid="{C5E1DF21-AFFE-4651-B9DA-870E161723AB}"/>
    <cellStyle name="TopGrey" xfId="51717" xr:uid="{ACD3FBD2-60C9-4EC2-BF1F-9AD00860D7EE}"/>
    <cellStyle name="TopGrey 2" xfId="51718" xr:uid="{EA50E5E0-C73C-44E9-8C1F-F87E8999699E}"/>
    <cellStyle name="TopGrey 2 2" xfId="51719" xr:uid="{2A35107A-6A82-4D06-8D93-639F6F35704D}"/>
    <cellStyle name="TopGrey 2 2 2" xfId="51720" xr:uid="{FE718918-25C6-496C-8EEC-776AA87F904C}"/>
    <cellStyle name="TopGrey 2 3" xfId="51721" xr:uid="{0487B2CE-5B6A-48F8-99F6-829A61D10904}"/>
    <cellStyle name="TopGrey 2 3 2" xfId="51722" xr:uid="{C552F362-02D9-438A-8CE8-230B96BEBE10}"/>
    <cellStyle name="TopGrey 2 4" xfId="51723" xr:uid="{3243A032-80A3-4DBC-AC0E-71E67207F223}"/>
    <cellStyle name="TopGrey 3" xfId="51724" xr:uid="{E100CD04-D389-44B7-858D-5CDAE545EA10}"/>
    <cellStyle name="TopGrey 3 2" xfId="51725" xr:uid="{DA85CA35-22F2-4B10-96FF-F74D4B034C5A}"/>
    <cellStyle name="TopGrey 4" xfId="51726" xr:uid="{F844C25B-8124-40E2-A4FB-1A05973187C5}"/>
    <cellStyle name="TopGrey 4 2" xfId="51727" xr:uid="{E6E2DEA0-8170-4AAD-80A4-26569C2A1EE2}"/>
    <cellStyle name="TopGrey 5" xfId="51728" xr:uid="{174A5B0E-E62F-49A5-A001-27EC4E89537A}"/>
    <cellStyle name="TopGrey 6" xfId="51729" xr:uid="{EEF8638E-149F-4111-9D5F-F13A71DA8FA0}"/>
    <cellStyle name="Total" xfId="21" builtinId="25" customBuiltin="1"/>
    <cellStyle name="Total 10" xfId="51730" xr:uid="{CC0CEE77-DEDB-46E1-B11F-76158E02EC68}"/>
    <cellStyle name="Total 10 2" xfId="51731" xr:uid="{F13C7608-3007-41E0-93EA-05BD5E37D7DB}"/>
    <cellStyle name="Total 10 2 2" xfId="51732" xr:uid="{C9522DC6-B76E-47C0-99EE-4FC6862B00B6}"/>
    <cellStyle name="Total 10 2 2 2" xfId="51733" xr:uid="{1DF71E1B-CFAC-4EFB-AAAC-BCA7D1B82ECA}"/>
    <cellStyle name="Total 10 2 3" xfId="51734" xr:uid="{419F8C1B-77B2-48EA-BA39-B5A1116D6283}"/>
    <cellStyle name="Total 10 2 3 2" xfId="51735" xr:uid="{2ACDA49E-B199-44E1-BAC7-2208215DABA4}"/>
    <cellStyle name="Total 10 2 4" xfId="51736" xr:uid="{CA7070F4-77FA-4823-8BB0-FAF1FB3C6A56}"/>
    <cellStyle name="Total 10 3" xfId="51737" xr:uid="{41EB6F9C-E418-4DCF-AE6D-16C563F780D0}"/>
    <cellStyle name="Total 10 3 2" xfId="51738" xr:uid="{27F144BC-8E7E-467E-AD25-76D9AFABCB35}"/>
    <cellStyle name="Total 10 3 3" xfId="51739" xr:uid="{7A79A1B2-66BF-4F4E-BF29-6342FCBB9034}"/>
    <cellStyle name="Total 10 3 3 2" xfId="51740" xr:uid="{682D0F9A-4C06-46D8-8FE6-93E13A682010}"/>
    <cellStyle name="Total 10 4" xfId="51741" xr:uid="{F32FF9EE-20E8-4859-8506-3018A930B139}"/>
    <cellStyle name="Total 10 4 2" xfId="51742" xr:uid="{458614AD-EAD1-4153-A571-8791BF80D784}"/>
    <cellStyle name="Total 10 5" xfId="51743" xr:uid="{2C426F38-F65C-4B26-A142-8AFB72C95D6C}"/>
    <cellStyle name="Total 10 5 2" xfId="51744" xr:uid="{483402C8-0CDA-4A9D-9A8B-8C221249A859}"/>
    <cellStyle name="Total 10 6" xfId="51745" xr:uid="{35C884AD-7E33-4317-A1F8-860D6D844204}"/>
    <cellStyle name="Total 11" xfId="51746" xr:uid="{CB39D3EE-CA10-4267-88FB-B2E96A2E8C68}"/>
    <cellStyle name="Total 11 2" xfId="51747" xr:uid="{F3CBDDA5-2935-4CE7-946D-DFE7AAABA17F}"/>
    <cellStyle name="Total 11 2 2" xfId="51748" xr:uid="{4AB37CF9-FA23-4521-95F3-BB015AD8C574}"/>
    <cellStyle name="Total 11 2 2 2" xfId="51749" xr:uid="{7D45D248-BA7D-43FC-AA64-BA3ED6811212}"/>
    <cellStyle name="Total 11 2 3" xfId="51750" xr:uid="{91EE4CD6-695B-4943-84F8-38D5AE8E0705}"/>
    <cellStyle name="Total 11 2 3 2" xfId="51751" xr:uid="{6CBD57E9-16E0-441B-8EF3-58CA84E6C480}"/>
    <cellStyle name="Total 11 2 4" xfId="51752" xr:uid="{C25FBC84-8FE5-42EA-BE81-F266B3C1684D}"/>
    <cellStyle name="Total 11 3" xfId="51753" xr:uid="{F0DB3ACF-04C9-450B-AE9E-9C89EECA506D}"/>
    <cellStyle name="Total 11 3 2" xfId="51754" xr:uid="{874170D8-27AC-4C5A-9EE1-283151E7998B}"/>
    <cellStyle name="Total 11 3 3" xfId="51755" xr:uid="{0B4FA801-E04F-479C-A8A8-080068F5A49D}"/>
    <cellStyle name="Total 11 3 3 2" xfId="51756" xr:uid="{9DB83625-8B1E-49BD-AD49-E98F70B03417}"/>
    <cellStyle name="Total 11 4" xfId="51757" xr:uid="{70611B72-3CC1-4EE9-9E6A-1A948C289C1A}"/>
    <cellStyle name="Total 11 4 2" xfId="51758" xr:uid="{AA4F3041-F202-42D6-90E5-309FA02D4620}"/>
    <cellStyle name="Total 11 5" xfId="51759" xr:uid="{78B2F468-21B3-4836-910F-8262E9726665}"/>
    <cellStyle name="Total 11 5 2" xfId="51760" xr:uid="{59475698-2B4E-42BB-89F3-09FAF1FC1DC2}"/>
    <cellStyle name="Total 11 6" xfId="51761" xr:uid="{21B283B0-715B-4B51-8026-27C808BF4BA4}"/>
    <cellStyle name="Total 12" xfId="51762" xr:uid="{579F6276-6E3D-4B74-8FFB-1A774EA74D08}"/>
    <cellStyle name="Total 12 2" xfId="51763" xr:uid="{31C956C6-13B5-4576-9940-C89F84FBF69B}"/>
    <cellStyle name="Total 12 2 2" xfId="51764" xr:uid="{C0581DD8-C77F-4A62-BA4E-9A48CD9DE70C}"/>
    <cellStyle name="Total 12 2 2 2" xfId="51765" xr:uid="{0A9AC196-B671-433B-A1E4-B8AEF6CD342E}"/>
    <cellStyle name="Total 12 2 3" xfId="51766" xr:uid="{CA42E9F0-7967-44C6-ACC1-D784FDB6798A}"/>
    <cellStyle name="Total 12 2 3 2" xfId="51767" xr:uid="{7B6DFD05-A959-4B31-A799-579C5EFAEBC2}"/>
    <cellStyle name="Total 12 2 4" xfId="51768" xr:uid="{6627F269-2633-46ED-ADC0-CD5B60ABC181}"/>
    <cellStyle name="Total 12 3" xfId="51769" xr:uid="{7B28EF45-DE17-4AEC-B3DA-99A31825E532}"/>
    <cellStyle name="Total 12 3 2" xfId="51770" xr:uid="{4DB10750-8458-4F1F-8924-362579906F33}"/>
    <cellStyle name="Total 12 3 3" xfId="51771" xr:uid="{E469E3C6-E6F6-4114-B0DB-766B6DE29281}"/>
    <cellStyle name="Total 12 3 3 2" xfId="51772" xr:uid="{2F98B0AB-DF69-4020-B452-DFCA93A33F88}"/>
    <cellStyle name="Total 12 4" xfId="51773" xr:uid="{3B2A5CE9-6BD7-4331-BE21-39E1745EB903}"/>
    <cellStyle name="Total 12 4 2" xfId="51774" xr:uid="{DEDB0BB3-286C-48E4-94F2-A4E6442C5394}"/>
    <cellStyle name="Total 12 5" xfId="51775" xr:uid="{BF62D018-AC8D-4F61-8506-82AC8CB60312}"/>
    <cellStyle name="Total 12 5 2" xfId="51776" xr:uid="{0D30ADE8-80BA-4F9A-AB6D-6BB23AC72F23}"/>
    <cellStyle name="Total 12 6" xfId="51777" xr:uid="{EF6224E9-A109-4BCB-833D-BDC95FBCC442}"/>
    <cellStyle name="Total 13" xfId="51778" xr:uid="{76468F71-581E-480F-B5EE-4E8949A66C3D}"/>
    <cellStyle name="Total 13 2" xfId="51779" xr:uid="{51299BB2-06A1-4EDD-86AF-D9B349C5F225}"/>
    <cellStyle name="Total 13 2 2" xfId="51780" xr:uid="{6E78A160-726A-4BE5-9CFB-41C878E5B8DD}"/>
    <cellStyle name="Total 13 2 2 2" xfId="51781" xr:uid="{C602A5FD-6ED4-40AD-900E-9A785369C3D2}"/>
    <cellStyle name="Total 13 2 3" xfId="51782" xr:uid="{F650A3B2-5478-41F0-9F3E-D0B34465E554}"/>
    <cellStyle name="Total 13 2 3 2" xfId="51783" xr:uid="{2683121F-6F67-4C16-8779-F49A91811382}"/>
    <cellStyle name="Total 13 2 4" xfId="51784" xr:uid="{5AE44317-BCEA-4BA8-90D8-32400D29DA51}"/>
    <cellStyle name="Total 13 3" xfId="51785" xr:uid="{1DA9668F-6737-42D4-8697-4699792D3E7C}"/>
    <cellStyle name="Total 13 3 2" xfId="51786" xr:uid="{029C6EB6-8065-4599-B4B7-1723AF833E30}"/>
    <cellStyle name="Total 13 3 3" xfId="51787" xr:uid="{6AF266CA-1397-4C52-BB63-842446A9BAAC}"/>
    <cellStyle name="Total 13 3 3 2" xfId="51788" xr:uid="{EBBAFF0C-A063-4237-AB05-3DD471228B51}"/>
    <cellStyle name="Total 13 4" xfId="51789" xr:uid="{496C967C-3F97-431A-943F-C844F67452C2}"/>
    <cellStyle name="Total 13 4 2" xfId="51790" xr:uid="{36BD54F7-1605-46DB-B23A-EC2E112368EF}"/>
    <cellStyle name="Total 13 5" xfId="51791" xr:uid="{6C07B9F6-BD89-4FA6-998B-7FB9A9211CDB}"/>
    <cellStyle name="Total 13 5 2" xfId="51792" xr:uid="{DAB6C7A2-CDED-4D68-9822-70E43630D539}"/>
    <cellStyle name="Total 13 6" xfId="51793" xr:uid="{5EEEEED6-99C3-4654-A227-B0A11AA47FFA}"/>
    <cellStyle name="Total 14" xfId="51794" xr:uid="{411B1CA5-759C-42D6-8BFD-AC7255B37BD9}"/>
    <cellStyle name="Total 14 2" xfId="51795" xr:uid="{8375D4FE-5E41-4FD0-971B-20A8CAAC98B3}"/>
    <cellStyle name="Total 14 2 2" xfId="51796" xr:uid="{32D3122B-052B-4BCE-8136-7C446E23B59C}"/>
    <cellStyle name="Total 14 2 2 2" xfId="51797" xr:uid="{4FC06563-DB8D-4BA3-816A-C9D777B5D22E}"/>
    <cellStyle name="Total 14 2 3" xfId="51798" xr:uid="{94874FB5-726C-44AB-B04B-38F7BCDB42F6}"/>
    <cellStyle name="Total 14 2 3 2" xfId="51799" xr:uid="{D0E00A9E-057F-46F9-A133-2F5E8D86A922}"/>
    <cellStyle name="Total 14 2 4" xfId="51800" xr:uid="{CA2FADA0-1FE3-4EE6-811D-9EC45CF11A29}"/>
    <cellStyle name="Total 14 3" xfId="51801" xr:uid="{08AE666E-7F26-4107-82F2-7E9E14D7E3A7}"/>
    <cellStyle name="Total 14 3 2" xfId="51802" xr:uid="{9FDEBAC8-631E-4CDC-AEB8-459F0ED185EC}"/>
    <cellStyle name="Total 14 3 3" xfId="51803" xr:uid="{AACD5602-1A50-487B-A0F7-8FCF122F43DB}"/>
    <cellStyle name="Total 14 3 3 2" xfId="51804" xr:uid="{8BB192CD-0D09-4852-940A-28192ECA0391}"/>
    <cellStyle name="Total 14 4" xfId="51805" xr:uid="{69615C71-5A10-4231-A448-1EFC42B28699}"/>
    <cellStyle name="Total 14 4 2" xfId="51806" xr:uid="{34AC5BC5-C9B0-4845-8284-B176F9A61143}"/>
    <cellStyle name="Total 14 5" xfId="51807" xr:uid="{C21B73F3-BC9D-462A-9134-FD059A0B10C4}"/>
    <cellStyle name="Total 14 5 2" xfId="51808" xr:uid="{414466C2-B6D2-45D2-91DC-3256B1975E25}"/>
    <cellStyle name="Total 14 6" xfId="51809" xr:uid="{ABE60E63-FD65-44C8-99B4-167CD4AD765C}"/>
    <cellStyle name="Total 15" xfId="51810" xr:uid="{A01FE2F8-10DC-4EBA-804C-C1B104C63533}"/>
    <cellStyle name="Total 15 2" xfId="51811" xr:uid="{2E7E7181-2C33-429E-AB58-83D7A196A180}"/>
    <cellStyle name="Total 15 2 2" xfId="51812" xr:uid="{3AF6F2BD-409F-4F50-91C3-132EB9C468A5}"/>
    <cellStyle name="Total 15 2 2 2" xfId="51813" xr:uid="{6894FC4E-C932-4D63-A09E-C2DA49603A8A}"/>
    <cellStyle name="Total 15 2 3" xfId="51814" xr:uid="{8F34F088-E825-4524-B584-6AB3F904F4AB}"/>
    <cellStyle name="Total 15 2 3 2" xfId="51815" xr:uid="{4CFB0D7C-72F0-407A-8D58-DBF7BE063F4C}"/>
    <cellStyle name="Total 15 2 4" xfId="51816" xr:uid="{691C2CB7-D6CE-4CDD-8B79-D2786DB5BF9D}"/>
    <cellStyle name="Total 15 3" xfId="51817" xr:uid="{A6128A0E-E509-4BCE-9C07-561A5104D292}"/>
    <cellStyle name="Total 15 3 2" xfId="51818" xr:uid="{5689077A-B18A-4492-9A97-EB993E65782C}"/>
    <cellStyle name="Total 15 3 3" xfId="51819" xr:uid="{1DE76E60-009A-4F33-8271-C61FB8C00FED}"/>
    <cellStyle name="Total 15 3 3 2" xfId="51820" xr:uid="{2D695CB9-71ED-4C1F-B77E-BD091050DDFD}"/>
    <cellStyle name="Total 15 4" xfId="51821" xr:uid="{C86BD4DF-A89E-407B-98B2-870489AEF364}"/>
    <cellStyle name="Total 15 4 2" xfId="51822" xr:uid="{2060A153-1352-4D5C-8D32-3C83727E310B}"/>
    <cellStyle name="Total 15 5" xfId="51823" xr:uid="{36E69628-3618-4D14-8516-E7F1A93EEFBF}"/>
    <cellStyle name="Total 15 5 2" xfId="51824" xr:uid="{2A9B7326-9C72-4B5A-985D-95980528FF58}"/>
    <cellStyle name="Total 15 6" xfId="51825" xr:uid="{7A0EA821-F3AF-4BC2-8F83-FE83CA996AF8}"/>
    <cellStyle name="Total 16" xfId="51826" xr:uid="{81BF2EF1-E600-43CD-A0A0-46B9B1563BFE}"/>
    <cellStyle name="Total 16 2" xfId="51827" xr:uid="{B041DEB0-8F5C-4389-831D-E346B2797277}"/>
    <cellStyle name="Total 16 2 2" xfId="51828" xr:uid="{E14EC4BE-06F6-48C5-BEDD-7C6CBD18FE53}"/>
    <cellStyle name="Total 16 2 2 2" xfId="51829" xr:uid="{3F61CCBA-C674-4291-A500-0AA284D12759}"/>
    <cellStyle name="Total 16 2 3" xfId="51830" xr:uid="{CB690B41-042F-4B48-82DD-597BEB2771ED}"/>
    <cellStyle name="Total 16 2 3 2" xfId="51831" xr:uid="{37F3E630-C5E2-4D79-85D5-A0D335D8E595}"/>
    <cellStyle name="Total 16 2 4" xfId="51832" xr:uid="{4157A11B-99FC-4599-8781-F110A4CFC9A1}"/>
    <cellStyle name="Total 16 3" xfId="51833" xr:uid="{BC3FA2A4-1DF7-4221-9758-0727B0A88F1E}"/>
    <cellStyle name="Total 16 3 2" xfId="51834" xr:uid="{78E4129E-C11C-4BBA-B9CA-479443800E70}"/>
    <cellStyle name="Total 16 3 3" xfId="51835" xr:uid="{F64BCC90-DB65-4ABB-8085-8116F73AE7A7}"/>
    <cellStyle name="Total 16 3 3 2" xfId="51836" xr:uid="{3AE46AEC-34BA-43C5-89D1-4B3B89251C49}"/>
    <cellStyle name="Total 16 4" xfId="51837" xr:uid="{B06C3751-B9F9-4359-8143-389635E8E299}"/>
    <cellStyle name="Total 16 4 2" xfId="51838" xr:uid="{34CB825E-20F9-4D2B-AB23-A75018605760}"/>
    <cellStyle name="Total 16 5" xfId="51839" xr:uid="{F6788BB5-8244-497E-80A7-B12F043EC826}"/>
    <cellStyle name="Total 16 5 2" xfId="51840" xr:uid="{D7DC0E11-1DE9-4A01-A38E-0030CC8FCA91}"/>
    <cellStyle name="Total 16 6" xfId="51841" xr:uid="{B963FEC0-8754-4F0B-8C4B-6DECD1CA686E}"/>
    <cellStyle name="Total 17" xfId="51842" xr:uid="{87E5FE9E-528A-4982-8BCD-973992713718}"/>
    <cellStyle name="Total 17 2" xfId="51843" xr:uid="{50323C52-6064-4C2E-A48B-04FF8814F2A2}"/>
    <cellStyle name="Total 17 2 2" xfId="51844" xr:uid="{1B257184-43B2-453E-B55B-4371A4F4ACA3}"/>
    <cellStyle name="Total 17 2 2 2" xfId="51845" xr:uid="{2B72CB37-395B-4A9C-A8D3-886234E0F0DA}"/>
    <cellStyle name="Total 17 2 3" xfId="51846" xr:uid="{52DE0E58-BECA-4DC3-B997-42282F4972E8}"/>
    <cellStyle name="Total 17 2 3 2" xfId="51847" xr:uid="{212FD382-BAC1-4167-9DC0-AAA4375B5316}"/>
    <cellStyle name="Total 17 2 4" xfId="51848" xr:uid="{B14A947A-0AF6-425F-9E09-FE94BE063854}"/>
    <cellStyle name="Total 17 3" xfId="51849" xr:uid="{39E2B06E-8D13-4E56-8F1D-3D9B3032AA21}"/>
    <cellStyle name="Total 17 3 2" xfId="51850" xr:uid="{7AA65EEC-F0FA-4A95-9E93-6AD531EECA54}"/>
    <cellStyle name="Total 17 4" xfId="51851" xr:uid="{900F2D4C-4CA3-4976-A5D7-9A59700E1BD8}"/>
    <cellStyle name="Total 17 4 2" xfId="51852" xr:uid="{EE812130-A7B1-4270-A6B8-FE0E7B11334C}"/>
    <cellStyle name="Total 17 5" xfId="51853" xr:uid="{5D110908-91FE-4E4C-A525-963749ECAA71}"/>
    <cellStyle name="Total 17 6" xfId="51854" xr:uid="{879FD631-134C-465A-9E42-371C5B51FA9E}"/>
    <cellStyle name="Total 18" xfId="51855" xr:uid="{5D9DC13D-B32D-4F85-9DCA-7EE565CEAC3D}"/>
    <cellStyle name="Total 18 2" xfId="51856" xr:uid="{5A1CFE3B-9D6B-4462-9AC0-C8A8E1E41A4C}"/>
    <cellStyle name="Total 18 2 2" xfId="51857" xr:uid="{6DABFC49-EB6A-4432-A7BA-2D02B57E0C61}"/>
    <cellStyle name="Total 18 3" xfId="51858" xr:uid="{91D4487B-8C7E-4384-9357-801A4908A297}"/>
    <cellStyle name="Total 18 3 2" xfId="51859" xr:uid="{BDA12A75-D199-4999-BC89-0498BEDA019C}"/>
    <cellStyle name="Total 18 4" xfId="51860" xr:uid="{EE9F96F4-916B-4717-A191-82D7AAE52804}"/>
    <cellStyle name="Total 19" xfId="51861" xr:uid="{F8A91502-B68B-48C9-93C3-83D221FEE6B5}"/>
    <cellStyle name="Total 19 2" xfId="51862" xr:uid="{D0948DD1-E33A-48C2-B63F-1C5AFF656B0B}"/>
    <cellStyle name="Total 19 3" xfId="51863" xr:uid="{C64CCD42-357D-4685-842B-396CCCF9D9EE}"/>
    <cellStyle name="Total 19 3 2" xfId="51864" xr:uid="{F3EE46E2-F04E-42A0-B17A-E335C8422FDD}"/>
    <cellStyle name="Total 2" xfId="51865" xr:uid="{237B2A3E-59E8-4E1A-8431-0122082A2B2C}"/>
    <cellStyle name="Total 2 10" xfId="51866" xr:uid="{4EE18CF7-0628-4672-A0E5-D982632772AD}"/>
    <cellStyle name="Total 2 10 2" xfId="51867" xr:uid="{62B87631-A634-471F-88FD-9C298F656F22}"/>
    <cellStyle name="Total 2 11" xfId="51868" xr:uid="{C532566D-CF2C-4238-918A-D381528DE369}"/>
    <cellStyle name="Total 2 12" xfId="51869" xr:uid="{C7979DE3-DDB1-4025-ACF5-C50F51653262}"/>
    <cellStyle name="Total 2 2" xfId="51870" xr:uid="{8FEB5E0F-F6F4-41E9-BBFA-63FD8CC2B131}"/>
    <cellStyle name="Total 2 2 10" xfId="51871" xr:uid="{1492CD23-8A09-4809-9DD9-DE176E768E6D}"/>
    <cellStyle name="Total 2 2 11" xfId="51872" xr:uid="{D565FCEE-FB92-46FA-9337-FED54C19D58B}"/>
    <cellStyle name="Total 2 2 2" xfId="51873" xr:uid="{9C91C8B4-C3DB-4119-B601-3B28C7F8544B}"/>
    <cellStyle name="Total 2 2 2 2" xfId="51874" xr:uid="{1D8687FE-C9FF-44E0-B9BE-3FE5902E97DF}"/>
    <cellStyle name="Total 2 2 2 2 2" xfId="51875" xr:uid="{D5235744-6F1D-40A9-9DC9-64FA82D6D51E}"/>
    <cellStyle name="Total 2 2 2 3" xfId="51876" xr:uid="{EEB4D766-5F06-46E0-B816-1240A2055B20}"/>
    <cellStyle name="Total 2 2 2 3 2" xfId="51877" xr:uid="{0C9CC1E0-7600-43B6-8750-7BCA14A8FBEE}"/>
    <cellStyle name="Total 2 2 2 4" xfId="51878" xr:uid="{ABBB4806-3636-4B2F-901B-1CD8826FFF1D}"/>
    <cellStyle name="Total 2 2 2 5" xfId="51879" xr:uid="{5FC96356-414D-4605-BA17-9522E36C7E0E}"/>
    <cellStyle name="Total 2 2 2 5 2" xfId="51880" xr:uid="{C63E79FD-54C1-4098-8933-BACDA4FBEF53}"/>
    <cellStyle name="Total 2 2 2 6" xfId="51881" xr:uid="{37623AA5-E4A7-491D-AEA3-F3514F538130}"/>
    <cellStyle name="Total 2 2 2 6 2" xfId="51882" xr:uid="{3126ED97-DA6C-4D30-99AF-CB478E363F89}"/>
    <cellStyle name="Total 2 2 2 7" xfId="51883" xr:uid="{22DF9EA2-F72E-4632-87AF-752F28E54108}"/>
    <cellStyle name="Total 2 2 2 7 2" xfId="51884" xr:uid="{6BBBA635-1279-48E3-8685-90622562AEE0}"/>
    <cellStyle name="Total 2 2 2 8" xfId="51885" xr:uid="{2C70122F-110F-4D4A-83BA-8CADA948A5CB}"/>
    <cellStyle name="Total 2 2 2 9" xfId="51886" xr:uid="{D8263954-4AD5-46B2-A2A9-E50747B163AB}"/>
    <cellStyle name="Total 2 2 3" xfId="51887" xr:uid="{C0D6EF6F-029B-4410-9D8A-73BA9CBF0661}"/>
    <cellStyle name="Total 2 2 3 2" xfId="51888" xr:uid="{67D68F29-9B1A-4E6C-B704-C649C4EB0347}"/>
    <cellStyle name="Total 2 2 3 2 2" xfId="51889" xr:uid="{3850383B-4D0B-4E73-9FBE-7C40A919FF6E}"/>
    <cellStyle name="Total 2 2 3 3" xfId="51890" xr:uid="{EBFDF6F6-814F-4ECE-BDE4-1CAC04F69B74}"/>
    <cellStyle name="Total 2 2 3 3 2" xfId="51891" xr:uid="{8C33596E-45DB-40AD-BDEA-675144C62956}"/>
    <cellStyle name="Total 2 2 3 4" xfId="51892" xr:uid="{78C7D973-7303-4189-9A68-4513800C83A6}"/>
    <cellStyle name="Total 2 2 3 5" xfId="51893" xr:uid="{0FBC481F-25D2-4758-A970-AA534490BED0}"/>
    <cellStyle name="Total 2 2 4" xfId="51894" xr:uid="{E38FBF66-739F-4FD0-96B5-7710F97C7FDD}"/>
    <cellStyle name="Total 2 2 4 2" xfId="51895" xr:uid="{381EF3AB-D0E5-45F3-805B-8328D5BEC0A3}"/>
    <cellStyle name="Total 2 2 4 2 2" xfId="51896" xr:uid="{7E7FED20-9D7E-4414-AF14-016A5B35CFE9}"/>
    <cellStyle name="Total 2 2 4 3" xfId="51897" xr:uid="{CFF17EB9-186A-49A2-ADF9-A7D43AD7385C}"/>
    <cellStyle name="Total 2 2 4 3 2" xfId="51898" xr:uid="{DB5F88E9-A85A-4ABD-96D3-AD6994571429}"/>
    <cellStyle name="Total 2 2 4 4" xfId="51899" xr:uid="{E9C6AB13-6D7A-456C-8BAC-94EC59B9E3DD}"/>
    <cellStyle name="Total 2 2 5" xfId="51900" xr:uid="{2251D682-FF58-48E1-9701-CCD5BD0186EB}"/>
    <cellStyle name="Total 2 2 5 2" xfId="51901" xr:uid="{659CA37F-0816-4C5F-BE45-E8E7515DC3DC}"/>
    <cellStyle name="Total 2 2 5 3" xfId="51902" xr:uid="{59B30E1D-5478-4665-AF31-067952C7D39F}"/>
    <cellStyle name="Total 2 2 5 3 2" xfId="51903" xr:uid="{D87C70D4-4C5D-464C-B519-A43473872021}"/>
    <cellStyle name="Total 2 2 6" xfId="51904" xr:uid="{AD0D38E9-13FA-4E4D-AC83-1E81336644E1}"/>
    <cellStyle name="Total 2 2 6 2" xfId="51905" xr:uid="{56F2BFF0-AF59-4985-B441-1C2F33F5E488}"/>
    <cellStyle name="Total 2 2 7" xfId="51906" xr:uid="{21B62C0A-FEF4-4851-B7C7-6BBA31A04E4C}"/>
    <cellStyle name="Total 2 2 7 2" xfId="51907" xr:uid="{AF0B3947-2A3E-43C4-9AC3-4593301D4840}"/>
    <cellStyle name="Total 2 2 8" xfId="51908" xr:uid="{1FBD32D4-C282-473E-907D-62F821C490EC}"/>
    <cellStyle name="Total 2 2 8 2" xfId="51909" xr:uid="{403EBE4C-AB7E-4CDB-95A7-C9EEA67F26BB}"/>
    <cellStyle name="Total 2 2 9" xfId="51910" xr:uid="{B640F7A5-5A8D-49BA-906B-1ED36630A706}"/>
    <cellStyle name="Total 2 2 9 2" xfId="51911" xr:uid="{15A5A8C5-B551-4854-861D-B4C161CC8E18}"/>
    <cellStyle name="Total 2 3" xfId="51912" xr:uid="{ADD7754B-005A-4F5B-B981-864334A9CC79}"/>
    <cellStyle name="Total 2 3 10" xfId="51913" xr:uid="{4A387CE3-BC42-400F-BCEE-823F8B881E68}"/>
    <cellStyle name="Total 2 3 2" xfId="51914" xr:uid="{468A88E5-7292-4705-9A38-0C9FCCD03FB6}"/>
    <cellStyle name="Total 2 3 2 2" xfId="51915" xr:uid="{864D43A3-3990-4A7A-8BA7-593DF1FB2821}"/>
    <cellStyle name="Total 2 3 2 2 2" xfId="51916" xr:uid="{EC50C936-F942-4633-B49F-B284CD1FA5A6}"/>
    <cellStyle name="Total 2 3 2 3" xfId="51917" xr:uid="{3F2EDA04-BB14-49E8-BCA6-0F72EDABC85A}"/>
    <cellStyle name="Total 2 3 2 3 2" xfId="51918" xr:uid="{B7C94CD7-0A4C-45AE-B05B-CAB1185CFD2D}"/>
    <cellStyle name="Total 2 3 2 4" xfId="51919" xr:uid="{F62966D5-8048-4DDD-AE8C-9271835072A4}"/>
    <cellStyle name="Total 2 3 3" xfId="51920" xr:uid="{0995BDCD-98E8-46E9-ACDE-7F0934317EF0}"/>
    <cellStyle name="Total 2 3 3 2" xfId="51921" xr:uid="{19A68BEE-95D8-441B-BFCF-318BAFF59486}"/>
    <cellStyle name="Total 2 3 3 2 2" xfId="51922" xr:uid="{6292F980-C551-4B65-8C70-C6AC555DE217}"/>
    <cellStyle name="Total 2 3 3 3" xfId="51923" xr:uid="{B19FD596-200D-4980-8795-3292B553B4E4}"/>
    <cellStyle name="Total 2 3 3 3 2" xfId="51924" xr:uid="{B86A82D4-6374-40D9-807C-89FE5B5737C5}"/>
    <cellStyle name="Total 2 3 3 4" xfId="51925" xr:uid="{74575C79-21FB-46C7-B360-C648CE3C5C28}"/>
    <cellStyle name="Total 2 3 4" xfId="51926" xr:uid="{40C0DC73-5004-44C7-A521-39ABC3FAAF48}"/>
    <cellStyle name="Total 2 3 4 2" xfId="51927" xr:uid="{94BB88E6-72BF-4EA3-B297-FC9B9F014314}"/>
    <cellStyle name="Total 2 3 4 3" xfId="51928" xr:uid="{0D98026D-AC73-478F-B18C-4CA934420F0F}"/>
    <cellStyle name="Total 2 3 4 3 2" xfId="51929" xr:uid="{8FB56E84-6DD9-4F0C-A666-F1459730BAF5}"/>
    <cellStyle name="Total 2 3 5" xfId="51930" xr:uid="{EBF83CA5-EA08-4F36-83A0-45E6990025BA}"/>
    <cellStyle name="Total 2 3 5 2" xfId="51931" xr:uid="{CB9F585A-D491-4C2F-867C-5EF5FD21AEF8}"/>
    <cellStyle name="Total 2 3 6" xfId="51932" xr:uid="{03829233-50F4-4DE0-8F82-1044EB9EF93A}"/>
    <cellStyle name="Total 2 3 6 2" xfId="51933" xr:uid="{0A5E82A4-3022-4C75-95A0-30FED6295A75}"/>
    <cellStyle name="Total 2 3 7" xfId="51934" xr:uid="{15B108D4-3B1C-430B-BDA0-969AE08A6D14}"/>
    <cellStyle name="Total 2 3 7 2" xfId="51935" xr:uid="{BE3F0C6D-AD35-437D-A5B4-3BAA60DB3CD7}"/>
    <cellStyle name="Total 2 3 8" xfId="51936" xr:uid="{0916BA76-011E-4693-832E-972FB253C3A3}"/>
    <cellStyle name="Total 2 3 8 2" xfId="51937" xr:uid="{6B2D9611-6DB8-4DE3-B560-2B3FECC34878}"/>
    <cellStyle name="Total 2 3 9" xfId="51938" xr:uid="{159D1FDB-734A-4AF5-A6A3-DD71A56D5D6B}"/>
    <cellStyle name="Total 2 4" xfId="51939" xr:uid="{E733B8FB-574F-4DC6-9842-C7DAC3CFF0F6}"/>
    <cellStyle name="Total 2 4 2" xfId="51940" xr:uid="{56AF2153-5B3F-4ED6-A0BF-D887A260A2F3}"/>
    <cellStyle name="Total 2 4 2 2" xfId="51941" xr:uid="{2F4E3E1A-35DD-4556-BABD-BD9A8BA47DF8}"/>
    <cellStyle name="Total 2 4 3" xfId="51942" xr:uid="{B2AACCBA-5EBA-4138-84EB-2BD4BFEA2040}"/>
    <cellStyle name="Total 2 4 3 2" xfId="51943" xr:uid="{6FC90C6E-E63C-4852-A323-AB7B8FC6A6F1}"/>
    <cellStyle name="Total 2 4 4" xfId="51944" xr:uid="{077829BC-E7B0-4650-8825-BD8EBED92C26}"/>
    <cellStyle name="Total 2 5" xfId="51945" xr:uid="{8848BA3B-611D-482E-A175-CA501BB7B77D}"/>
    <cellStyle name="Total 2 5 2" xfId="51946" xr:uid="{FB7A7FA8-ACB0-4747-8A3D-6EBFA03DF2CD}"/>
    <cellStyle name="Total 2 5 2 2" xfId="51947" xr:uid="{630AF161-DE8B-43D0-809C-55315DEAD754}"/>
    <cellStyle name="Total 2 5 3" xfId="51948" xr:uid="{E7A9D607-3290-4616-AF19-1E7FB9002529}"/>
    <cellStyle name="Total 2 5 3 2" xfId="51949" xr:uid="{3B823EE3-C3F9-454D-94D3-7D2AADECF9A6}"/>
    <cellStyle name="Total 2 5 4" xfId="51950" xr:uid="{59863B79-C0BD-4DCE-8971-CD9907884B68}"/>
    <cellStyle name="Total 2 6" xfId="51951" xr:uid="{ED9F6747-AA60-4575-A55B-D5F30A67DD30}"/>
    <cellStyle name="Total 2 6 2" xfId="51952" xr:uid="{B87CEE47-A5A1-4C27-A9C4-A64736055848}"/>
    <cellStyle name="Total 2 6 3" xfId="51953" xr:uid="{7D24D7D2-8611-46FB-A25E-4BE13643F760}"/>
    <cellStyle name="Total 2 6 3 2" xfId="51954" xr:uid="{D22EC96A-1A3A-438E-A703-DDE2C73835CB}"/>
    <cellStyle name="Total 2 7" xfId="51955" xr:uid="{2DF9C183-E6EC-4BFF-AD83-14D5F970C51F}"/>
    <cellStyle name="Total 2 7 2" xfId="51956" xr:uid="{618B9D0F-EDE5-427D-97E1-1B43A0876405}"/>
    <cellStyle name="Total 2 8" xfId="51957" xr:uid="{B0BD3AE6-58A1-4149-BE70-888B87A8EC90}"/>
    <cellStyle name="Total 2 8 2" xfId="51958" xr:uid="{B89B82F4-84D9-4FD6-979B-E58F4281355D}"/>
    <cellStyle name="Total 2 9" xfId="51959" xr:uid="{9557172E-281E-4287-8492-296F6BA66A4D}"/>
    <cellStyle name="Total 2 9 2" xfId="51960" xr:uid="{C2D593A9-452E-47B9-AA84-9916A79ED529}"/>
    <cellStyle name="Total 20" xfId="51961" xr:uid="{03CB5AA1-406A-46CB-B57A-3D21DD2CBE56}"/>
    <cellStyle name="Total 20 2" xfId="51962" xr:uid="{47338219-7010-4695-8A23-6CA698CB7759}"/>
    <cellStyle name="Total 20 2 2" xfId="51963" xr:uid="{7DD3775F-2420-4891-8B65-7897C500CEA1}"/>
    <cellStyle name="Total 20 3" xfId="51964" xr:uid="{27002C29-159C-4C6B-B4D8-3D08D39123F2}"/>
    <cellStyle name="Total 20 3 2" xfId="51965" xr:uid="{D0B4F6DF-F73D-4098-9C8E-E80C78308ED3}"/>
    <cellStyle name="Total 20 4" xfId="51966" xr:uid="{167A628B-6D8B-47A0-9C90-2056EB17D267}"/>
    <cellStyle name="Total 21" xfId="51967" xr:uid="{E4D857E5-DF17-4BF5-A399-EDE8EA3A02D8}"/>
    <cellStyle name="Total 21 2" xfId="51968" xr:uid="{7A730837-6898-49C9-B508-22CF40550F23}"/>
    <cellStyle name="Total 22" xfId="51969" xr:uid="{FF974182-DDD7-4EFC-B935-DD63586555C5}"/>
    <cellStyle name="Total 22 2" xfId="51970" xr:uid="{007D8A5E-E022-4ABA-A1FD-292F7CB869A6}"/>
    <cellStyle name="Total 23" xfId="51971" xr:uid="{FEE211B0-0640-49AB-9206-A5DECC23F720}"/>
    <cellStyle name="Total 23 2" xfId="51972" xr:uid="{A720A0EE-A3B9-4E77-9EDC-785CA1AFEC59}"/>
    <cellStyle name="Total 24" xfId="51973" xr:uid="{65675A14-E16B-4E3B-AEFE-E1C42BC6CE31}"/>
    <cellStyle name="Total 24 2" xfId="51974" xr:uid="{703E7FE8-A159-43E7-A079-14F8DACC67DD}"/>
    <cellStyle name="Total 25" xfId="51975" xr:uid="{CE2C6A17-842F-46D5-9082-CB7788E31DCD}"/>
    <cellStyle name="Total 26" xfId="51976" xr:uid="{C596335A-E2C1-486F-B6C3-DB452A87CF96}"/>
    <cellStyle name="Total 3" xfId="51977" xr:uid="{8FDFC0B4-73F8-4DD2-A9C6-381F236878F5}"/>
    <cellStyle name="Total 3 10" xfId="51978" xr:uid="{2DDFE72D-A9BC-4CF4-BF3B-A1377DE8669A}"/>
    <cellStyle name="Total 3 10 2" xfId="51979" xr:uid="{24E36684-B8F0-4CD9-A564-590729240122}"/>
    <cellStyle name="Total 3 11" xfId="51980" xr:uid="{A5BC0405-0C2D-4ADD-933F-A6ECF9A16E8D}"/>
    <cellStyle name="Total 3 11 2" xfId="51981" xr:uid="{AF74BFE7-307A-4D69-9271-AA9ECB29B0DC}"/>
    <cellStyle name="Total 3 12" xfId="51982" xr:uid="{CE306E45-7A04-4A20-ABE3-03CADC69E67F}"/>
    <cellStyle name="Total 3 12 2" xfId="51983" xr:uid="{4F28D865-96AF-4ACD-90BA-C9D6FD348C0F}"/>
    <cellStyle name="Total 3 13" xfId="51984" xr:uid="{DEBE7D3C-1B54-4AE7-9E2C-BFD2877A809F}"/>
    <cellStyle name="Total 3 14" xfId="51985" xr:uid="{02FA698B-7400-4422-BCEA-C7131087BA41}"/>
    <cellStyle name="Total 3 2" xfId="51986" xr:uid="{082A4A9B-540B-43DA-80D7-72CCDD0E0B93}"/>
    <cellStyle name="Total 3 2 2" xfId="51987" xr:uid="{F1763734-AA21-4B14-A4F5-BB61F79D529E}"/>
    <cellStyle name="Total 3 2 2 2" xfId="51988" xr:uid="{474E7DD1-624A-4B31-921C-DD858DB5CEE5}"/>
    <cellStyle name="Total 3 2 2 2 2" xfId="51989" xr:uid="{468DF5CF-273A-4C72-81D4-DD8A5D0CDD7E}"/>
    <cellStyle name="Total 3 2 2 2 2 2" xfId="51990" xr:uid="{BB67A378-E46F-4A69-9032-528E51AAD20D}"/>
    <cellStyle name="Total 3 2 2 2 3" xfId="51991" xr:uid="{9FB10DFE-C65B-47C9-9685-86BD9AA744FE}"/>
    <cellStyle name="Total 3 2 2 2 3 2" xfId="51992" xr:uid="{F0AC14C4-964E-46CC-989F-CDA779B09D22}"/>
    <cellStyle name="Total 3 2 2 2 4" xfId="51993" xr:uid="{9371E323-0E08-41E6-AE6C-6EB30AE22DE8}"/>
    <cellStyle name="Total 3 2 2 3" xfId="51994" xr:uid="{D695E813-8566-40D6-A835-48D4126ED0BC}"/>
    <cellStyle name="Total 3 2 2 3 2" xfId="51995" xr:uid="{05DCDC98-7C2C-496B-A142-9B47B3809223}"/>
    <cellStyle name="Total 3 2 2 3 3" xfId="51996" xr:uid="{C6CE7F7D-82CE-473A-AF9D-220CCF406D21}"/>
    <cellStyle name="Total 3 2 2 3 3 2" xfId="51997" xr:uid="{9D588992-58E4-4F7F-96A6-FE7E28311F2F}"/>
    <cellStyle name="Total 3 2 2 4" xfId="51998" xr:uid="{1A58C86C-CA7F-42E6-85E3-7B6263C850F4}"/>
    <cellStyle name="Total 3 2 2 4 2" xfId="51999" xr:uid="{1104692F-DACF-4AFE-93F3-C8EBD810850F}"/>
    <cellStyle name="Total 3 2 2 5" xfId="52000" xr:uid="{B70F3884-731F-4ABE-B573-F17E2230E36C}"/>
    <cellStyle name="Total 3 2 2 5 2" xfId="52001" xr:uid="{6F510C70-6BC4-49D4-8148-08FD5D0B15FE}"/>
    <cellStyle name="Total 3 2 2 6" xfId="52002" xr:uid="{79D0E372-F7E6-496F-A9C4-3A76A97DCDB3}"/>
    <cellStyle name="Total 3 2 3" xfId="52003" xr:uid="{8C4B4BC1-B762-4CFC-A965-1A94F5B8CDA8}"/>
    <cellStyle name="Total 3 2 3 2" xfId="52004" xr:uid="{9FE58C33-BD3E-4CC5-AA9C-B581EEF6124E}"/>
    <cellStyle name="Total 3 2 3 2 2" xfId="52005" xr:uid="{D4F729C0-8B72-4F04-906F-E1BF643EB89C}"/>
    <cellStyle name="Total 3 2 3 3" xfId="52006" xr:uid="{4CA84DE9-0EF0-4203-9D42-3C874F610799}"/>
    <cellStyle name="Total 3 2 3 3 2" xfId="52007" xr:uid="{D56F6AC4-9911-479D-8B9D-066A85CA0DDD}"/>
    <cellStyle name="Total 3 2 3 4" xfId="52008" xr:uid="{D171F807-C1C6-46DA-95F3-0EA20054D721}"/>
    <cellStyle name="Total 3 2 4" xfId="52009" xr:uid="{0E2BBB09-DD74-4E25-9172-E2120D08527A}"/>
    <cellStyle name="Total 3 2 4 2" xfId="52010" xr:uid="{C99199BE-F3C7-42FD-AA70-389EF98A1A89}"/>
    <cellStyle name="Total 3 2 5" xfId="52011" xr:uid="{3E7CACB0-3EA6-405B-B5D0-15E1860B9733}"/>
    <cellStyle name="Total 3 2 5 2" xfId="52012" xr:uid="{E51B04FA-D763-4B8C-A0F1-1C227D5915A2}"/>
    <cellStyle name="Total 3 2 6" xfId="52013" xr:uid="{288F000F-091C-4B81-9615-0CD0CA7FB6C7}"/>
    <cellStyle name="Total 3 2 6 2" xfId="52014" xr:uid="{D602443D-FC86-4856-9CCD-9FDEEF975C43}"/>
    <cellStyle name="Total 3 2 7" xfId="52015" xr:uid="{BE35260E-BD11-4D7B-BBC1-9027629EFF95}"/>
    <cellStyle name="Total 3 2 7 2" xfId="52016" xr:uid="{32662C4D-C513-48A2-8281-5550F2CAA632}"/>
    <cellStyle name="Total 3 2 8" xfId="52017" xr:uid="{F76850E6-0B41-4041-9BF5-A544FEE7A7C9}"/>
    <cellStyle name="Total 3 2 9" xfId="52018" xr:uid="{BD373A89-FAFF-48A0-B257-4FB0587EF00C}"/>
    <cellStyle name="Total 3 3" xfId="52019" xr:uid="{74F3E2FD-A2C1-4788-AC9A-72A2A85F88D5}"/>
    <cellStyle name="Total 3 3 2" xfId="52020" xr:uid="{B48DB2ED-C16E-432C-B3AE-C364CCC32F74}"/>
    <cellStyle name="Total 3 3 2 2" xfId="52021" xr:uid="{00F2D232-2155-470D-A386-355090A2F70F}"/>
    <cellStyle name="Total 3 3 2 2 2" xfId="52022" xr:uid="{A0BC99A4-CD8F-4A92-AFF3-68B2192DDC7E}"/>
    <cellStyle name="Total 3 3 2 3" xfId="52023" xr:uid="{A152ECE7-5D9A-4257-83A1-076641D35B98}"/>
    <cellStyle name="Total 3 3 2 3 2" xfId="52024" xr:uid="{B4C89B51-6C6B-4DA3-96EA-01EAAEB0AEB6}"/>
    <cellStyle name="Total 3 3 2 4" xfId="52025" xr:uid="{0CC8A577-0C73-4995-88D4-FC967E16A49E}"/>
    <cellStyle name="Total 3 3 3" xfId="52026" xr:uid="{139F1F49-71D4-4D6E-9BFA-93B4C9055946}"/>
    <cellStyle name="Total 3 3 3 2" xfId="52027" xr:uid="{CFFADC17-6E9B-4AFE-9D3A-29C164F114EF}"/>
    <cellStyle name="Total 3 3 3 3" xfId="52028" xr:uid="{6173CFFE-AB10-439A-81D6-87A8ADC604FC}"/>
    <cellStyle name="Total 3 3 3 3 2" xfId="52029" xr:uid="{1831FD56-9118-49DA-97A6-67D59284C51E}"/>
    <cellStyle name="Total 3 3 4" xfId="52030" xr:uid="{E8A699B2-D9A8-4135-8BA2-7BC765AE258E}"/>
    <cellStyle name="Total 3 3 4 2" xfId="52031" xr:uid="{A0270322-342F-42F1-A79E-5056B0C04E1A}"/>
    <cellStyle name="Total 3 3 5" xfId="52032" xr:uid="{5FF1C3D8-B393-4300-8135-23132FBEEEC9}"/>
    <cellStyle name="Total 3 3 5 2" xfId="52033" xr:uid="{6B72EB8B-E6F0-4E5E-B88B-BCFDADFB2F49}"/>
    <cellStyle name="Total 3 3 6" xfId="52034" xr:uid="{A45E1061-4651-4D28-8FD8-3EB9AFD952E7}"/>
    <cellStyle name="Total 3 4" xfId="52035" xr:uid="{D026C895-112C-45CD-AD1A-8900F5629C7D}"/>
    <cellStyle name="Total 3 4 2" xfId="52036" xr:uid="{65A86493-8BFC-48B6-A684-B6FB4EC68A75}"/>
    <cellStyle name="Total 3 4 2 2" xfId="52037" xr:uid="{04559CF9-6181-4F95-BE5E-4A93B8B53F7A}"/>
    <cellStyle name="Total 3 4 2 2 2" xfId="52038" xr:uid="{699D15C5-B022-462E-B90C-649BCEF43E86}"/>
    <cellStyle name="Total 3 4 2 3" xfId="52039" xr:uid="{E69885BF-7C47-4B2E-8181-8662A3288DBB}"/>
    <cellStyle name="Total 3 4 2 3 2" xfId="52040" xr:uid="{860F9489-C13A-46E6-B5A1-6FC330C43C66}"/>
    <cellStyle name="Total 3 4 2 4" xfId="52041" xr:uid="{2C40FB26-650F-4BFC-A2B0-4D41363D0ACE}"/>
    <cellStyle name="Total 3 4 3" xfId="52042" xr:uid="{7E1CF37E-C703-4189-BE45-23DE87960564}"/>
    <cellStyle name="Total 3 4 3 2" xfId="52043" xr:uid="{88AFA3CE-6CCB-47E2-B317-F4D60ED7F787}"/>
    <cellStyle name="Total 3 4 3 3" xfId="52044" xr:uid="{E0C0E508-2C0C-40F3-B288-86C61ACDAEA8}"/>
    <cellStyle name="Total 3 4 3 3 2" xfId="52045" xr:uid="{D784681F-A3FB-45D8-A9A5-86B87FA7B674}"/>
    <cellStyle name="Total 3 4 4" xfId="52046" xr:uid="{FE99F48A-36BC-40E3-A63D-07B98BB4E2B8}"/>
    <cellStyle name="Total 3 4 4 2" xfId="52047" xr:uid="{066FD9FC-8C78-412B-9F1B-5F63E6970DB1}"/>
    <cellStyle name="Total 3 4 5" xfId="52048" xr:uid="{996A4AFE-FBE0-4301-87D8-F3ED86A25B44}"/>
    <cellStyle name="Total 3 4 5 2" xfId="52049" xr:uid="{952D8211-93ED-49DC-B1F6-5F9F7E7BEE97}"/>
    <cellStyle name="Total 3 4 6" xfId="52050" xr:uid="{B45106F7-99A3-4A98-9E32-ED45993A6412}"/>
    <cellStyle name="Total 3 5" xfId="52051" xr:uid="{CCAA7F3E-CDB8-4A85-8306-2AB8D900AAC2}"/>
    <cellStyle name="Total 3 5 2" xfId="52052" xr:uid="{A510988C-B70D-429D-800B-602BD93A200E}"/>
    <cellStyle name="Total 3 5 2 2" xfId="52053" xr:uid="{3F23A899-C63F-450B-93B1-41CEAD08444B}"/>
    <cellStyle name="Total 3 5 2 2 2" xfId="52054" xr:uid="{1D121184-FA8C-4DDA-898C-2DE4ABAB71F3}"/>
    <cellStyle name="Total 3 5 2 3" xfId="52055" xr:uid="{495ECF3A-08D5-4F08-BC1B-B2137D478B13}"/>
    <cellStyle name="Total 3 5 2 3 2" xfId="52056" xr:uid="{C26EB891-0F4A-4671-AE89-F3FA52948B44}"/>
    <cellStyle name="Total 3 5 2 4" xfId="52057" xr:uid="{9871C3B1-1652-4EEF-A7E3-A3BCC8517A21}"/>
    <cellStyle name="Total 3 5 3" xfId="52058" xr:uid="{DBE6F46C-0D8A-4BFC-B1DF-F8D853A8AFBE}"/>
    <cellStyle name="Total 3 5 3 2" xfId="52059" xr:uid="{1B34ABC9-59B0-42C3-8E8B-F797C0E7384B}"/>
    <cellStyle name="Total 3 5 4" xfId="52060" xr:uid="{34695947-96F6-4FE7-934A-A90648DD13E1}"/>
    <cellStyle name="Total 3 5 4 2" xfId="52061" xr:uid="{F3003E3B-7F17-4052-8412-F61EDBB0EFA4}"/>
    <cellStyle name="Total 3 5 5" xfId="52062" xr:uid="{EF87D9B5-962B-4362-BFC2-EDF057D7F7A1}"/>
    <cellStyle name="Total 3 6" xfId="52063" xr:uid="{840A74F8-E1A3-450C-8381-B9E47F5A8D8A}"/>
    <cellStyle name="Total 3 6 2" xfId="52064" xr:uid="{D97C5643-E7A2-4E58-B6FA-92DEF2F0E1ED}"/>
    <cellStyle name="Total 3 6 2 2" xfId="52065" xr:uid="{01401E35-341F-4F6B-A151-3EC499AB5AA0}"/>
    <cellStyle name="Total 3 6 3" xfId="52066" xr:uid="{34683864-A2DC-4342-9EFC-9F386B1FC21A}"/>
    <cellStyle name="Total 3 6 3 2" xfId="52067" xr:uid="{7A8A35DD-211D-496E-B48F-7B738764E645}"/>
    <cellStyle name="Total 3 6 4" xfId="52068" xr:uid="{164599AF-6938-4380-B1E7-ADA17DB5E1C7}"/>
    <cellStyle name="Total 3 7" xfId="52069" xr:uid="{5F4C7640-3A52-4D1A-B11B-25863FE0A2DD}"/>
    <cellStyle name="Total 3 7 2" xfId="52070" xr:uid="{7450C368-E21F-441C-BED3-199601BF5773}"/>
    <cellStyle name="Total 3 7 2 2" xfId="52071" xr:uid="{DC07F8FE-6847-44F9-9ABA-A7D905AC5C50}"/>
    <cellStyle name="Total 3 7 3" xfId="52072" xr:uid="{700A7EBE-C173-49E1-9925-03FE8DD195C3}"/>
    <cellStyle name="Total 3 7 3 2" xfId="52073" xr:uid="{7240D5D9-92E2-448F-8477-D4C2D5E0E3CB}"/>
    <cellStyle name="Total 3 7 4" xfId="52074" xr:uid="{4AB61E6F-48F8-409C-B119-977B52F7CF31}"/>
    <cellStyle name="Total 3 8" xfId="52075" xr:uid="{D6E7BA1B-5C5B-43DC-A526-607E485DEC2D}"/>
    <cellStyle name="Total 3 8 2" xfId="52076" xr:uid="{4B66EA54-29FF-4AB1-AC96-A00A07F61CAE}"/>
    <cellStyle name="Total 3 8 3" xfId="52077" xr:uid="{3F792E94-7A9F-48DA-93AE-C17046203F97}"/>
    <cellStyle name="Total 3 8 3 2" xfId="52078" xr:uid="{D520D099-E8F0-4AC8-A1F9-BFB8EC2A7B3D}"/>
    <cellStyle name="Total 3 9" xfId="52079" xr:uid="{6372754A-979B-41D6-817D-FB2EC0385C0B}"/>
    <cellStyle name="Total 3 9 2" xfId="52080" xr:uid="{ED5E1D1B-8BCA-46A4-9DDB-44466CBA4A6F}"/>
    <cellStyle name="Total 4" xfId="52081" xr:uid="{41C61866-F2C3-4EE1-BF8E-1CA78554F84B}"/>
    <cellStyle name="Total 4 10" xfId="52082" xr:uid="{160E4059-9B2C-455E-97FC-E765F3B11893}"/>
    <cellStyle name="Total 4 10 2" xfId="52083" xr:uid="{2CCEC68B-C298-4756-8370-15CACE5A4623}"/>
    <cellStyle name="Total 4 11" xfId="52084" xr:uid="{5F59B241-7F1F-4ACB-B81C-FA6C6A6962E2}"/>
    <cellStyle name="Total 4 12" xfId="52085" xr:uid="{E269CE19-5D31-44B8-B3AE-870168220629}"/>
    <cellStyle name="Total 4 2" xfId="52086" xr:uid="{95514A9F-522B-4968-BCD4-09AD3001B2EB}"/>
    <cellStyle name="Total 4 2 2" xfId="52087" xr:uid="{288BE082-7AAA-4413-8820-B09E7AC4043D}"/>
    <cellStyle name="Total 4 2 2 2" xfId="52088" xr:uid="{D5B7A47F-B2FD-4C4D-8AAA-EE4AA21B79C7}"/>
    <cellStyle name="Total 4 2 2 2 2" xfId="52089" xr:uid="{0D6ED9A6-931C-44ED-AF92-C081AA3ED318}"/>
    <cellStyle name="Total 4 2 2 3" xfId="52090" xr:uid="{DA28F986-6A1D-493B-9FDE-D45339FC03A1}"/>
    <cellStyle name="Total 4 2 2 3 2" xfId="52091" xr:uid="{179B653F-8D40-4003-80D6-14CF83834BB7}"/>
    <cellStyle name="Total 4 2 2 4" xfId="52092" xr:uid="{3092114C-814C-4C9D-A756-922C61A9041C}"/>
    <cellStyle name="Total 4 2 3" xfId="52093" xr:uid="{EE5A3A46-70FD-40DB-B997-03DF89770E31}"/>
    <cellStyle name="Total 4 2 3 2" xfId="52094" xr:uid="{9E4DB18D-6087-49C0-B845-99BC3CC4AB94}"/>
    <cellStyle name="Total 4 2 4" xfId="52095" xr:uid="{F0667FB2-30BB-4F11-8148-8C5B922A1314}"/>
    <cellStyle name="Total 4 2 4 2" xfId="52096" xr:uid="{AA863A5C-2D5A-4724-917F-3E9F8F486A92}"/>
    <cellStyle name="Total 4 2 5" xfId="52097" xr:uid="{F107C1C3-0A4C-409C-882A-205E920DBB8C}"/>
    <cellStyle name="Total 4 2 6" xfId="52098" xr:uid="{FB460D79-60EB-4E09-B5DE-B6F7C8B6310F}"/>
    <cellStyle name="Total 4 2 6 2" xfId="52099" xr:uid="{BAAA5070-A76F-4DA5-B602-28258DCF2A07}"/>
    <cellStyle name="Total 4 2 7" xfId="52100" xr:uid="{6E25D65F-1E65-4728-8295-EE7A6C7E9841}"/>
    <cellStyle name="Total 4 2 7 2" xfId="52101" xr:uid="{5B753145-9A06-4E4D-B085-FE0B3B516500}"/>
    <cellStyle name="Total 4 2 8" xfId="52102" xr:uid="{14E686C7-7491-4F4C-A80B-A4DCB853E0CF}"/>
    <cellStyle name="Total 4 2 9" xfId="52103" xr:uid="{7A522DD9-CDB3-4B88-B5CA-ED919A54004E}"/>
    <cellStyle name="Total 4 3" xfId="52104" xr:uid="{8A1C1CC9-B0A5-4291-BFA6-5B2BC5003AB5}"/>
    <cellStyle name="Total 4 3 2" xfId="52105" xr:uid="{164EA918-5629-41E0-8733-D03DFA20C20D}"/>
    <cellStyle name="Total 4 3 2 2" xfId="52106" xr:uid="{ED4C895A-73DF-4BD5-9BA2-68F5B0151661}"/>
    <cellStyle name="Total 4 3 2 2 2" xfId="52107" xr:uid="{BC549D12-A026-4ADD-B0D3-FE070BF1BF58}"/>
    <cellStyle name="Total 4 3 2 3" xfId="52108" xr:uid="{CE4522DA-2E5F-42E5-BC79-C8400E008A40}"/>
    <cellStyle name="Total 4 3 2 3 2" xfId="52109" xr:uid="{3DAF0001-C3B3-404A-93EE-6B417BFD34BD}"/>
    <cellStyle name="Total 4 3 2 4" xfId="52110" xr:uid="{7A2AF15D-8156-4082-B50F-FA154A3E4780}"/>
    <cellStyle name="Total 4 3 3" xfId="52111" xr:uid="{9B7EEB27-1363-4588-A8B1-34FED6930CA4}"/>
    <cellStyle name="Total 4 3 3 2" xfId="52112" xr:uid="{F08E229A-F3A7-4EAD-A1D8-D304AEB295C3}"/>
    <cellStyle name="Total 4 3 3 3" xfId="52113" xr:uid="{6A319662-3857-4FC7-B553-6EE7A72022DE}"/>
    <cellStyle name="Total 4 3 3 3 2" xfId="52114" xr:uid="{39E0B263-F064-4753-8F02-A1529FF8BDDC}"/>
    <cellStyle name="Total 4 3 4" xfId="52115" xr:uid="{E753640A-A777-4DF6-BB9C-B482CFAD21BD}"/>
    <cellStyle name="Total 4 3 4 2" xfId="52116" xr:uid="{4468CC75-813D-4386-BAEE-4131015C5CB5}"/>
    <cellStyle name="Total 4 3 5" xfId="52117" xr:uid="{A2419BF5-8BE3-4DA1-9DFE-899391F5526E}"/>
    <cellStyle name="Total 4 3 5 2" xfId="52118" xr:uid="{91796859-94BB-4210-84E8-1B25CE609DC0}"/>
    <cellStyle name="Total 4 3 6" xfId="52119" xr:uid="{52F72E2B-C9CA-417D-BA1C-26901BA28CA9}"/>
    <cellStyle name="Total 4 4" xfId="52120" xr:uid="{1AB41B39-94BA-49F6-93C2-DFFB3FFBB888}"/>
    <cellStyle name="Total 4 4 2" xfId="52121" xr:uid="{005D5762-5522-412C-A15D-801C262E2027}"/>
    <cellStyle name="Total 4 4 2 2" xfId="52122" xr:uid="{313AAB24-1501-42DB-8767-A5EC67FD0F32}"/>
    <cellStyle name="Total 4 4 2 2 2" xfId="52123" xr:uid="{351AE071-C3A0-4FEB-983B-420C3DEF1DAF}"/>
    <cellStyle name="Total 4 4 2 3" xfId="52124" xr:uid="{D1E9412F-64CE-47F1-B048-E281A6660F51}"/>
    <cellStyle name="Total 4 4 2 3 2" xfId="52125" xr:uid="{7145AAF9-5F89-40D5-AA86-FC7AFF412AD9}"/>
    <cellStyle name="Total 4 4 2 4" xfId="52126" xr:uid="{7F2373B8-19C8-46C4-A413-41242F25B4D4}"/>
    <cellStyle name="Total 4 4 3" xfId="52127" xr:uid="{FA2BC178-FD18-43C4-8054-E743FE421993}"/>
    <cellStyle name="Total 4 4 3 2" xfId="52128" xr:uid="{E8F0C6D6-33A6-4C7E-A640-3826EBE8550F}"/>
    <cellStyle name="Total 4 4 4" xfId="52129" xr:uid="{7AF0BEFD-D6E8-40F9-B7A6-C70DEC903883}"/>
    <cellStyle name="Total 4 4 4 2" xfId="52130" xr:uid="{E4D7D7DE-C8F4-4EAA-AE3C-886B34B148EB}"/>
    <cellStyle name="Total 4 4 5" xfId="52131" xr:uid="{907D07B5-061F-472D-9B76-B94533F1C18E}"/>
    <cellStyle name="Total 4 5" xfId="52132" xr:uid="{1366343C-40B3-4B30-A3DA-6472B10BEA77}"/>
    <cellStyle name="Total 4 5 2" xfId="52133" xr:uid="{E5330E60-311C-4AB8-A27E-385D8726040C}"/>
    <cellStyle name="Total 4 5 2 2" xfId="52134" xr:uid="{363BACC9-D345-4B5C-94EE-0BBB7D3C41DE}"/>
    <cellStyle name="Total 4 5 3" xfId="52135" xr:uid="{6D167FA6-A70E-447F-A1E6-ECFBDD89D1C2}"/>
    <cellStyle name="Total 4 5 3 2" xfId="52136" xr:uid="{CB7E6859-0E5C-4483-B08A-0E2DA26B759F}"/>
    <cellStyle name="Total 4 5 4" xfId="52137" xr:uid="{6855447C-ABF8-49C2-809D-F3872864F092}"/>
    <cellStyle name="Total 4 6" xfId="52138" xr:uid="{0D0FF800-D918-41BE-B96E-DFF44378BA05}"/>
    <cellStyle name="Total 4 6 2" xfId="52139" xr:uid="{C07B5712-AC2D-4324-8A3C-9BFA8F257AC6}"/>
    <cellStyle name="Total 4 6 3" xfId="52140" xr:uid="{DCE4DA66-F0BE-49CE-B29D-A66B6F860A44}"/>
    <cellStyle name="Total 4 6 3 2" xfId="52141" xr:uid="{223CE728-3D9E-4A88-AFE1-4A2F26DA95ED}"/>
    <cellStyle name="Total 4 7" xfId="52142" xr:uid="{8657E9FD-1A26-4055-8E2D-1CA5A81A3B39}"/>
    <cellStyle name="Total 4 7 2" xfId="52143" xr:uid="{27A7C9A6-83F1-4294-A58E-311BF79985D7}"/>
    <cellStyle name="Total 4 8" xfId="52144" xr:uid="{2C20A34B-D026-49D7-ABA3-4E46FD8D15F3}"/>
    <cellStyle name="Total 4 8 2" xfId="52145" xr:uid="{285499AA-E5F8-4D44-A8A8-1E65AD12BB3C}"/>
    <cellStyle name="Total 4 9" xfId="52146" xr:uid="{72CC5D30-2126-41D5-AFDA-D2F6602D05A3}"/>
    <cellStyle name="Total 4 9 2" xfId="52147" xr:uid="{2DB57D4F-349B-4AA9-88F9-5E0DDF29F45B}"/>
    <cellStyle name="Total 5" xfId="52148" xr:uid="{9F42B455-B950-453D-B11C-76700CB40D3C}"/>
    <cellStyle name="Total 5 2" xfId="52149" xr:uid="{79B87073-AE4B-4321-A1D7-2822BC1C8E94}"/>
    <cellStyle name="Total 5 2 2" xfId="52150" xr:uid="{7D2F33C7-142E-4F95-A6CC-6FC515C67A25}"/>
    <cellStyle name="Total 5 2 2 2" xfId="52151" xr:uid="{A090EF32-9353-4BF0-B5C4-892D37B836D6}"/>
    <cellStyle name="Total 5 2 2 2 2" xfId="52152" xr:uid="{909CC140-0635-499A-AF9C-D7B93EE98826}"/>
    <cellStyle name="Total 5 2 3" xfId="52153" xr:uid="{67A9FB2C-07B9-46F5-86E9-ED8C70855D4D}"/>
    <cellStyle name="Total 5 2 3 2" xfId="52154" xr:uid="{AAA15D4F-EDAD-4423-81F3-E69BD84F066A}"/>
    <cellStyle name="Total 5 2 4" xfId="52155" xr:uid="{C27E95FD-03BC-45DA-BE1E-4E14C950514E}"/>
    <cellStyle name="Total 5 3" xfId="52156" xr:uid="{794612B8-B444-4950-9181-1637E172B7B0}"/>
    <cellStyle name="Total 5 3 2" xfId="52157" xr:uid="{644B4083-1CFD-4EE2-824D-C62466D6D10E}"/>
    <cellStyle name="Total 5 3 2 2" xfId="52158" xr:uid="{30E67906-5AC8-4ACE-BCC6-0B6CFADFA5EE}"/>
    <cellStyle name="Total 5 3 3" xfId="52159" xr:uid="{534965B3-F1B2-4CEA-99C5-25FF0B3B0ECE}"/>
    <cellStyle name="Total 5 3 3 2" xfId="52160" xr:uid="{8DD279B5-50D1-47C2-AE43-B89754DB374C}"/>
    <cellStyle name="Total 5 3 4" xfId="52161" xr:uid="{7513342F-6302-412C-BD0E-FF835B285993}"/>
    <cellStyle name="Total 5 4" xfId="52162" xr:uid="{A5735D88-9016-4850-847B-F791D9D9BD8C}"/>
    <cellStyle name="Total 5 4 2" xfId="52163" xr:uid="{78030930-E659-41D2-BF3A-B6B0A98400A1}"/>
    <cellStyle name="Total 5 4 3" xfId="52164" xr:uid="{6BC24777-C05C-48BE-AA6F-A8632164BF91}"/>
    <cellStyle name="Total 5 4 3 2" xfId="52165" xr:uid="{4E2C6E8F-9AF4-47DF-8EF2-1A3ECEAC614A}"/>
    <cellStyle name="Total 5 5" xfId="52166" xr:uid="{AAF7AD3B-200C-4A7F-97E5-C3654DADE154}"/>
    <cellStyle name="Total 5 5 2" xfId="52167" xr:uid="{88E0C0E9-FB85-4983-AF55-E411EACAD6D4}"/>
    <cellStyle name="Total 5 5 2 2" xfId="52168" xr:uid="{D19A915D-92D9-4904-A4BC-67443B09812A}"/>
    <cellStyle name="Total 5 5 3" xfId="52169" xr:uid="{B5374629-2CAF-4769-9B04-E07981DF182E}"/>
    <cellStyle name="Total 5 6" xfId="52170" xr:uid="{7B401B5A-5922-48F5-B264-0957E8FDCC56}"/>
    <cellStyle name="Total 5 6 2" xfId="52171" xr:uid="{F94F957A-E167-41B4-9B88-EF53D25BA634}"/>
    <cellStyle name="Total 5 7" xfId="52172" xr:uid="{69F7D0A3-71B2-452F-B8FC-752454A1A513}"/>
    <cellStyle name="Total 6" xfId="52173" xr:uid="{3C70465B-8A8B-4EA6-90BC-29AEDF5A35E3}"/>
    <cellStyle name="Total 6 2" xfId="52174" xr:uid="{68881F14-FA5E-4E59-99F9-329E1E834D07}"/>
    <cellStyle name="Total 6 2 2" xfId="52175" xr:uid="{33CE5F0D-693C-4B40-8B79-9C6EF0A301F9}"/>
    <cellStyle name="Total 6 2 2 2" xfId="52176" xr:uid="{3ED4E840-BF0A-4CF7-BC91-8AE953C1C8C8}"/>
    <cellStyle name="Total 6 2 3" xfId="52177" xr:uid="{8518989A-38F5-414E-A974-5FA98DF562EA}"/>
    <cellStyle name="Total 6 2 3 2" xfId="52178" xr:uid="{EB47E1A4-91A2-4AED-BBAD-0909497F559E}"/>
    <cellStyle name="Total 6 2 4" xfId="52179" xr:uid="{EE7BFC00-A424-47C8-B45F-78B7CA75E50D}"/>
    <cellStyle name="Total 6 3" xfId="52180" xr:uid="{ED3CC7A6-93F7-40E8-8F79-EF886CAED7B3}"/>
    <cellStyle name="Total 6 3 2" xfId="52181" xr:uid="{EA77DBE8-07A2-4872-ADB5-BE4B37D9A2AA}"/>
    <cellStyle name="Total 6 3 3" xfId="52182" xr:uid="{C370526E-AAF4-428C-B322-0C4068946159}"/>
    <cellStyle name="Total 6 3 3 2" xfId="52183" xr:uid="{4E2C835E-F3C7-41EE-90E5-4A803602E50C}"/>
    <cellStyle name="Total 6 4" xfId="52184" xr:uid="{6E55FCA1-7D75-42FC-BF23-0936EDE780CD}"/>
    <cellStyle name="Total 6 4 2" xfId="52185" xr:uid="{7399E7EB-08DF-430F-A737-B81AF52FF61A}"/>
    <cellStyle name="Total 6 5" xfId="52186" xr:uid="{44A441C3-690A-410F-9F91-0D2A70507BFE}"/>
    <cellStyle name="Total 6 5 2" xfId="52187" xr:uid="{EF3DC997-1538-4353-A58F-E3A0DEC2A223}"/>
    <cellStyle name="Total 6 6" xfId="52188" xr:uid="{1154D653-D2AD-4B00-B72D-3550C147A933}"/>
    <cellStyle name="Total 7" xfId="52189" xr:uid="{EDD0ADD4-4180-43A9-A796-950605B62236}"/>
    <cellStyle name="Total 7 2" xfId="52190" xr:uid="{AB736F9E-89C6-4ACE-A277-AC363528B1EA}"/>
    <cellStyle name="Total 7 2 2" xfId="52191" xr:uid="{1176C482-A4B9-4864-B23A-E189B0FC1D84}"/>
    <cellStyle name="Total 7 2 2 2" xfId="52192" xr:uid="{6682D37B-195A-4A34-83D1-92545EC4716A}"/>
    <cellStyle name="Total 7 2 3" xfId="52193" xr:uid="{924C39D5-417C-434A-89AF-0EDB0447854C}"/>
    <cellStyle name="Total 7 2 3 2" xfId="52194" xr:uid="{507B3329-36D4-4C7B-B898-6417933F564E}"/>
    <cellStyle name="Total 7 2 4" xfId="52195" xr:uid="{A013D270-BE78-4155-8E3C-949DEE7D826D}"/>
    <cellStyle name="Total 7 3" xfId="52196" xr:uid="{DEDFB016-E37B-4EE2-B834-22AA9B1629C3}"/>
    <cellStyle name="Total 7 3 2" xfId="52197" xr:uid="{5643776D-840A-48FB-AFB0-2FEEBDD324F1}"/>
    <cellStyle name="Total 7 3 3" xfId="52198" xr:uid="{8BD681C4-0D0C-4BBE-8319-EBB1A8DF887D}"/>
    <cellStyle name="Total 7 3 3 2" xfId="52199" xr:uid="{109BC0E5-E307-4132-8DF1-E61DD687292B}"/>
    <cellStyle name="Total 7 4" xfId="52200" xr:uid="{108F4313-95AE-4473-93F5-C358D405456D}"/>
    <cellStyle name="Total 7 4 2" xfId="52201" xr:uid="{27309708-3BE9-49CC-AE4D-6C78B6288CFF}"/>
    <cellStyle name="Total 7 5" xfId="52202" xr:uid="{7278E180-5FB8-4423-A40F-BDDBD5809CE1}"/>
    <cellStyle name="Total 7 5 2" xfId="52203" xr:uid="{989390C4-CC4B-4E5F-8C52-F1F04FD99D9A}"/>
    <cellStyle name="Total 7 6" xfId="52204" xr:uid="{73D9DFCB-92E3-4DC7-AF3A-BC261A55F693}"/>
    <cellStyle name="Total 8" xfId="52205" xr:uid="{43ACE48E-3385-4071-A455-5BEA3C5F7568}"/>
    <cellStyle name="Total 8 2" xfId="52206" xr:uid="{E98E2762-8050-4BEF-A991-3FE3E1F3391B}"/>
    <cellStyle name="Total 8 2 2" xfId="52207" xr:uid="{14DA91AC-2E2F-484D-BA79-5C430D9790B9}"/>
    <cellStyle name="Total 8 2 2 2" xfId="52208" xr:uid="{6C75AFA4-7899-4FA7-96CF-4C13CBF262D8}"/>
    <cellStyle name="Total 8 2 3" xfId="52209" xr:uid="{71F1A201-5BF5-48E6-928D-386630DE2C3B}"/>
    <cellStyle name="Total 8 2 3 2" xfId="52210" xr:uid="{116F28B5-E400-460C-9886-1802429B672E}"/>
    <cellStyle name="Total 8 2 4" xfId="52211" xr:uid="{B93D8848-CC4B-405A-AB67-8FA3735EFA8B}"/>
    <cellStyle name="Total 8 3" xfId="52212" xr:uid="{DC8A2163-C66B-4B06-A6AB-CFC1332FDA04}"/>
    <cellStyle name="Total 8 3 2" xfId="52213" xr:uid="{36B41498-6C77-4649-A1A1-3D01EB41C394}"/>
    <cellStyle name="Total 8 3 3" xfId="52214" xr:uid="{4F2A48CC-CB1B-4237-95EE-CEAAB545103D}"/>
    <cellStyle name="Total 8 3 3 2" xfId="52215" xr:uid="{BE51EA88-29E0-4973-AE7C-1CF7FA95E84D}"/>
    <cellStyle name="Total 8 4" xfId="52216" xr:uid="{B5C819A2-6018-4ACB-A3BE-6D529292C9C8}"/>
    <cellStyle name="Total 8 4 2" xfId="52217" xr:uid="{BE8CA960-CA59-4A6F-92A5-0958672D26EC}"/>
    <cellStyle name="Total 8 5" xfId="52218" xr:uid="{22996662-597F-4640-8644-246BD9425F41}"/>
    <cellStyle name="Total 8 5 2" xfId="52219" xr:uid="{B9D73387-37AB-4A79-8432-9C522F8C2ABC}"/>
    <cellStyle name="Total 8 6" xfId="52220" xr:uid="{D5C4DA46-CF9B-4CF8-B6E0-A0AC12A83525}"/>
    <cellStyle name="Total 9" xfId="52221" xr:uid="{73B83707-AE34-49D9-833A-4A77F451CAA4}"/>
    <cellStyle name="Total 9 2" xfId="52222" xr:uid="{0EABE3E2-821B-4B7E-AADE-410D0137217A}"/>
    <cellStyle name="Total 9 2 2" xfId="52223" xr:uid="{FFC63F2A-196D-445A-8454-D2A376236F28}"/>
    <cellStyle name="Total 9 2 2 2" xfId="52224" xr:uid="{0135A174-DD51-4E17-9DF8-766EB5895D0B}"/>
    <cellStyle name="Total 9 2 3" xfId="52225" xr:uid="{FEC2AF80-F082-4976-B869-0F6D71B7C66E}"/>
    <cellStyle name="Total 9 2 3 2" xfId="52226" xr:uid="{9457A429-C56C-41DF-BA10-B4DA6D2ED44C}"/>
    <cellStyle name="Total 9 2 4" xfId="52227" xr:uid="{685D474B-7BC9-4931-9466-1D876E31D680}"/>
    <cellStyle name="Total 9 3" xfId="52228" xr:uid="{65E47D58-B04B-4CD2-993F-3D6620487098}"/>
    <cellStyle name="Total 9 3 2" xfId="52229" xr:uid="{EE7BAFED-8C1A-4643-9B91-39027283ABB4}"/>
    <cellStyle name="Total 9 3 3" xfId="52230" xr:uid="{317C0DFF-7A92-407C-87A6-C2C6024791B9}"/>
    <cellStyle name="Total 9 3 3 2" xfId="52231" xr:uid="{07FE2BBF-4D23-4759-ABD9-E455F1D521A4}"/>
    <cellStyle name="Total 9 4" xfId="52232" xr:uid="{29650D86-731C-4DE8-AD90-4B7B5F8AE66B}"/>
    <cellStyle name="Total 9 4 2" xfId="52233" xr:uid="{65AF7003-CA3C-4204-A470-76025231128C}"/>
    <cellStyle name="Total 9 5" xfId="52234" xr:uid="{AE9B8126-9A00-4100-8B9E-45EC761626A2}"/>
    <cellStyle name="Total 9 5 2" xfId="52235" xr:uid="{6CA8B6AD-FBDC-4FFA-8A5D-557D702DAE49}"/>
    <cellStyle name="Total 9 6" xfId="52236" xr:uid="{809CA122-729A-4395-9E45-F05959F32ADD}"/>
    <cellStyle name="ubordinated Debt" xfId="52237" xr:uid="{9060774B-3F35-45C5-87AF-A5F8129D032A}"/>
    <cellStyle name="ubordinated Debt 2" xfId="52238" xr:uid="{8FE32259-F56E-4B8D-AB54-C11EB428CBB8}"/>
    <cellStyle name="ubordinated Debt 2 2" xfId="52239" xr:uid="{20E4E90B-DC78-4E72-946A-394B6F7686DF}"/>
    <cellStyle name="ubordinated Debt 2 2 2" xfId="52240" xr:uid="{08870CCD-27E7-4BE9-A902-5731DF3C682C}"/>
    <cellStyle name="ubordinated Debt 2 3" xfId="52241" xr:uid="{7DB1861D-B33C-4EA4-92FA-5C3FC759C985}"/>
    <cellStyle name="ubordinated Debt 2 3 2" xfId="52242" xr:uid="{9DD1DC2B-8AB5-4B55-BE21-C634D971A38B}"/>
    <cellStyle name="ubordinated Debt 2 4" xfId="52243" xr:uid="{55FD9251-93F4-47C8-9593-4DCF586576E8}"/>
    <cellStyle name="ubordinated Debt 3" xfId="52244" xr:uid="{8FAFB8DE-BC0A-425F-9EA2-02E34653F917}"/>
    <cellStyle name="ubordinated Debt 3 2" xfId="52245" xr:uid="{4811952F-02A9-425C-9B40-1B688038ED7B}"/>
    <cellStyle name="ubordinated Debt 4" xfId="52246" xr:uid="{8B7CF9F8-2201-4E9F-BD2A-EFD3978775BA}"/>
    <cellStyle name="ubordinated Debt 4 2" xfId="52247" xr:uid="{E997A67F-7E35-4CA4-84D3-35FD45440E35}"/>
    <cellStyle name="ubordinated Debt 5" xfId="52248" xr:uid="{E5FFE681-AB3D-4BE6-A1F6-5B170676D178}"/>
    <cellStyle name="ubordinated Debt 6" xfId="52249" xr:uid="{CCE47AE3-D4AE-4DF5-883F-AFC5AE3512C2}"/>
    <cellStyle name="Uhrzeit" xfId="52250" xr:uid="{FBC9CC9D-7ADB-49F4-B8B0-15EEA183D562}"/>
    <cellStyle name="Uhrzeit 2" xfId="52251" xr:uid="{FF98D90D-4D02-488B-A55A-DD0422694F62}"/>
    <cellStyle name="Uhrzeit 2 2" xfId="52252" xr:uid="{75B5945E-9C7F-46F8-AB3B-F182B09B6EBD}"/>
    <cellStyle name="Uhrzeit 2 2 2" xfId="52253" xr:uid="{1181CA95-FBA5-4C44-9424-D41C101F3829}"/>
    <cellStyle name="Uhrzeit 2 3" xfId="52254" xr:uid="{FBA8793F-0966-44F0-AB2B-596D9F6F69FA}"/>
    <cellStyle name="Uhrzeit 2 3 2" xfId="52255" xr:uid="{9C2F5EC2-E191-4F15-890A-CA57DDDE34DC}"/>
    <cellStyle name="Uhrzeit 2 4" xfId="52256" xr:uid="{D14B7A00-FE07-4314-9C8B-5ADBD1A77197}"/>
    <cellStyle name="Uhrzeit 3" xfId="52257" xr:uid="{EFBE3E3A-1F41-48FD-9100-F6DFEA12916E}"/>
    <cellStyle name="Uhrzeit 3 2" xfId="52258" xr:uid="{641699F9-71AE-4AC1-A203-A77C5C8A6101}"/>
    <cellStyle name="Uhrzeit 4" xfId="52259" xr:uid="{44676BA7-F078-4BEE-90A4-45D19796D472}"/>
    <cellStyle name="Uhrzeit 4 2" xfId="52260" xr:uid="{577E162F-D43B-4D5B-9B27-289A7D30D255}"/>
    <cellStyle name="Uhrzeit 5" xfId="52261" xr:uid="{049FF141-A1E2-4B05-A67F-3E652FEFA6CB}"/>
    <cellStyle name="Uhrzeit 5 2" xfId="52262" xr:uid="{0129BFDB-5ABC-4A53-BC31-E37E6F069BCF}"/>
    <cellStyle name="Uhrzeit 6" xfId="52263" xr:uid="{11736893-B58C-475A-9B2A-BF6EB7C3D7D2}"/>
    <cellStyle name="Uhrzeit 7" xfId="52264" xr:uid="{81200E27-FDAD-4E82-A12C-C942E4F3963F}"/>
    <cellStyle name="Underline_Single" xfId="52265" xr:uid="{0E29DC1B-5E36-4CDB-B864-3943E87397CB}"/>
    <cellStyle name="Unprot" xfId="52266" xr:uid="{DAB5D882-5233-49CF-8E23-CE3F5930DD2B}"/>
    <cellStyle name="Unprot 2" xfId="52267" xr:uid="{B4B8424D-6C5E-41CC-83B8-87465C565F34}"/>
    <cellStyle name="Unprot 2 2" xfId="52268" xr:uid="{6AEA945C-E74E-4256-895C-D5FD0C80B914}"/>
    <cellStyle name="Unprot 2 2 2" xfId="52269" xr:uid="{CDF288C4-E3FB-491C-8C1F-60DC571EE674}"/>
    <cellStyle name="Unprot 2 3" xfId="52270" xr:uid="{E42891A5-1A1B-4745-BF82-9B5281246DF4}"/>
    <cellStyle name="Unprot 2 3 2" xfId="52271" xr:uid="{1934FE66-6B2B-401F-89F4-7578C1C1DC0D}"/>
    <cellStyle name="Unprot 2 4" xfId="52272" xr:uid="{742A6485-9219-444E-9253-CB6B59A93657}"/>
    <cellStyle name="Unprot 3" xfId="52273" xr:uid="{37F89594-14C2-4500-AA6A-DD6493F9AC60}"/>
    <cellStyle name="Unprot 3 2" xfId="52274" xr:uid="{A5A67718-2E52-4F54-9059-5BC28E37F5EE}"/>
    <cellStyle name="Unprot 4" xfId="52275" xr:uid="{FDCCAE08-132D-40D8-A69A-0D50CEC58DD0}"/>
    <cellStyle name="Unprot 4 2" xfId="52276" xr:uid="{7E2632F2-8BE4-4672-8AA7-CF166E3532D5}"/>
    <cellStyle name="Unprot 5" xfId="52277" xr:uid="{95EAB59E-B4DF-41E8-98EC-7BADCAD97C52}"/>
    <cellStyle name="Unprot 5 2" xfId="52278" xr:uid="{50A977DD-CD41-4CD1-867A-A50F04458683}"/>
    <cellStyle name="Unprot 6" xfId="52279" xr:uid="{1093CBB8-E4AB-4F97-853E-E99791A6550E}"/>
    <cellStyle name="Unprot 6 2" xfId="52280" xr:uid="{12A5E53B-FB1E-4634-BF43-BF25CB45DAFE}"/>
    <cellStyle name="Unprot 7" xfId="52281" xr:uid="{6B999DDA-ACB9-401B-AEE0-888BA075E078}"/>
    <cellStyle name="Unprot 8" xfId="52282" xr:uid="{7A6148E4-E515-42E0-BB7C-C271B6EEA8C4}"/>
    <cellStyle name="Unprot 9" xfId="52283" xr:uid="{4A8E656B-8BD3-43BD-99F4-F3B6B9A82346}"/>
    <cellStyle name="Unprot$" xfId="52284" xr:uid="{1B6F426E-5A23-479F-A226-CD453A4ACB16}"/>
    <cellStyle name="Unprot$ 10" xfId="52285" xr:uid="{A2DD298E-7048-4A41-A62B-6E5F2885F272}"/>
    <cellStyle name="Unprot$ 11" xfId="52286" xr:uid="{0A828C0C-001D-4C62-9D37-A9A5CDEBAD06}"/>
    <cellStyle name="Unprot$ 12" xfId="52287" xr:uid="{90ADEA76-CD43-4F44-95E7-537E15D3CCBC}"/>
    <cellStyle name="Unprot$ 2" xfId="52288" xr:uid="{2E36C308-B4E9-4FF0-AB85-A78198327D33}"/>
    <cellStyle name="Unprot$ 2 2" xfId="52289" xr:uid="{1AC50A80-1859-407D-ABFD-19A9C9EF5B71}"/>
    <cellStyle name="Unprot$ 2 2 2" xfId="52290" xr:uid="{E45E98BE-725A-40BD-914A-0081DE7E1F63}"/>
    <cellStyle name="Unprot$ 2 2 2 2" xfId="52291" xr:uid="{A52351D1-2F06-46A5-8E89-6D37E190538D}"/>
    <cellStyle name="Unprot$ 2 2 3" xfId="52292" xr:uid="{1C660992-3D82-4C7F-BA81-639A2D5245E5}"/>
    <cellStyle name="Unprot$ 2 2 3 2" xfId="52293" xr:uid="{06534495-E444-4AFF-9FDA-25E896C9F31A}"/>
    <cellStyle name="Unprot$ 2 2 4" xfId="52294" xr:uid="{0E81A3EB-D153-4A7E-A94B-120B7E70430D}"/>
    <cellStyle name="Unprot$ 2 3" xfId="52295" xr:uid="{D47996A5-152A-460B-8B71-27D36E6686EA}"/>
    <cellStyle name="Unprot$ 2 3 2" xfId="52296" xr:uid="{F3694834-ABA8-462D-A2E2-E60188B12AAB}"/>
    <cellStyle name="Unprot$ 2 4" xfId="52297" xr:uid="{E172369B-9B0C-4956-83B7-D4AEA8A426FB}"/>
    <cellStyle name="Unprot$ 2 4 2" xfId="52298" xr:uid="{198DEABA-1576-4D71-A4FB-66562F63E1DD}"/>
    <cellStyle name="Unprot$ 2 5" xfId="52299" xr:uid="{F898F850-0F79-4737-9F3A-1DBD5308240D}"/>
    <cellStyle name="Unprot$ 2 5 2" xfId="52300" xr:uid="{10238C3C-A57C-47F3-8AA4-ACD1519BE951}"/>
    <cellStyle name="Unprot$ 2 6" xfId="52301" xr:uid="{AD850096-33EE-4D8C-A5F0-AF3607FBBD9F}"/>
    <cellStyle name="Unprot$ 2 6 2" xfId="52302" xr:uid="{5AB19698-FA2D-4F94-B107-E35C1484B564}"/>
    <cellStyle name="Unprot$ 2 7" xfId="52303" xr:uid="{FB0B5816-0B72-4FFE-A3EE-8F287D3F4BAB}"/>
    <cellStyle name="Unprot$ 2 8" xfId="52304" xr:uid="{C43B0B7C-2797-4ECA-9CE6-6443E62D644B}"/>
    <cellStyle name="Unprot$ 2 9" xfId="52305" xr:uid="{D87CB8DF-7279-4D59-80EB-84FE42697712}"/>
    <cellStyle name="Unprot$ 3" xfId="52306" xr:uid="{6D43D732-78EC-436C-AFE4-D12E2E18131F}"/>
    <cellStyle name="Unprot$ 3 2" xfId="52307" xr:uid="{A0ED2452-1D7F-4861-88EB-46A944F083D4}"/>
    <cellStyle name="Unprot$ 3 2 2" xfId="52308" xr:uid="{9D6653FC-DA4E-4F33-BB6E-A55E9B13CD45}"/>
    <cellStyle name="Unprot$ 3 2 2 2" xfId="52309" xr:uid="{367B11C3-EFE9-400B-96EA-6A40C3C3BDCA}"/>
    <cellStyle name="Unprot$ 3 2 3" xfId="52310" xr:uid="{809C314A-9EC2-424D-979A-C449361C6F5A}"/>
    <cellStyle name="Unprot$ 3 2 3 2" xfId="52311" xr:uid="{F6F16888-F87B-46E1-A5ED-08460BA332B9}"/>
    <cellStyle name="Unprot$ 3 2 4" xfId="52312" xr:uid="{247BDD3A-0077-4407-961D-7837F2FDC6A0}"/>
    <cellStyle name="Unprot$ 3 3" xfId="52313" xr:uid="{3F7836A6-5D7C-4DE4-8D91-2AADFA5897B6}"/>
    <cellStyle name="Unprot$ 3 3 2" xfId="52314" xr:uid="{B8090406-BD9C-49F3-A7EF-72CF782F3E0A}"/>
    <cellStyle name="Unprot$ 3 4" xfId="52315" xr:uid="{12B5D517-060A-4659-8EEC-BDEC5D9C8BCE}"/>
    <cellStyle name="Unprot$ 3 4 2" xfId="52316" xr:uid="{148A1F8B-6B15-4998-B93A-AC2A2E30A62B}"/>
    <cellStyle name="Unprot$ 3 5" xfId="52317" xr:uid="{2456D6AC-05A5-4F72-B216-E703AC5AB95B}"/>
    <cellStyle name="Unprot$ 3 5 2" xfId="52318" xr:uid="{24D27733-0BBD-4E03-9C1F-0CB89D41F0C1}"/>
    <cellStyle name="Unprot$ 3 6" xfId="52319" xr:uid="{7D3A6229-7E4A-4FB6-AFD1-8B5BA9757184}"/>
    <cellStyle name="Unprot$ 3 7" xfId="52320" xr:uid="{66D068D4-B60C-40B8-BCEC-589342D03E33}"/>
    <cellStyle name="Unprot$ 3 8" xfId="52321" xr:uid="{623ECE16-4A76-449B-875D-10315F44DC60}"/>
    <cellStyle name="Unprot$ 4" xfId="52322" xr:uid="{6D55F151-686C-403B-A2ED-349E6A1DE09D}"/>
    <cellStyle name="Unprot$ 4 2" xfId="52323" xr:uid="{A243557F-2489-4BD0-8EF4-FE03A612F16B}"/>
    <cellStyle name="Unprot$ 4 2 2" xfId="52324" xr:uid="{A5C3838E-E9F8-4CA8-8CAF-659407870A3C}"/>
    <cellStyle name="Unprot$ 4 2 2 2" xfId="52325" xr:uid="{733D2748-BE7D-45F9-80FB-605F7821FE7B}"/>
    <cellStyle name="Unprot$ 4 2 3" xfId="52326" xr:uid="{3A728868-99EA-4B9C-96CB-4203FDF4C41B}"/>
    <cellStyle name="Unprot$ 4 2 3 2" xfId="52327" xr:uid="{EB6BECB1-7CB5-4B80-940F-5D24989ED13B}"/>
    <cellStyle name="Unprot$ 4 2 4" xfId="52328" xr:uid="{9F7B6BD9-2E29-40A9-A913-24AFEB37EADD}"/>
    <cellStyle name="Unprot$ 4 3" xfId="52329" xr:uid="{B316C0D8-DE47-407C-81AE-774C9ECA3D70}"/>
    <cellStyle name="Unprot$ 4 3 2" xfId="52330" xr:uid="{A328E421-C56D-462C-9E05-AF24D79707F2}"/>
    <cellStyle name="Unprot$ 4 4" xfId="52331" xr:uid="{6EFBFBC5-9505-45B0-B592-E0460526E3CB}"/>
    <cellStyle name="Unprot$ 4 4 2" xfId="52332" xr:uid="{F7833E25-204D-4008-84A4-91EAC0AA4DCD}"/>
    <cellStyle name="Unprot$ 4 5" xfId="52333" xr:uid="{8417F9B2-F490-4440-BEE1-909D7309894D}"/>
    <cellStyle name="Unprot$ 4 6" xfId="52334" xr:uid="{20525EFC-8F02-4055-96F2-3247342E6D4A}"/>
    <cellStyle name="Unprot$ 5" xfId="52335" xr:uid="{D19885A9-055D-4FD0-95F0-017FB59F7B17}"/>
    <cellStyle name="Unprot$ 5 2" xfId="52336" xr:uid="{0376F0A9-2B5F-44BC-A9C4-704E31FBA51D}"/>
    <cellStyle name="Unprot$ 5 2 2" xfId="52337" xr:uid="{B93E6CCF-1095-4908-AE58-30F9903F38C4}"/>
    <cellStyle name="Unprot$ 5 3" xfId="52338" xr:uid="{03AE46BD-BD81-4FBD-B28F-E2190DBFE041}"/>
    <cellStyle name="Unprot$ 5 3 2" xfId="52339" xr:uid="{2142EBBE-ABC8-4F36-8A4D-90551EE59021}"/>
    <cellStyle name="Unprot$ 5 4" xfId="52340" xr:uid="{FA0C11EC-8597-4D5A-9C43-A5FD3E8E53E5}"/>
    <cellStyle name="Unprot$ 5 5" xfId="52341" xr:uid="{C752E5E2-B50E-4FBC-BFB4-CB3A4F859D65}"/>
    <cellStyle name="Unprot$ 6" xfId="52342" xr:uid="{558C3786-317B-4BE8-A9B1-A0D53F1A953B}"/>
    <cellStyle name="Unprot$ 6 2" xfId="52343" xr:uid="{3358FB75-D794-4981-91AA-EC5D1DB2B374}"/>
    <cellStyle name="Unprot$ 6 3" xfId="52344" xr:uid="{116CF3B5-6F12-4915-8F11-6B16FC404CE7}"/>
    <cellStyle name="Unprot$ 7" xfId="52345" xr:uid="{BBC7ED65-A5E9-4FD4-95EF-5538A0C2A693}"/>
    <cellStyle name="Unprot$ 7 2" xfId="52346" xr:uid="{EB3DB699-0105-4C69-86C4-5A4782011026}"/>
    <cellStyle name="Unprot$ 7 3" xfId="52347" xr:uid="{712B3B56-D67D-4AB0-BEF6-3CCC6396DFA1}"/>
    <cellStyle name="Unprot$ 8" xfId="52348" xr:uid="{1C400CB2-247C-497A-B753-362A61AD94EF}"/>
    <cellStyle name="Unprot$ 8 2" xfId="52349" xr:uid="{84E2739B-33C9-4B77-A0A3-DC6A935841AC}"/>
    <cellStyle name="Unprot$ 9" xfId="52350" xr:uid="{447AFE6A-766C-42E7-9174-D416C30F538B}"/>
    <cellStyle name="Unprot$ 9 2" xfId="52351" xr:uid="{D842D867-73CC-4462-BEEB-8D2BFDD6011B}"/>
    <cellStyle name="Unprot_BCL_Prévia de Nov 2009" xfId="52352" xr:uid="{1A8AC7B6-4B37-4A9F-A00B-25160C939DE8}"/>
    <cellStyle name="Unprotect" xfId="52353" xr:uid="{7D7DBF97-7489-47FB-A7E9-0A153269560C}"/>
    <cellStyle name="Unprotect 2" xfId="52354" xr:uid="{CF83512B-5E7E-4496-B9E6-D8E9E39E2202}"/>
    <cellStyle name="Unprotect 2 2" xfId="52355" xr:uid="{2EB363B1-0720-42CC-A817-8BEF59CBCF6E}"/>
    <cellStyle name="Unprotect 2 2 2" xfId="52356" xr:uid="{47718B4E-DC14-4649-B12C-DFD8ABB035AD}"/>
    <cellStyle name="Unprotect 2 3" xfId="52357" xr:uid="{25A26058-443A-4B0A-BBD0-7ED197E54BBB}"/>
    <cellStyle name="Unprotect 2 3 2" xfId="52358" xr:uid="{FFC4DC5C-8A61-47F6-9204-61F2044FBD94}"/>
    <cellStyle name="Unprotect 2 4" xfId="52359" xr:uid="{59800BD6-F075-47D4-A730-0A585557B8DC}"/>
    <cellStyle name="Unprotect 3" xfId="52360" xr:uid="{E01624DD-1621-4845-AED5-1AB347F9CA0A}"/>
    <cellStyle name="Unprotect 3 2" xfId="52361" xr:uid="{99CE694A-B648-4D38-BD44-7862B50C6546}"/>
    <cellStyle name="Unprotect 4" xfId="52362" xr:uid="{18A7BE99-7EF3-4A6A-8E8A-EADAD0C9D959}"/>
    <cellStyle name="Unprotect 4 2" xfId="52363" xr:uid="{B82AF082-D8C4-4087-AF15-02A54EED36AB}"/>
    <cellStyle name="Unprotect 5" xfId="52364" xr:uid="{0C3BCD7B-8A97-48D9-BE65-C18B4829109A}"/>
    <cellStyle name="Unprotect 5 2" xfId="52365" xr:uid="{95C5A3B4-CB7B-43A6-8382-A1772B8FD443}"/>
    <cellStyle name="Unprotect 6" xfId="52366" xr:uid="{5BD5861D-11B4-49C1-8A5F-4ADA1AFEDE35}"/>
    <cellStyle name="Unprotect 6 2" xfId="52367" xr:uid="{13A4FFB9-AE08-489F-8A4F-FB72E4E963C3}"/>
    <cellStyle name="Unprotect 7" xfId="52368" xr:uid="{B822D2D7-E309-4AF1-933B-5F299959F2BD}"/>
    <cellStyle name="Unprotect 8" xfId="52369" xr:uid="{E50664DE-E467-423A-8BF2-F2D83BE6640D}"/>
    <cellStyle name="Unprotect 9" xfId="52370" xr:uid="{ECB18ADC-8843-4EE7-B0BB-1AC44096AB97}"/>
    <cellStyle name="Vírgul - Estilo3" xfId="52371" xr:uid="{5E70B127-2660-4E66-A776-46FD76B58BFD}"/>
    <cellStyle name="Vírgul - Estilo3 2" xfId="52372" xr:uid="{45BB33B8-0F2A-4590-8F0C-3ED38499D7A5}"/>
    <cellStyle name="Vírgul - Estilo3 2 2" xfId="52373" xr:uid="{C93AF5E9-D765-43A1-B50E-29FC501820F5}"/>
    <cellStyle name="Vírgul - Estilo3 2 2 2" xfId="52374" xr:uid="{CCD801AB-F621-4E5D-ADAA-4BEBDE6227C8}"/>
    <cellStyle name="Vírgul - Estilo3 2 3" xfId="52375" xr:uid="{68D59116-76CC-40B7-81DC-A6EDD904E176}"/>
    <cellStyle name="Vírgul - Estilo3 2 3 2" xfId="52376" xr:uid="{D8AB35DA-AD9D-4B18-A999-83366BF29A8F}"/>
    <cellStyle name="Vírgul - Estilo3 2 4" xfId="52377" xr:uid="{92C9C21A-B5DB-402B-8E0F-55A60DB3D301}"/>
    <cellStyle name="Vírgul - Estilo3 3" xfId="52378" xr:uid="{0B703AC0-CEAD-485C-9B46-0AC6EB222520}"/>
    <cellStyle name="Vírgul - Estilo3 3 2" xfId="52379" xr:uid="{3CD61B3D-8F53-46F1-8B68-D1005253E605}"/>
    <cellStyle name="Vírgul - Estilo3 4" xfId="52380" xr:uid="{8AD05142-B925-4B9E-9A24-92D9F7807A78}"/>
    <cellStyle name="Vírgul - Estilo3 4 2" xfId="52381" xr:uid="{EF2B88B9-942F-42FD-B3D2-C335AF0B5BAD}"/>
    <cellStyle name="Vírgul - Estilo3 5" xfId="52382" xr:uid="{DC592819-AC72-466C-96DF-9D0EE5F0F93A}"/>
    <cellStyle name="Vírgul - Estilo3 6" xfId="52383" xr:uid="{8698A1DC-D93E-403A-811F-44E43AB84FBD}"/>
    <cellStyle name="Vírgula 13 2" xfId="53429" xr:uid="{6AF59360-126E-4C19-AFC1-04DDD275C8E5}"/>
    <cellStyle name="Vírgula 13 2 2" xfId="53430" xr:uid="{B770B079-86AB-450E-BB18-B5FFA871FED9}"/>
    <cellStyle name="Vírgula 14" xfId="53431" xr:uid="{55D9B1BE-B65A-4B07-B851-70F55FDE289A}"/>
    <cellStyle name="Vírgula 14 2" xfId="53432" xr:uid="{3D17217B-E674-4656-961D-52EACBFC4577}"/>
    <cellStyle name="Vírgula 2" xfId="52384" xr:uid="{B1BF88A7-4494-44FB-9E1D-71122A50B057}"/>
    <cellStyle name="Vírgula 2 2" xfId="52385" xr:uid="{2BC3F5DB-1D53-45C9-8902-3B72A5C31EEE}"/>
    <cellStyle name="Vírgula 2 2 2" xfId="52386" xr:uid="{E8651C32-F777-443A-9F86-6861026F4535}"/>
    <cellStyle name="Vírgula 2 2 2 2" xfId="52387" xr:uid="{7375A1C0-4918-4F10-A44C-B2DAE857FA2E}"/>
    <cellStyle name="Vírgula 2 2 3" xfId="52388" xr:uid="{11CB65CB-27B6-43BD-A34A-EA412B2545BA}"/>
    <cellStyle name="Vírgula 2 2 3 2" xfId="52389" xr:uid="{4E158BF1-7556-45A3-BC3C-B47F1F6E7702}"/>
    <cellStyle name="Vírgula 2 2 4" xfId="52390" xr:uid="{18D3F3B8-B839-464D-A677-02510659D765}"/>
    <cellStyle name="Vírgula 2 2 5" xfId="52391" xr:uid="{FF8BEC01-B990-4562-8A0A-C4954B74C398}"/>
    <cellStyle name="Vírgula 2 3" xfId="52392" xr:uid="{9D9875F6-1D9D-4AC2-8351-47A87E54CC2B}"/>
    <cellStyle name="Vírgula 2 3 2" xfId="52393" xr:uid="{7A3A5862-3BCC-49C8-A336-8F8C8BB866B4}"/>
    <cellStyle name="Vírgula 2 4" xfId="52394" xr:uid="{93A2DED7-9E05-4D01-AAC9-72CF2A5E65AF}"/>
    <cellStyle name="Vírgula 2 4 2" xfId="52395" xr:uid="{2A851035-B0AE-44E7-B12C-F7B03504913F}"/>
    <cellStyle name="Vírgula 2 4 2 2" xfId="53433" xr:uid="{24DDCFFD-9F83-4E3F-81A6-F1590401C52F}"/>
    <cellStyle name="Vírgula 2 4 2 3" xfId="53434" xr:uid="{0B031ECA-C5AF-49CF-B674-1D6D135C3C24}"/>
    <cellStyle name="Vírgula 2 4 3" xfId="53435" xr:uid="{8F8D6576-CDC8-4DA2-9670-83A29CBC3A6A}"/>
    <cellStyle name="Vírgula 2 4 4" xfId="53436" xr:uid="{A2FD7BCF-658F-4880-97FD-D57F7CBECE76}"/>
    <cellStyle name="Vírgula 2 4 5" xfId="53437" xr:uid="{A92E9860-EFEF-4792-B287-8183F9D823B3}"/>
    <cellStyle name="Vírgula 2 5" xfId="52396" xr:uid="{85E0F8A1-D0CA-4233-9EA6-16F84DD8121B}"/>
    <cellStyle name="Vírgula 2 5 2" xfId="53438" xr:uid="{52612457-81BC-4D8B-B619-B8282C837B96}"/>
    <cellStyle name="Vírgula 2 6" xfId="52397" xr:uid="{C968F52A-4D49-4EC4-AF45-35867B4DDD5D}"/>
    <cellStyle name="Vírgula 3" xfId="52398" xr:uid="{6E00A653-536B-4A9A-8735-F760064E273E}"/>
    <cellStyle name="Vírgula 3 2" xfId="52399" xr:uid="{1C235AE5-3C84-4258-8D5D-503BFB1D9710}"/>
    <cellStyle name="Vírgula 3 2 2" xfId="52400" xr:uid="{0E606E77-C7C1-4A3D-9BCD-B757A9224DAD}"/>
    <cellStyle name="Vírgula 3 2 2 2" xfId="52401" xr:uid="{1B41A8FF-84A2-4B52-AA09-E9686D906DAA}"/>
    <cellStyle name="Vírgula 3 2 2 2 2" xfId="52402" xr:uid="{76621748-3F45-4AF5-9954-B93A7FF4B5B4}"/>
    <cellStyle name="Vírgula 3 2 2 2 2 2" xfId="52403" xr:uid="{6005D711-DD75-493A-B9BA-E9270DD9B6EF}"/>
    <cellStyle name="Vírgula 3 2 2 2 3" xfId="52404" xr:uid="{1A482D3A-B367-4D09-A881-22682D78F78C}"/>
    <cellStyle name="Vírgula 3 2 2 3" xfId="52405" xr:uid="{A5075FA4-BAAB-4950-8315-7766D7FA22F2}"/>
    <cellStyle name="Vírgula 3 2 2 3 2" xfId="52406" xr:uid="{38496A4F-3135-41AE-9D14-C48F568DF844}"/>
    <cellStyle name="Vírgula 3 2 2 4" xfId="52407" xr:uid="{132F3FBF-17BC-47C0-9FAC-7E42FD370963}"/>
    <cellStyle name="Vírgula 3 2 2 4 2" xfId="52408" xr:uid="{8D277CC2-F7B0-462A-BB42-DA9EA251F9A9}"/>
    <cellStyle name="Vírgula 3 2 2 5" xfId="52409" xr:uid="{30ECFCA3-5725-42C5-84DC-6071A628C9CA}"/>
    <cellStyle name="Vírgula 3 2 3" xfId="52410" xr:uid="{C9A58158-1EEA-4E56-B85D-F87BFFC093E7}"/>
    <cellStyle name="Vírgula 3 2 3 2" xfId="52411" xr:uid="{8B528256-63F0-4BB6-B83A-C030451527F3}"/>
    <cellStyle name="Vírgula 3 2 4" xfId="52412" xr:uid="{3B306A6C-B8C6-419B-9873-8FD6FC6C46A7}"/>
    <cellStyle name="Vírgula 3 2 4 2" xfId="52413" xr:uid="{AAF67ACD-03F3-42FA-BAD0-C00E50E819AB}"/>
    <cellStyle name="Vírgula 3 2 5" xfId="52414" xr:uid="{354A2931-41D2-47BD-8F89-37BA7D8FC3EE}"/>
    <cellStyle name="Vírgula 3 2 6" xfId="52415" xr:uid="{EFA78257-D938-4855-9844-671EFF6AA458}"/>
    <cellStyle name="Vírgula 3 3" xfId="52416" xr:uid="{6C9DB84D-765D-4749-AA26-676CF3BF4089}"/>
    <cellStyle name="Vírgula 3 3 2" xfId="52417" xr:uid="{80A70666-702E-43FD-BDAD-F7CC09B04BCA}"/>
    <cellStyle name="Vírgula 3 3 2 2" xfId="52418" xr:uid="{17F30918-9CD3-471C-99CF-C07D3254675C}"/>
    <cellStyle name="Vírgula 3 3 3" xfId="52419" xr:uid="{69222241-80D2-4A0A-96E0-57F3C4BFF007}"/>
    <cellStyle name="Vírgula 3 3 3 2" xfId="52420" xr:uid="{371B8AB7-8296-4BD7-8F90-5CFEF7715591}"/>
    <cellStyle name="Vírgula 3 3 4" xfId="52421" xr:uid="{B879D3E8-1519-4DF5-AAEF-85197AA64723}"/>
    <cellStyle name="Vírgula 3 4" xfId="52422" xr:uid="{54D41673-5FE1-4F75-A17E-CBE0A1543CE5}"/>
    <cellStyle name="Vírgula 3 4 2" xfId="52423" xr:uid="{649C4A1E-9B6D-4142-8FC7-0BFAD2E9F835}"/>
    <cellStyle name="Vírgula 3 4 2 2" xfId="52424" xr:uid="{AF09A84E-F664-4979-BF29-7A697EE7932C}"/>
    <cellStyle name="Vírgula 3 4 2 2 2" xfId="52425" xr:uid="{11B61CB7-4233-4F99-BE2F-2C2C3C522058}"/>
    <cellStyle name="Vírgula 3 4 2 3" xfId="52426" xr:uid="{309F991A-64B2-4BF7-856B-F77F0009788C}"/>
    <cellStyle name="Vírgula 3 4 3" xfId="52427" xr:uid="{6D914DA5-D736-46C1-8243-8DA77061957F}"/>
    <cellStyle name="Vírgula 3 4 3 2" xfId="52428" xr:uid="{BDA472F6-885B-4163-A695-51A8DC265DC0}"/>
    <cellStyle name="Vírgula 3 4 4" xfId="52429" xr:uid="{5481DB7F-51C3-4603-BBE7-06E7C0794E25}"/>
    <cellStyle name="Vírgula 3 4 4 2" xfId="52430" xr:uid="{091112DA-7663-4109-BE37-F0CE2E74E396}"/>
    <cellStyle name="Vírgula 3 4 5" xfId="52431" xr:uid="{8D9E89B1-9204-4034-AE02-408467A99DEE}"/>
    <cellStyle name="Vírgula 3 5" xfId="52432" xr:uid="{75BFD485-9026-4278-952A-4A7152FF7C9B}"/>
    <cellStyle name="Vírgula 3 5 2" xfId="52433" xr:uid="{BFA17BC8-85BC-457D-B328-867881A2DF63}"/>
    <cellStyle name="Vírgula 3 5 2 2" xfId="52434" xr:uid="{762529D0-CDD5-4866-BD04-E23506960186}"/>
    <cellStyle name="Vírgula 3 5 3" xfId="52435" xr:uid="{B869F3A8-1C9F-4EA3-80DF-0331EEC0F094}"/>
    <cellStyle name="Vírgula 3 5 3 2" xfId="52436" xr:uid="{0B76B8E2-7971-43BE-868D-BE2887713EBC}"/>
    <cellStyle name="Vírgula 3 5 4" xfId="52437" xr:uid="{7FEC6641-00A5-4E13-BC46-C4D22FE13186}"/>
    <cellStyle name="Vírgula 3 6" xfId="52438" xr:uid="{1FD3C9E9-47D6-427D-A47C-E5B7373C4AD6}"/>
    <cellStyle name="Vírgula 3 6 2" xfId="52439" xr:uid="{480BEC5F-2B7D-437F-A5CF-168E365B0762}"/>
    <cellStyle name="Vírgula 3 7" xfId="52440" xr:uid="{06349C04-53FD-4E54-B5AA-212FE4EACB5A}"/>
    <cellStyle name="Vírgula 3 8" xfId="52441" xr:uid="{053D0F7C-1501-445C-B853-C0C1888AE9A7}"/>
    <cellStyle name="Vírgula 3 9" xfId="53728" xr:uid="{9F7F72B1-7D92-4636-BED3-2E17ABB8BB7E}"/>
    <cellStyle name="Vírgula 4" xfId="52442" xr:uid="{959C7175-BA2C-4692-8A32-7CBF7D410176}"/>
    <cellStyle name="Vírgula 4 2" xfId="52443" xr:uid="{D2AC8D91-D13C-4948-B3BC-5BFD5C1DF2FF}"/>
    <cellStyle name="Vírgula 4 2 2" xfId="52444" xr:uid="{549752AC-C7AB-43C9-806B-82B86F283190}"/>
    <cellStyle name="Vírgula 4 2 2 2" xfId="52445" xr:uid="{27E1ACC9-292E-4D44-A781-F4BFBA16F8A7}"/>
    <cellStyle name="Vírgula 4 2 2 2 2" xfId="52446" xr:uid="{4377CBA1-DC34-4D59-B582-71A63E251837}"/>
    <cellStyle name="Vírgula 4 2 2 2 2 2" xfId="52447" xr:uid="{2C13F131-F894-4A50-8538-AF4AEF3B85FC}"/>
    <cellStyle name="Vírgula 4 2 2 2 3" xfId="52448" xr:uid="{39161A4B-5C8F-43FD-86C0-5247A5F4FAEB}"/>
    <cellStyle name="Vírgula 4 2 2 3" xfId="52449" xr:uid="{DDE8456B-594A-46CE-B601-96AD5CFDBA1A}"/>
    <cellStyle name="Vírgula 4 2 2 3 2" xfId="52450" xr:uid="{86403948-D36F-4CDE-960B-E0CE521E8BD3}"/>
    <cellStyle name="Vírgula 4 2 2 4" xfId="52451" xr:uid="{75EFBCD3-DC08-4766-A59D-B1F936C60277}"/>
    <cellStyle name="Vírgula 4 2 2 4 2" xfId="52452" xr:uid="{BB5380C4-D33F-4158-A0A1-75424FDCBCE0}"/>
    <cellStyle name="Vírgula 4 2 2 5" xfId="52453" xr:uid="{56F8847F-6774-4E13-AE48-FFC71D46A1CC}"/>
    <cellStyle name="Vírgula 4 2 3" xfId="52454" xr:uid="{17FBC5CE-CFC4-4B61-970A-0B348A4BFF13}"/>
    <cellStyle name="Vírgula 4 2 3 2" xfId="52455" xr:uid="{6358A9D4-7162-4C3D-8B78-6370B738B01D}"/>
    <cellStyle name="Vírgula 4 2 4" xfId="52456" xr:uid="{75643716-0616-440E-91DD-FC21E3072921}"/>
    <cellStyle name="Vírgula 4 2 4 2" xfId="52457" xr:uid="{B1074611-8124-4FB1-ABBE-EE08B6CE572B}"/>
    <cellStyle name="Vírgula 4 2 5" xfId="52458" xr:uid="{DC22EFE4-DBAE-49F4-B9AC-05F8519195CA}"/>
    <cellStyle name="Vírgula 4 3" xfId="52459" xr:uid="{497EF122-619B-4D00-9EBA-9A2FD435CE53}"/>
    <cellStyle name="Vírgula 4 3 2" xfId="52460" xr:uid="{A556ADF5-7FBD-497B-83D2-FE10CE793CB1}"/>
    <cellStyle name="Vírgula 4 3 2 2" xfId="52461" xr:uid="{756F3C65-5003-4DED-844C-C696321D924B}"/>
    <cellStyle name="Vírgula 4 3 3" xfId="52462" xr:uid="{BACB7704-3421-4FB7-84B5-5551C4003EC6}"/>
    <cellStyle name="Vírgula 4 3 3 2" xfId="52463" xr:uid="{B556927B-3383-4BC8-86E8-7738066E9768}"/>
    <cellStyle name="Vírgula 4 3 4" xfId="52464" xr:uid="{883E62E3-B9D8-4433-8E51-A7CE127B9167}"/>
    <cellStyle name="Vírgula 4 4" xfId="52465" xr:uid="{948738C1-1E72-4ADD-8CF6-1885E77C8A6D}"/>
    <cellStyle name="Vírgula 4 4 2" xfId="52466" xr:uid="{FB6EA11E-85B2-4B81-BF37-8F3F4DD121E0}"/>
    <cellStyle name="Vírgula 4 4 2 2" xfId="52467" xr:uid="{74643084-E17E-4920-AF8C-8D86021CB2F5}"/>
    <cellStyle name="Vírgula 4 4 2 2 2" xfId="52468" xr:uid="{31E23306-19CC-425B-9AEE-C28F59B19011}"/>
    <cellStyle name="Vírgula 4 4 2 3" xfId="52469" xr:uid="{3DB582BD-7734-4864-97B1-85A81FFAC33B}"/>
    <cellStyle name="Vírgula 4 4 3" xfId="52470" xr:uid="{AF3A4C99-2ECB-4F45-93C7-AB33C79FAFA0}"/>
    <cellStyle name="Vírgula 4 4 3 2" xfId="52471" xr:uid="{D75F9B4F-A747-419A-B7A8-1F3A669F9111}"/>
    <cellStyle name="Vírgula 4 4 4" xfId="52472" xr:uid="{F9884A4A-0C73-4482-8CE4-7377AB93F9B2}"/>
    <cellStyle name="Vírgula 4 4 4 2" xfId="52473" xr:uid="{C672DB20-F3C3-47F2-9173-ABEB69F315E3}"/>
    <cellStyle name="Vírgula 4 4 5" xfId="52474" xr:uid="{9B26EC7E-25BF-4622-BEF0-2302B89EA16D}"/>
    <cellStyle name="Vírgula 4 5" xfId="52475" xr:uid="{3C81A32A-FFCB-4DC6-8D7E-7E3CEE3B1443}"/>
    <cellStyle name="Vírgula 4 5 2" xfId="52476" xr:uid="{BBB2C65B-68D9-4F5C-A68F-7B9FCDB780B0}"/>
    <cellStyle name="Vírgula 4 5 2 2" xfId="52477" xr:uid="{47E8B068-B702-4DEB-A86A-FCF76B8BBC24}"/>
    <cellStyle name="Vírgula 4 5 3" xfId="52478" xr:uid="{1357EE57-A352-4688-A690-D445521D5B30}"/>
    <cellStyle name="Vírgula 4 5 3 2" xfId="52479" xr:uid="{DCC16B7A-ECED-4990-AEEF-35A716781BA7}"/>
    <cellStyle name="Vírgula 4 5 4" xfId="52480" xr:uid="{805CFAD3-3D22-4ADF-A809-A6C382E3B80B}"/>
    <cellStyle name="Vírgula 4 6" xfId="52481" xr:uid="{461306A6-FF3A-4B2C-A563-87FBB3A8EADD}"/>
    <cellStyle name="Vírgula 4 6 2" xfId="52482" xr:uid="{A8C1A0B6-AE85-4CE4-B911-B5850E9977A7}"/>
    <cellStyle name="Vírgula 4 7" xfId="52483" xr:uid="{A0C05196-810C-4605-A3B0-4B5FF28B2B75}"/>
    <cellStyle name="Vírgula 4 8" xfId="52484" xr:uid="{EEDB4048-299B-435E-AEE0-7600AE3C3F7D}"/>
    <cellStyle name="Vírgula 4 9" xfId="53729" xr:uid="{DEEE3E07-38F9-4784-AFAA-FF9DA1ABD36E}"/>
    <cellStyle name="Vírgula 5" xfId="52485" xr:uid="{C3D37250-3CF0-484F-8147-C8AA548085D7}"/>
    <cellStyle name="Vírgula 5 2" xfId="52486" xr:uid="{DB40CAE2-C576-4F11-A408-601C95D142FC}"/>
    <cellStyle name="Vírgula 5 2 2" xfId="52487" xr:uid="{DEFC2A64-EC02-4CCD-B9FF-6239D6565C6A}"/>
    <cellStyle name="Vírgula 5 2 2 2" xfId="52488" xr:uid="{E725FAF7-C557-4A4F-B445-9A3C02752012}"/>
    <cellStyle name="Vírgula 5 2 3" xfId="52489" xr:uid="{36EBC553-203C-4D05-94A1-6471990965BF}"/>
    <cellStyle name="Vírgula 5 3" xfId="52490" xr:uid="{4D58AA94-FE3C-4830-93BA-EF8122CF173C}"/>
    <cellStyle name="Vírgula 5 3 2" xfId="52491" xr:uid="{1E3FE0F8-D3E9-4044-8B75-34DCB4EDC2A5}"/>
    <cellStyle name="Vírgula 5 4" xfId="52492" xr:uid="{AF0AC196-B09F-4647-9D77-85088FD3AD55}"/>
    <cellStyle name="Vírgula 5 5" xfId="52493" xr:uid="{BD79AC9F-832A-45DB-BD69-2F728C2368C5}"/>
    <cellStyle name="Vírgula 5 6" xfId="53730" xr:uid="{F08E8EBB-439C-45C0-BE64-48A41A8830CC}"/>
    <cellStyle name="Vírgula 6" xfId="52494" xr:uid="{AF7F00F8-FBF5-4BD6-BAAA-84D981981953}"/>
    <cellStyle name="Vírgula 6 2" xfId="52495" xr:uid="{B3640D56-D1BF-46D3-A8E0-02DCCF5B1B2A}"/>
    <cellStyle name="Vírgula0" xfId="52496" xr:uid="{FC05B8BB-3A13-4418-B0D4-3035B2D0020D}"/>
    <cellStyle name="Vírgula0 2" xfId="52497" xr:uid="{FDE4F58E-802A-406E-90C9-E183EF8216BE}"/>
    <cellStyle name="Vírgula0 2 2" xfId="52498" xr:uid="{C2176C08-2510-4592-BBF0-A8AF266C6F9D}"/>
    <cellStyle name="Vírgula0 2 2 2" xfId="52499" xr:uid="{8F3CED3F-8914-4D18-BAB1-82A8A5D21F0C}"/>
    <cellStyle name="Vírgula0 2 3" xfId="52500" xr:uid="{AF9B619B-8840-49C3-88F7-E2DE9D62825E}"/>
    <cellStyle name="Vírgula0 2 3 2" xfId="52501" xr:uid="{41FBCE66-C9E3-4E60-9939-0B67353CD4AF}"/>
    <cellStyle name="Vírgula0 2 4" xfId="52502" xr:uid="{6B0C5A60-B351-4C3C-8FF6-0123FE566DD7}"/>
    <cellStyle name="Vírgula0 3" xfId="52503" xr:uid="{CCD8A726-C65D-4FE5-BB77-F9EFFB48368A}"/>
    <cellStyle name="Vírgula0 3 2" xfId="52504" xr:uid="{5B8451F8-975C-469C-A677-BB99C124BF48}"/>
    <cellStyle name="Vírgula0 4" xfId="52505" xr:uid="{3091551B-DCAA-4DFD-88FD-1BDF7BD79E4C}"/>
    <cellStyle name="Vírgula0 4 2" xfId="52506" xr:uid="{C2DBCB9B-58E2-474A-814B-B2EFA5EE8A88}"/>
    <cellStyle name="Vírgula0 5" xfId="52507" xr:uid="{4E29FB26-05CC-45F5-AF1D-B36BC61C7D05}"/>
    <cellStyle name="Vírgula0 6" xfId="52508" xr:uid="{2B0BA92A-70E4-43F7-AA78-8D6AB1062735}"/>
    <cellStyle name="Währung [0]_revenue" xfId="52509" xr:uid="{E267C92D-3909-4C62-A64C-11709F8803DC}"/>
    <cellStyle name="Währung_airt-rev" xfId="52510" xr:uid="{B9A3C118-D6AB-4B57-B39D-79CB258B1A5E}"/>
    <cellStyle name="Warning Text" xfId="18" builtinId="11" customBuiltin="1"/>
    <cellStyle name="Warning Text 2" xfId="52511" xr:uid="{EB49558E-A293-486D-9B68-140200491BBB}"/>
    <cellStyle name="Warning Text 2 2" xfId="52512" xr:uid="{A980DF04-9E5D-45AC-B047-EF325A7617B1}"/>
    <cellStyle name="Warning Text 2 2 2" xfId="52513" xr:uid="{20DA6E97-36CE-43EF-BCA4-EC3B6339301A}"/>
    <cellStyle name="Warning Text 2 2 2 2" xfId="52514" xr:uid="{E298EE46-9828-48E2-B2C7-11D75A91C59F}"/>
    <cellStyle name="Warning Text 2 2 3" xfId="52515" xr:uid="{B7414719-5EB5-4CE1-9780-7B9E38B26C83}"/>
    <cellStyle name="Warning Text 2 2 3 2" xfId="52516" xr:uid="{EB592DCE-BE69-4562-AE3C-F61FB7BD3BEA}"/>
    <cellStyle name="Warning Text 2 2 4" xfId="52517" xr:uid="{6FB82336-17FE-4C87-9D4F-72E6C25C7CFA}"/>
    <cellStyle name="Warning Text 2 3" xfId="52518" xr:uid="{FC0DC8FB-84D4-4588-85C9-31DF8C2DCA8F}"/>
    <cellStyle name="Warning Text 2 3 2" xfId="52519" xr:uid="{FF5EECBF-9D78-4455-B68E-6E58BA47F261}"/>
    <cellStyle name="Warning Text 2 4" xfId="52520" xr:uid="{692F7848-ECFD-4384-AFEC-06878F092058}"/>
    <cellStyle name="Warning Text 2 4 2" xfId="52521" xr:uid="{125EBD4D-8D29-450C-8431-0F184BE2A4D5}"/>
    <cellStyle name="Warning Text 2 5" xfId="52522" xr:uid="{971CC339-249B-4C52-93B7-CF920A405B74}"/>
    <cellStyle name="Warning Text 2 6" xfId="52523" xr:uid="{3F5B1406-E244-4508-91C8-BE09C9ED987B}"/>
    <cellStyle name="Warning Text 3" xfId="52524" xr:uid="{8F1F993F-1E0A-47A4-9565-CEC42BD794F7}"/>
    <cellStyle name="Warning Text 3 2" xfId="52525" xr:uid="{0F3BC478-BB18-4110-A62A-D6840CFB1170}"/>
    <cellStyle name="Warning Text 3 3" xfId="52526" xr:uid="{9E1ABB3E-BA9F-48E5-B2CF-984D41043691}"/>
    <cellStyle name="Warning Text 3 3 2" xfId="52527" xr:uid="{7BD8CDAF-0483-4D94-BD07-DC81A90C3DC7}"/>
    <cellStyle name="Warning Text 4" xfId="52528" xr:uid="{9BE780F5-F233-4090-894F-B39BDBE883FA}"/>
    <cellStyle name="Warning Text 4 2" xfId="52529" xr:uid="{A87AEE55-A735-4D23-8C05-A5B6F559ED58}"/>
    <cellStyle name="Warning Text 5" xfId="52530" xr:uid="{98CE08DB-A4C9-4C96-BAB5-F5B8A3698374}"/>
    <cellStyle name="Warning Text 5 2" xfId="52531" xr:uid="{6D358262-85BC-41F6-9BA0-6FD766E140A5}"/>
    <cellStyle name="Warning Text 6" xfId="52532" xr:uid="{6D9686D4-FA52-4D30-8569-F74B456BE317}"/>
    <cellStyle name="Warning Text 6 2" xfId="52533" xr:uid="{CF96959A-EA12-4BF0-90B6-CC6C66CD7520}"/>
    <cellStyle name="Warning Text 7" xfId="52534" xr:uid="{9D908667-2D92-4BFD-81CE-ADC82924DDE0}"/>
    <cellStyle name="Warning Text 7 2" xfId="52535" xr:uid="{20BDA155-7448-440E-B14B-B7E949286E43}"/>
    <cellStyle name="Warning Text 8" xfId="52536" xr:uid="{37E53A07-0256-449A-9875-FF793EDD58A8}"/>
    <cellStyle name="Warning Text 9" xfId="52537" xr:uid="{903475D4-C59A-406D-B102-5416C192339C}"/>
    <cellStyle name="White" xfId="52538" xr:uid="{80442688-6A07-49BB-9AF7-48E3115DBC3B}"/>
    <cellStyle name="White 2" xfId="52539" xr:uid="{C84B1F85-B84C-4ED5-9DE0-A421DD1C9543}"/>
    <cellStyle name="White 2 2" xfId="52540" xr:uid="{F34262B2-5FDE-4296-9FB8-03B0B468D502}"/>
    <cellStyle name="White 2 2 2" xfId="52541" xr:uid="{E6CC6ABC-B7CF-4D28-8D43-D6B4A61A5C3B}"/>
    <cellStyle name="White 2 3" xfId="52542" xr:uid="{77A650C1-8001-4D9F-A1B2-74119F2E489C}"/>
    <cellStyle name="White 2 3 2" xfId="52543" xr:uid="{9D6350D5-DADB-4989-BC30-A98F2F127DA2}"/>
    <cellStyle name="White 2 4" xfId="52544" xr:uid="{5957A945-C69E-4FED-AA7A-58FE2EFD0AB8}"/>
    <cellStyle name="White 3" xfId="52545" xr:uid="{898772CF-FADC-4C47-8008-29D7370212BA}"/>
    <cellStyle name="White 3 2" xfId="52546" xr:uid="{90B7E988-6E84-450C-8881-C40249E621D8}"/>
    <cellStyle name="White 4" xfId="52547" xr:uid="{6037B3CA-5667-4577-B2F7-81B8B8685EC6}"/>
    <cellStyle name="White 4 2" xfId="52548" xr:uid="{3A212680-45D0-40F2-9F7E-1F17809FCD5A}"/>
    <cellStyle name="White 5" xfId="52549" xr:uid="{1A02797B-35D7-49D4-A070-5984DD6D90F1}"/>
    <cellStyle name="White 6" xfId="52550" xr:uid="{5E4B1EB9-C516-4BC2-A42E-FF4D9DDEE799}"/>
    <cellStyle name="x" xfId="52551" xr:uid="{29309DCD-46BA-402B-AF17-7F3525B5B886}"/>
    <cellStyle name="x 2" xfId="52552" xr:uid="{FA9D81D4-F906-4A99-A9D0-776FF118A9C2}"/>
    <cellStyle name="x 2 2" xfId="52553" xr:uid="{FBECFEAF-F95B-4231-B271-07A95A5FB9C3}"/>
    <cellStyle name="x 2 2 2" xfId="52554" xr:uid="{3A60CF67-CEF6-4599-999A-17EB579E997A}"/>
    <cellStyle name="x 2 3" xfId="52555" xr:uid="{2DDCFD52-F2C2-484B-B7D8-1F2556F9DBDC}"/>
    <cellStyle name="x 2 3 2" xfId="52556" xr:uid="{277A5DCA-E8A7-4614-BB49-89FF9CD4AD04}"/>
    <cellStyle name="x 2 4" xfId="52557" xr:uid="{437E907E-FFC5-420B-9B51-03E150F4D501}"/>
    <cellStyle name="x 3" xfId="52558" xr:uid="{2A8FB300-0ACD-451F-89E9-F611C0EE6934}"/>
    <cellStyle name="x 3 2" xfId="52559" xr:uid="{6C6FD537-4197-4B5C-A446-91BE8D7B062C}"/>
    <cellStyle name="x 4" xfId="52560" xr:uid="{84F1CBF6-3DE2-4BF8-B90B-3D0BE31B5C79}"/>
    <cellStyle name="x 4 2" xfId="52561" xr:uid="{76319877-35A7-49D9-A89A-114B87401278}"/>
    <cellStyle name="x 5" xfId="52562" xr:uid="{72637012-7F52-4F9E-BDC4-8BCEFC08C3EE}"/>
    <cellStyle name="x 6" xfId="52563" xr:uid="{022C1A99-1709-4674-A6E6-83613AD375DA}"/>
    <cellStyle name="x_01 AVP_ Project Infinitum" xfId="52564" xr:uid="{E0316B1D-58C2-4101-A4A3-37F7D0EC0F65}"/>
    <cellStyle name="x_01 AVP_ Project Infinitum 2" xfId="52565" xr:uid="{90BF6DC9-DAA2-4E44-BEBF-4A445A8F10D6}"/>
    <cellStyle name="x_01 AVP_ Project Infinitum 2 2" xfId="52566" xr:uid="{5B6F9B17-4816-4987-9946-03C48D9AB464}"/>
    <cellStyle name="x_01 AVP_ Project Infinitum 2 2 2" xfId="52567" xr:uid="{CEA0D2D8-DE62-4E44-B4EF-68AA2D51A8DA}"/>
    <cellStyle name="x_01 AVP_ Project Infinitum 2 3" xfId="52568" xr:uid="{01A81B15-B009-45E5-AB23-0CB8F685DDB6}"/>
    <cellStyle name="x_01 AVP_ Project Infinitum 2 3 2" xfId="52569" xr:uid="{9DFB618D-2067-49B6-96CA-C0DCD5B09AF5}"/>
    <cellStyle name="x_01 AVP_ Project Infinitum 2 4" xfId="52570" xr:uid="{3EE24446-7838-4DFA-8047-E6F19C65C04E}"/>
    <cellStyle name="x_01 AVP_ Project Infinitum 3" xfId="52571" xr:uid="{4C7FC448-87FA-4D97-A6DB-EE0D88746EFC}"/>
    <cellStyle name="x_01 AVP_ Project Infinitum 3 2" xfId="52572" xr:uid="{B054CCDA-2269-4D98-BD4B-3FBDCCB48E0A}"/>
    <cellStyle name="x_01 AVP_ Project Infinitum 4" xfId="52573" xr:uid="{385D9DF5-A561-44DD-9586-87257DB7F294}"/>
    <cellStyle name="x_01 AVP_ Project Infinitum 4 2" xfId="52574" xr:uid="{A5E3DAC3-7013-4259-93D6-62EBBF3262FA}"/>
    <cellStyle name="x_01 AVP_ Project Infinitum 5" xfId="52575" xr:uid="{18F3F24C-C4CA-435A-9A99-57576E875B37}"/>
    <cellStyle name="x_01 AVP_ Project Infinitum 6" xfId="52576" xr:uid="{5385AE39-D9A2-42C9-BA92-D064922A9603}"/>
    <cellStyle name="x_01_WACC Colombia_Analysis" xfId="52577" xr:uid="{60A8E728-5448-4AE4-A262-51CEA951027A}"/>
    <cellStyle name="x_01_WACC Colombia_Analysis 2" xfId="52578" xr:uid="{C4C01209-352C-4C22-B7E3-E1B9AA865B78}"/>
    <cellStyle name="x_01_WACC Colombia_Analysis 2 2" xfId="52579" xr:uid="{BCB66BC8-22DC-4FCB-9C8A-22CA7C7A1EE4}"/>
    <cellStyle name="x_01_WACC Colombia_Analysis 2 2 2" xfId="52580" xr:uid="{A966FA68-36A9-4C8E-87DA-849A6969ED1F}"/>
    <cellStyle name="x_01_WACC Colombia_Analysis 2 3" xfId="52581" xr:uid="{360C78F4-063F-4E26-9E45-8CD3F9C0030F}"/>
    <cellStyle name="x_01_WACC Colombia_Analysis 2 3 2" xfId="52582" xr:uid="{F63CBFB8-32D8-4546-9245-2605832ED0EE}"/>
    <cellStyle name="x_01_WACC Colombia_Analysis 2 4" xfId="52583" xr:uid="{9B360485-8659-4194-9AF0-B375DB0DC592}"/>
    <cellStyle name="x_01_WACC Colombia_Analysis 3" xfId="52584" xr:uid="{35E858C5-0ED7-4224-93B5-4D6F12A4D43C}"/>
    <cellStyle name="x_01_WACC Colombia_Analysis 3 2" xfId="52585" xr:uid="{9EFE4CC7-9E2A-4F35-A1AD-9418A7F270AC}"/>
    <cellStyle name="x_01_WACC Colombia_Analysis 4" xfId="52586" xr:uid="{A6F2492A-8741-4E6F-A610-56974870BB29}"/>
    <cellStyle name="x_01_WACC Colombia_Analysis 4 2" xfId="52587" xr:uid="{7106C0B0-09B9-414F-95C4-1BAEFE0E7BAC}"/>
    <cellStyle name="x_01_WACC Colombia_Analysis 5" xfId="52588" xr:uid="{48C4AF8B-0BF9-484A-924C-105691B9B1C8}"/>
    <cellStyle name="x_01_WACC Colombia_Analysis 6" xfId="52589" xr:uid="{415E9734-4D9B-4967-B0C0-DBF16008AEB1}"/>
    <cellStyle name="x_04 WACC Vivax" xfId="52590" xr:uid="{69C1DE37-AD2B-4E04-907F-FB101C790C7E}"/>
    <cellStyle name="x_04 WACC Vivax 2" xfId="52591" xr:uid="{D91DB829-D40C-4786-B780-F4517D35E6A0}"/>
    <cellStyle name="x_04 WACC Vivax 2 2" xfId="52592" xr:uid="{587100DE-1424-45A1-BD1E-894CEE92022D}"/>
    <cellStyle name="x_04 WACC Vivax 2 2 2" xfId="52593" xr:uid="{EBEEBC73-7E0E-4F70-930B-E3358C841C39}"/>
    <cellStyle name="x_04 WACC Vivax 2 3" xfId="52594" xr:uid="{5A6472AB-A8D1-43A0-85AB-2B0173F63409}"/>
    <cellStyle name="x_04 WACC Vivax 2 3 2" xfId="52595" xr:uid="{51C3C54E-B215-4B1B-9ED1-4DB21279EAB9}"/>
    <cellStyle name="x_04 WACC Vivax 2 4" xfId="52596" xr:uid="{ABD9D9BE-2470-4418-B3ED-C21E1B569E56}"/>
    <cellStyle name="x_04 WACC Vivax 3" xfId="52597" xr:uid="{FC018119-0B1B-4A6F-BFAB-83A2305D6D32}"/>
    <cellStyle name="x_04 WACC Vivax 3 2" xfId="52598" xr:uid="{1D457529-269A-4F59-A4FC-C97E9F7D7958}"/>
    <cellStyle name="x_04 WACC Vivax 4" xfId="52599" xr:uid="{0EA56E8D-30F0-4C45-891B-40E240E5F794}"/>
    <cellStyle name="x_04 WACC Vivax 4 2" xfId="52600" xr:uid="{06602741-3888-4849-939E-C02D49FB68EB}"/>
    <cellStyle name="x_04 WACC Vivax 5" xfId="52601" xr:uid="{CC927734-1C12-4044-BB01-433B8B46760F}"/>
    <cellStyle name="x_04 WACC Vivax 6" xfId="52602" xr:uid="{D724724F-6817-4169-A261-53733461D4AE}"/>
    <cellStyle name="x_avp" xfId="52603" xr:uid="{455670BC-9067-403A-8C29-F9D31295677A}"/>
    <cellStyle name="x_avp 2" xfId="52604" xr:uid="{8915A901-843F-4D7C-8250-B8A0D2BA2AC9}"/>
    <cellStyle name="x_avp 2 2" xfId="52605" xr:uid="{14677573-D319-4165-B6E6-BC4A9F865AC5}"/>
    <cellStyle name="x_avp 2 2 2" xfId="52606" xr:uid="{6B3A1CC4-C193-48A3-A4FC-839533046B1F}"/>
    <cellStyle name="x_avp 2 3" xfId="52607" xr:uid="{5F7464C1-9C34-4EA9-90CE-E3B852DFD2DC}"/>
    <cellStyle name="x_avp 2 3 2" xfId="52608" xr:uid="{CC29E862-D766-49B6-9570-283BE1F2140D}"/>
    <cellStyle name="x_avp 2 4" xfId="52609" xr:uid="{FB002C9E-4D57-4D92-B9DB-4B206729EB92}"/>
    <cellStyle name="x_avp 3" xfId="52610" xr:uid="{0B56CC8C-C8DC-4373-A92A-4FD89DC96F1E}"/>
    <cellStyle name="x_avp 3 2" xfId="52611" xr:uid="{3CD1A473-B4E1-469C-BAC0-4168BC291510}"/>
    <cellStyle name="x_avp 4" xfId="52612" xr:uid="{964AE3F2-8875-48AA-A0F4-01754BACE868}"/>
    <cellStyle name="x_avp 4 2" xfId="52613" xr:uid="{9C88BDDB-C7B0-42FD-8E89-831A77C6D74E}"/>
    <cellStyle name="x_avp 5" xfId="52614" xr:uid="{00733F3F-D876-4D31-961D-1478E65D7BA8}"/>
    <cellStyle name="x_avp 6" xfId="52615" xr:uid="{29F3906F-ABBB-408B-8118-269FD1D00B10}"/>
    <cellStyle name="x_AVP_ NewCo" xfId="52616" xr:uid="{167F26BD-63D3-4AA5-96E5-597B96A0F718}"/>
    <cellStyle name="x_AVP_ NewCo 2" xfId="52617" xr:uid="{B6EF34AC-6273-4DDA-97E6-0D06EFF97D0A}"/>
    <cellStyle name="x_AVP_ NewCo 2 2" xfId="52618" xr:uid="{7D000125-4B59-4F8F-8FD0-DC676159BA8F}"/>
    <cellStyle name="x_AVP_ NewCo 2 2 2" xfId="52619" xr:uid="{7324BED5-6E6A-4D8F-B30C-952876198593}"/>
    <cellStyle name="x_AVP_ NewCo 2 3" xfId="52620" xr:uid="{B3055227-6C25-44D2-BC46-CE50DCA007A3}"/>
    <cellStyle name="x_AVP_ NewCo 2 3 2" xfId="52621" xr:uid="{B70FF815-5C4E-4CE4-AA2C-80F1FEB61F50}"/>
    <cellStyle name="x_AVP_ NewCo 2 4" xfId="52622" xr:uid="{B2B421A9-E367-4393-9FB6-E3D4543C8D20}"/>
    <cellStyle name="x_AVP_ NewCo 3" xfId="52623" xr:uid="{AB662CD2-D1FE-4CAD-94E1-8FD8EFE5E5BA}"/>
    <cellStyle name="x_AVP_ NewCo 3 2" xfId="52624" xr:uid="{2E7D2D5A-912C-4E0F-A97F-DD83D7A83EFC}"/>
    <cellStyle name="x_AVP_ NewCo 4" xfId="52625" xr:uid="{8F1D8250-E6E2-4711-A1F7-43C8A4ED24C2}"/>
    <cellStyle name="x_AVP_ NewCo 4 2" xfId="52626" xr:uid="{1F7391F1-8BF6-4ADE-B778-37BA71F53E05}"/>
    <cellStyle name="x_AVP_ NewCo 5" xfId="52627" xr:uid="{5B0FBC2E-EC4B-41BB-9933-F3C2649DF4D5}"/>
    <cellStyle name="x_AVP_ NewCo 6" xfId="52628" xr:uid="{2D3E9FAD-D130-4A41-B5F2-3693F25ED5DB}"/>
    <cellStyle name="x_Quadro Comparativo_CRI 400_BR Properties (Modulos+TNU) 20100629 v1 (2)" xfId="52629" xr:uid="{E45D89B9-65E7-4DEE-B2EA-7CA0A7EBFDEF}"/>
    <cellStyle name="x_Quadro Comparativo_CRI 400_BR Properties (Modulos+TNU) 20100629 v1 (2) 2" xfId="52630" xr:uid="{E9E2FC51-E838-4111-AD85-A22F2EB37F6A}"/>
    <cellStyle name="x_Quadro Comparativo_CRI 400_BR Properties (Modulos+TNU) 20100629 v1 (2) 2 2" xfId="52631" xr:uid="{F00A89F5-83A4-48DC-97D9-EFAD76D1CCFC}"/>
    <cellStyle name="x_Quadro Comparativo_CRI 400_BR Properties (Modulos+TNU) 20100629 v1 (2) 2 2 2" xfId="52632" xr:uid="{60551079-7EEA-41FB-90D5-798657FFEEE4}"/>
    <cellStyle name="x_Quadro Comparativo_CRI 400_BR Properties (Modulos+TNU) 20100629 v1 (2) 2 3" xfId="52633" xr:uid="{D703DFC1-A770-4855-A20E-6C35D5AA821B}"/>
    <cellStyle name="x_Quadro Comparativo_CRI 400_BR Properties (Modulos+TNU) 20100629 v1 (2) 2 3 2" xfId="52634" xr:uid="{1B05E525-4484-41B1-B3FD-719407CDB36E}"/>
    <cellStyle name="x_Quadro Comparativo_CRI 400_BR Properties (Modulos+TNU) 20100629 v1 (2) 2 4" xfId="52635" xr:uid="{2E58ACDD-1F92-4CBC-8910-4CDD2E6965F4}"/>
    <cellStyle name="x_Quadro Comparativo_CRI 400_BR Properties (Modulos+TNU) 20100629 v1 (2) 3" xfId="52636" xr:uid="{C8706ACC-A8BE-4E67-8806-0B9145FDD65F}"/>
    <cellStyle name="x_Quadro Comparativo_CRI 400_BR Properties (Modulos+TNU) 20100629 v1 (2) 3 2" xfId="52637" xr:uid="{D6D576C0-49B3-433A-AC54-6ED388B78C80}"/>
    <cellStyle name="x_Quadro Comparativo_CRI 400_BR Properties (Modulos+TNU) 20100629 v1 (2) 4" xfId="52638" xr:uid="{A482112E-4EA0-43B9-AA8A-0577E99E6D3F}"/>
    <cellStyle name="x_Quadro Comparativo_CRI 400_BR Properties (Modulos+TNU) 20100629 v1 (2) 4 2" xfId="52639" xr:uid="{74E8CD2F-6316-489E-BF1D-B4C915B1D615}"/>
    <cellStyle name="x_Quadro Comparativo_CRI 400_BR Properties (Modulos+TNU) 20100629 v1 (2) 5" xfId="52640" xr:uid="{82A5CBDD-83FB-410B-8DF0-2B7C89A6EAEB}"/>
    <cellStyle name="x_Quadro Comparativo_CRI 400_BR Properties (Modulos+TNU) 20100629 v1 (2) 6" xfId="52641" xr:uid="{1F3358AA-3910-4799-AFE3-2E7DD4E0664F}"/>
    <cellStyle name="x_Sovereign Bonds 060705" xfId="52642" xr:uid="{74C32DCB-56B2-4473-87DA-B015BF6CEF6C}"/>
    <cellStyle name="x_Sovereign Bonds 060705 (version 1)" xfId="52643" xr:uid="{FE791FC2-DAB2-4829-A715-484150566E1A}"/>
    <cellStyle name="x_Sovereign Bonds 060705 (version 1) 2" xfId="52644" xr:uid="{06312782-318E-433A-BFF6-7BA9E9A5F250}"/>
    <cellStyle name="x_Sovereign Bonds 060705 (version 1) 2 2" xfId="52645" xr:uid="{05208288-1713-405B-A0CD-80323F4905A0}"/>
    <cellStyle name="x_Sovereign Bonds 060705 (version 1) 2 2 2" xfId="52646" xr:uid="{947868E3-BC8D-46A1-AEA3-4337353F5B90}"/>
    <cellStyle name="x_Sovereign Bonds 060705 (version 1) 2 3" xfId="52647" xr:uid="{57A5C3EA-45FF-480F-B652-B2FD759864E5}"/>
    <cellStyle name="x_Sovereign Bonds 060705 (version 1) 2 3 2" xfId="52648" xr:uid="{09197937-4C6C-4B2E-BB49-19703C2EBE92}"/>
    <cellStyle name="x_Sovereign Bonds 060705 (version 1) 2 4" xfId="52649" xr:uid="{FA22E33E-1562-44B0-8D8D-661D17E4568F}"/>
    <cellStyle name="x_Sovereign Bonds 060705 (version 1) 2 5" xfId="52650" xr:uid="{BCAA16BB-DCC0-43A8-B3C7-59718C1A4E88}"/>
    <cellStyle name="x_Sovereign Bonds 060705 (version 1) 3" xfId="52651" xr:uid="{FC0E8A51-4D30-462E-A00C-050B1C21D31D}"/>
    <cellStyle name="x_Sovereign Bonds 060705 (version 1) 3 2" xfId="52652" xr:uid="{C82B64AF-A6A7-4610-8351-4D7873A1FC5A}"/>
    <cellStyle name="x_Sovereign Bonds 060705 (version 1) 3 2 2" xfId="52653" xr:uid="{A946DF75-3B81-4A56-83A8-3BE94A52849A}"/>
    <cellStyle name="x_Sovereign Bonds 060705 (version 1) 3 3" xfId="52654" xr:uid="{72EE2FCC-5558-44C1-B6F9-55F83088F301}"/>
    <cellStyle name="x_Sovereign Bonds 060705 (version 1) 3 3 2" xfId="52655" xr:uid="{8A99181F-C3AC-494E-923A-00FAD5D926AE}"/>
    <cellStyle name="x_Sovereign Bonds 060705 (version 1) 3 4" xfId="52656" xr:uid="{9EF5B682-C64D-4114-9E26-CB8F8B1FB431}"/>
    <cellStyle name="x_Sovereign Bonds 060705 (version 1) 3 5" xfId="52657" xr:uid="{C4DACC87-CA09-4D40-AC03-B65815A5E0A2}"/>
    <cellStyle name="x_Sovereign Bonds 060705 (version 1) 4" xfId="52658" xr:uid="{A9B8D072-BAD8-468F-AE70-66BEB4D45DE1}"/>
    <cellStyle name="x_Sovereign Bonds 060705 (version 1) 4 2" xfId="52659" xr:uid="{E196DF89-240C-4C64-9EE1-F4E202295E73}"/>
    <cellStyle name="x_Sovereign Bonds 060705 (version 1) 5" xfId="52660" xr:uid="{F386ADF3-6E64-43C9-8F0F-FDF7DB8F529A}"/>
    <cellStyle name="x_Sovereign Bonds 060705 (version 1) 5 2" xfId="52661" xr:uid="{F6961C2B-969B-49BB-A556-5BC53634C4C7}"/>
    <cellStyle name="x_Sovereign Bonds 060705 (version 1) 6" xfId="52662" xr:uid="{C1DA54F2-717E-4221-94D2-8A9B8A468DED}"/>
    <cellStyle name="x_Sovereign Bonds 060705 (version 1) 7" xfId="52663" xr:uid="{32DEC3F9-2D3E-47D1-AD11-CA9F7AAE53DE}"/>
    <cellStyle name="x_Sovereign Bonds 060705 (version 1)_01 NET DCF Model" xfId="52664" xr:uid="{A70CC085-E4EA-4507-8ECF-81976E336600}"/>
    <cellStyle name="x_Sovereign Bonds 060705 (version 1)_01 NET DCF Model 2" xfId="52665" xr:uid="{97A1F820-B493-442B-85D4-C36DE6CF61A0}"/>
    <cellStyle name="x_Sovereign Bonds 060705 (version 1)_01 NET DCF Model 2 2" xfId="52666" xr:uid="{C021A967-6AA5-4794-95DA-5C706BAAE32D}"/>
    <cellStyle name="x_Sovereign Bonds 060705 (version 1)_01 NET DCF Model 2 2 2" xfId="52667" xr:uid="{36B73B02-F01E-4269-9AFE-1D0C05AF936D}"/>
    <cellStyle name="x_Sovereign Bonds 060705 (version 1)_01 NET DCF Model 2 3" xfId="52668" xr:uid="{A0C20BEB-F5D0-4BF3-ABB9-1C79B35E436B}"/>
    <cellStyle name="x_Sovereign Bonds 060705 (version 1)_01 NET DCF Model 2 3 2" xfId="52669" xr:uid="{61CCC857-797C-4B3E-BA09-5C5E067A14C7}"/>
    <cellStyle name="x_Sovereign Bonds 060705 (version 1)_01 NET DCF Model 2 4" xfId="52670" xr:uid="{038B31EE-08CD-4D6D-BDEA-AB86FB8E91DA}"/>
    <cellStyle name="x_Sovereign Bonds 060705 (version 1)_01 NET DCF Model 3" xfId="52671" xr:uid="{4AEA5862-EF8F-4DDD-A8C8-329EF51450B7}"/>
    <cellStyle name="x_Sovereign Bonds 060705 (version 1)_01 NET DCF Model 3 2" xfId="52672" xr:uid="{51A763CF-160D-48F0-9084-425A387DFE8B}"/>
    <cellStyle name="x_Sovereign Bonds 060705 (version 1)_01 NET DCF Model 4" xfId="52673" xr:uid="{7AA1A708-5673-4DB7-A88F-8A77344447C5}"/>
    <cellStyle name="x_Sovereign Bonds 060705 (version 1)_01 NET DCF Model 4 2" xfId="52674" xr:uid="{42A54010-FD9D-47A1-B2B6-2E6FF8118470}"/>
    <cellStyle name="x_Sovereign Bonds 060705 (version 1)_01 NET DCF Model 5" xfId="52675" xr:uid="{2C375755-B9FB-4582-9646-B8DA0D75DA2C}"/>
    <cellStyle name="x_Sovereign Bonds 060705 (version 1)_01 NET DCF Model 6" xfId="52676" xr:uid="{F52410B3-5F41-4FD6-BD5C-D478B77B740A}"/>
    <cellStyle name="x_Sovereign Bonds 060705 (version 1)_03 Embratel DCF Model_Loscos" xfId="52677" xr:uid="{06E64105-AC23-4904-AA7B-47F53FEBAB81}"/>
    <cellStyle name="x_Sovereign Bonds 060705 (version 1)_03 Embratel DCF Model_Loscos 2" xfId="52678" xr:uid="{7179EBAF-6098-4D73-9C26-81B1D76B354E}"/>
    <cellStyle name="x_Sovereign Bonds 060705 (version 1)_03 Embratel DCF Model_Loscos 2 2" xfId="52679" xr:uid="{DEFA07F5-A3E4-49A6-92B5-DE1125640BCC}"/>
    <cellStyle name="x_Sovereign Bonds 060705 (version 1)_03 Embratel DCF Model_Loscos 2 2 2" xfId="52680" xr:uid="{A6874A29-FBF5-4D38-A585-8FC9BB626269}"/>
    <cellStyle name="x_Sovereign Bonds 060705 (version 1)_03 Embratel DCF Model_Loscos 2 3" xfId="52681" xr:uid="{66F33BE5-8FBF-42A6-BBC6-78C7F1F608A1}"/>
    <cellStyle name="x_Sovereign Bonds 060705 (version 1)_03 Embratel DCF Model_Loscos 2 3 2" xfId="52682" xr:uid="{10D280F4-1B50-4DF0-B8E9-26AA514B5D21}"/>
    <cellStyle name="x_Sovereign Bonds 060705 (version 1)_03 Embratel DCF Model_Loscos 2 4" xfId="52683" xr:uid="{AD582EE4-457D-44A8-B5C7-E86E8419F4D0}"/>
    <cellStyle name="x_Sovereign Bonds 060705 (version 1)_03 Embratel DCF Model_Loscos 3" xfId="52684" xr:uid="{2DA61BF3-B138-4FC9-84DF-D486C0011BB3}"/>
    <cellStyle name="x_Sovereign Bonds 060705 (version 1)_03 Embratel DCF Model_Loscos 3 2" xfId="52685" xr:uid="{46926436-8C54-4653-BC3B-A348F37F3CE0}"/>
    <cellStyle name="x_Sovereign Bonds 060705 (version 1)_03 Embratel DCF Model_Loscos 4" xfId="52686" xr:uid="{987ACFF5-17AE-4DEB-939A-F6E1A4545C40}"/>
    <cellStyle name="x_Sovereign Bonds 060705 (version 1)_03 Embratel DCF Model_Loscos 4 2" xfId="52687" xr:uid="{6D86BDA1-6B18-4ACE-A1CC-225DD002D1CD}"/>
    <cellStyle name="x_Sovereign Bonds 060705 (version 1)_03 Embratel DCF Model_Loscos 5" xfId="52688" xr:uid="{EFA3FDCA-970F-4452-A7B7-72E53BABD152}"/>
    <cellStyle name="x_Sovereign Bonds 060705 (version 1)_03 Embratel DCF Model_Loscos 6" xfId="52689" xr:uid="{D586A724-C277-4B45-AC00-081929552E8C}"/>
    <cellStyle name="x_Sovereign Bonds 060705 (version 1)_03 Embratel DCF Model_Loscos_Quadro Comparativo_CRI 400_BR Properties (Modulos+TNU) 20100629 v1 (2)" xfId="52690" xr:uid="{691E3D1B-C41B-4AB3-BCE8-1AFA92F94282}"/>
    <cellStyle name="x_Sovereign Bonds 060705 (version 1)_03 Embratel DCF Model_Loscos_Quadro Comparativo_CRI 400_BR Properties (Modulos+TNU) 20100629 v1 (2) 2" xfId="52691" xr:uid="{5A520076-1AC6-425C-8788-EAC038276367}"/>
    <cellStyle name="x_Sovereign Bonds 060705 (version 1)_03 Embratel DCF Model_Loscos_Quadro Comparativo_CRI 400_BR Properties (Modulos+TNU) 20100629 v1 (2) 2 2" xfId="52692" xr:uid="{3D15963F-2B15-4EC6-9878-50FD320B0405}"/>
    <cellStyle name="x_Sovereign Bonds 060705 (version 1)_03 Embratel DCF Model_Loscos_Quadro Comparativo_CRI 400_BR Properties (Modulos+TNU) 20100629 v1 (2) 2 2 2" xfId="52693" xr:uid="{314BE890-68FD-4160-AB78-8407EB7C4FB0}"/>
    <cellStyle name="x_Sovereign Bonds 060705 (version 1)_03 Embratel DCF Model_Loscos_Quadro Comparativo_CRI 400_BR Properties (Modulos+TNU) 20100629 v1 (2) 2 3" xfId="52694" xr:uid="{8841328D-FD7D-4C54-882F-E506AC771E8E}"/>
    <cellStyle name="x_Sovereign Bonds 060705 (version 1)_03 Embratel DCF Model_Loscos_Quadro Comparativo_CRI 400_BR Properties (Modulos+TNU) 20100629 v1 (2) 2 3 2" xfId="52695" xr:uid="{D36398EA-DDF1-4400-A5FE-1827604EEA32}"/>
    <cellStyle name="x_Sovereign Bonds 060705 (version 1)_03 Embratel DCF Model_Loscos_Quadro Comparativo_CRI 400_BR Properties (Modulos+TNU) 20100629 v1 (2) 2 4" xfId="52696" xr:uid="{3FA26569-69B4-4511-A589-A0BD40475A0F}"/>
    <cellStyle name="x_Sovereign Bonds 060705 (version 1)_03 Embratel DCF Model_Loscos_Quadro Comparativo_CRI 400_BR Properties (Modulos+TNU) 20100629 v1 (2) 3" xfId="52697" xr:uid="{5D187713-BBC6-4AD8-B153-4B47BF197457}"/>
    <cellStyle name="x_Sovereign Bonds 060705 (version 1)_03 Embratel DCF Model_Loscos_Quadro Comparativo_CRI 400_BR Properties (Modulos+TNU) 20100629 v1 (2) 3 2" xfId="52698" xr:uid="{333708B7-9C7A-46D9-A7A3-62EF379C867D}"/>
    <cellStyle name="x_Sovereign Bonds 060705 (version 1)_03 Embratel DCF Model_Loscos_Quadro Comparativo_CRI 400_BR Properties (Modulos+TNU) 20100629 v1 (2) 4" xfId="52699" xr:uid="{B78EEC5B-754C-4AB6-BCC0-34CED371D58C}"/>
    <cellStyle name="x_Sovereign Bonds 060705 (version 1)_03 Embratel DCF Model_Loscos_Quadro Comparativo_CRI 400_BR Properties (Modulos+TNU) 20100629 v1 (2) 4 2" xfId="52700" xr:uid="{FF26B2AA-85FF-455A-9F31-D1D19455CB50}"/>
    <cellStyle name="x_Sovereign Bonds 060705 (version 1)_03 Embratel DCF Model_Loscos_Quadro Comparativo_CRI 400_BR Properties (Modulos+TNU) 20100629 v1 (2) 5" xfId="52701" xr:uid="{C8081EC6-BFCF-4D4D-A144-2BDB55228139}"/>
    <cellStyle name="x_Sovereign Bonds 060705 (version 1)_03 Embratel DCF Model_Loscos_Quadro Comparativo_CRI 400_BR Properties (Modulos+TNU) 20100629 v1 (2) 6" xfId="52702" xr:uid="{94270245-711D-48D8-8A7D-9D0C9052CFDB}"/>
    <cellStyle name="x_Sovereign Bonds 060705 (version 1)_05 NET DCF Model" xfId="52703" xr:uid="{4A845AD5-EA8E-4ADB-A294-CDDBB17C538A}"/>
    <cellStyle name="x_Sovereign Bonds 060705 (version 1)_05 NET DCF Model 2" xfId="52704" xr:uid="{35B0628C-351D-42CB-A041-5D09D34B7ED7}"/>
    <cellStyle name="x_Sovereign Bonds 060705 (version 1)_05 NET DCF Model 2 2" xfId="52705" xr:uid="{752AB326-FCB7-41CB-97F3-9E93F6DF0A67}"/>
    <cellStyle name="x_Sovereign Bonds 060705 (version 1)_05 NET DCF Model 2 2 2" xfId="52706" xr:uid="{325747B7-91B0-46A1-B5A3-59FC765930E8}"/>
    <cellStyle name="x_Sovereign Bonds 060705 (version 1)_05 NET DCF Model 2 3" xfId="52707" xr:uid="{729F4F9D-31F3-4EF0-B86F-58100089205C}"/>
    <cellStyle name="x_Sovereign Bonds 060705 (version 1)_05 NET DCF Model 2 3 2" xfId="52708" xr:uid="{4206FBDD-5988-4D94-9573-BFB04040674F}"/>
    <cellStyle name="x_Sovereign Bonds 060705 (version 1)_05 NET DCF Model 2 4" xfId="52709" xr:uid="{F3DE193E-00E9-4E88-BDBA-EFA5539DF8BC}"/>
    <cellStyle name="x_Sovereign Bonds 060705 (version 1)_05 NET DCF Model 3" xfId="52710" xr:uid="{CA87EC6A-4D2C-40E9-BDBB-40E6CA16F374}"/>
    <cellStyle name="x_Sovereign Bonds 060705 (version 1)_05 NET DCF Model 3 2" xfId="52711" xr:uid="{745BBBCE-0EB8-496D-B0F4-82EEC597B70E}"/>
    <cellStyle name="x_Sovereign Bonds 060705 (version 1)_05 NET DCF Model 4" xfId="52712" xr:uid="{6957A953-20AC-4F45-96F1-EDC4B94D44F4}"/>
    <cellStyle name="x_Sovereign Bonds 060705 (version 1)_05 NET DCF Model 4 2" xfId="52713" xr:uid="{B263EFA7-6DF8-48CF-9578-58505E546E28}"/>
    <cellStyle name="x_Sovereign Bonds 060705 (version 1)_05 NET DCF Model 5" xfId="52714" xr:uid="{16CDEC6A-E59C-4140-944C-05FE77AA1233}"/>
    <cellStyle name="x_Sovereign Bonds 060705 (version 1)_05 NET DCF Model 6" xfId="52715" xr:uid="{5C9FEC74-6C1F-49AA-B2EF-100C55565E75}"/>
    <cellStyle name="x_Sovereign Bonds 060705 (version 1)_05 TMX Brazil DCF Model" xfId="52716" xr:uid="{731441D9-96D6-474C-84A5-725654CB34DB}"/>
    <cellStyle name="x_Sovereign Bonds 060705 (version 1)_05 TMX Brazil DCF Model 2" xfId="52717" xr:uid="{63B246A8-3944-4E85-B1AD-7A0BC849F208}"/>
    <cellStyle name="x_Sovereign Bonds 060705 (version 1)_05 TMX Brazil DCF Model 2 2" xfId="52718" xr:uid="{F0C97CE6-DF57-4DEE-A5D9-4639C24FB57F}"/>
    <cellStyle name="x_Sovereign Bonds 060705 (version 1)_05 TMX Brazil DCF Model 2 2 2" xfId="52719" xr:uid="{B70FAB24-D89E-4B31-B704-43F632960240}"/>
    <cellStyle name="x_Sovereign Bonds 060705 (version 1)_05 TMX Brazil DCF Model 2 3" xfId="52720" xr:uid="{46269ACE-DBAC-4D97-8719-7551A9D383C5}"/>
    <cellStyle name="x_Sovereign Bonds 060705 (version 1)_05 TMX Brazil DCF Model 2 3 2" xfId="52721" xr:uid="{CF7CDEE6-5B15-4ED4-9124-98699DFAAE89}"/>
    <cellStyle name="x_Sovereign Bonds 060705 (version 1)_05 TMX Brazil DCF Model 2 4" xfId="52722" xr:uid="{710EC422-0B20-42A4-9FBC-0B675BFBF6AB}"/>
    <cellStyle name="x_Sovereign Bonds 060705 (version 1)_05 TMX Brazil DCF Model 3" xfId="52723" xr:uid="{CA2D5C3B-90A6-41D7-9613-BF5820FDD028}"/>
    <cellStyle name="x_Sovereign Bonds 060705 (version 1)_05 TMX Brazil DCF Model 3 2" xfId="52724" xr:uid="{22EAB8B9-9452-4A24-944D-9D06CAB6A16D}"/>
    <cellStyle name="x_Sovereign Bonds 060705 (version 1)_05 TMX Brazil DCF Model 4" xfId="52725" xr:uid="{2517F391-7780-42A2-B695-D5177D815A7A}"/>
    <cellStyle name="x_Sovereign Bonds 060705 (version 1)_05 TMX Brazil DCF Model 4 2" xfId="52726" xr:uid="{4ABDC71C-9D1C-47B4-9EEE-BA541EF15189}"/>
    <cellStyle name="x_Sovereign Bonds 060705 (version 1)_05 TMX Brazil DCF Model 5" xfId="52727" xr:uid="{70BB38DC-9DDA-498D-88E7-B85C1660E351}"/>
    <cellStyle name="x_Sovereign Bonds 060705 (version 1)_05 TMX Brazil DCF Model 6" xfId="52728" xr:uid="{6896C7A3-57CD-47FC-BBCC-4AFA5EB08C79}"/>
    <cellStyle name="x_Sovereign Bonds 060705 (version 1)_Quadro Comparativo_CRI 400_BR Properties (Modulos+TNU) 20100629 v1 (2)" xfId="52729" xr:uid="{D891BFE6-D4E6-40AB-96D3-786560036CCC}"/>
    <cellStyle name="x_Sovereign Bonds 060705 (version 1)_Quadro Comparativo_CRI 400_BR Properties (Modulos+TNU) 20100629 v1 (2) 2" xfId="52730" xr:uid="{06A1511F-1F2C-4122-8103-A2D864E60883}"/>
    <cellStyle name="x_Sovereign Bonds 060705 (version 1)_Quadro Comparativo_CRI 400_BR Properties (Modulos+TNU) 20100629 v1 (2) 2 2" xfId="52731" xr:uid="{2B5E9AA2-6D1F-4F39-9CE8-69C18E2FEE77}"/>
    <cellStyle name="x_Sovereign Bonds 060705 (version 1)_Quadro Comparativo_CRI 400_BR Properties (Modulos+TNU) 20100629 v1 (2) 2 2 2" xfId="52732" xr:uid="{41D4D9ED-7B7A-43E8-AF3F-A8098551E5C4}"/>
    <cellStyle name="x_Sovereign Bonds 060705 (version 1)_Quadro Comparativo_CRI 400_BR Properties (Modulos+TNU) 20100629 v1 (2) 2 3" xfId="52733" xr:uid="{243D6018-0AAF-4FEA-A6F7-2C8A2683E35D}"/>
    <cellStyle name="x_Sovereign Bonds 060705 (version 1)_Quadro Comparativo_CRI 400_BR Properties (Modulos+TNU) 20100629 v1 (2) 2 3 2" xfId="52734" xr:uid="{CCF67CEC-2394-4EFA-9058-1A64548C7B27}"/>
    <cellStyle name="x_Sovereign Bonds 060705 (version 1)_Quadro Comparativo_CRI 400_BR Properties (Modulos+TNU) 20100629 v1 (2) 2 4" xfId="52735" xr:uid="{58AECC23-EE4A-4918-AF4E-48115E24BABD}"/>
    <cellStyle name="x_Sovereign Bonds 060705 (version 1)_Quadro Comparativo_CRI 400_BR Properties (Modulos+TNU) 20100629 v1 (2) 2 5" xfId="52736" xr:uid="{9E7B5983-32EB-4BEA-9F58-A5736D6E3E1B}"/>
    <cellStyle name="x_Sovereign Bonds 060705 (version 1)_Quadro Comparativo_CRI 400_BR Properties (Modulos+TNU) 20100629 v1 (2) 3" xfId="52737" xr:uid="{121EEC68-65AC-46EA-9C44-734F381A82F7}"/>
    <cellStyle name="x_Sovereign Bonds 060705 (version 1)_Quadro Comparativo_CRI 400_BR Properties (Modulos+TNU) 20100629 v1 (2) 3 2" xfId="52738" xr:uid="{74130D17-D5F9-4DB1-BCC1-C605D3E9C6FC}"/>
    <cellStyle name="x_Sovereign Bonds 060705 (version 1)_Quadro Comparativo_CRI 400_BR Properties (Modulos+TNU) 20100629 v1 (2) 3 2 2" xfId="52739" xr:uid="{C3BF9E11-1886-44DA-AA3B-075C82F71216}"/>
    <cellStyle name="x_Sovereign Bonds 060705 (version 1)_Quadro Comparativo_CRI 400_BR Properties (Modulos+TNU) 20100629 v1 (2) 3 3" xfId="52740" xr:uid="{6131DFB6-16ED-4A82-BA97-F7220C777ADE}"/>
    <cellStyle name="x_Sovereign Bonds 060705 (version 1)_Quadro Comparativo_CRI 400_BR Properties (Modulos+TNU) 20100629 v1 (2) 3 3 2" xfId="52741" xr:uid="{827170B2-3000-4F0A-B987-4A21CB14FB96}"/>
    <cellStyle name="x_Sovereign Bonds 060705 (version 1)_Quadro Comparativo_CRI 400_BR Properties (Modulos+TNU) 20100629 v1 (2) 3 4" xfId="52742" xr:uid="{BB686803-B9D5-4766-9E0B-B4DE2C9D230F}"/>
    <cellStyle name="x_Sovereign Bonds 060705 (version 1)_Quadro Comparativo_CRI 400_BR Properties (Modulos+TNU) 20100629 v1 (2) 3 5" xfId="52743" xr:uid="{1BE34DEB-C99C-4FB4-9F36-D3AA006E21A1}"/>
    <cellStyle name="x_Sovereign Bonds 060705 (version 1)_Quadro Comparativo_CRI 400_BR Properties (Modulos+TNU) 20100629 v1 (2) 4" xfId="52744" xr:uid="{64562385-E2BF-4813-A321-199D9A38EC3F}"/>
    <cellStyle name="x_Sovereign Bonds 060705 (version 1)_Quadro Comparativo_CRI 400_BR Properties (Modulos+TNU) 20100629 v1 (2) 4 2" xfId="52745" xr:uid="{002B1EC5-00C1-4DCC-81C5-99BC69ED507E}"/>
    <cellStyle name="x_Sovereign Bonds 060705 (version 1)_Quadro Comparativo_CRI 400_BR Properties (Modulos+TNU) 20100629 v1 (2) 5" xfId="52746" xr:uid="{85019425-FA59-452D-A586-5D7C9F90E0CC}"/>
    <cellStyle name="x_Sovereign Bonds 060705 (version 1)_Quadro Comparativo_CRI 400_BR Properties (Modulos+TNU) 20100629 v1 (2) 5 2" xfId="52747" xr:uid="{1CD62E7A-EF82-44AE-8998-B945D7D36060}"/>
    <cellStyle name="x_Sovereign Bonds 060705 (version 1)_Quadro Comparativo_CRI 400_BR Properties (Modulos+TNU) 20100629 v1 (2) 6" xfId="52748" xr:uid="{3AD4839F-2CA2-429A-BE11-E9F93A2ED964}"/>
    <cellStyle name="x_Sovereign Bonds 060705 (version 1)_Quadro Comparativo_CRI 400_BR Properties (Modulos+TNU) 20100629 v1 (2) 7" xfId="52749" xr:uid="{F54060A7-A60D-46C4-A2D8-3A2CBE2BD904}"/>
    <cellStyle name="x_Sovereign Bonds 060705 10" xfId="52750" xr:uid="{59868730-C0D7-4869-B51E-3FD592CECA7F}"/>
    <cellStyle name="x_Sovereign Bonds 060705 10 2" xfId="52751" xr:uid="{89FE2D25-EAFF-42C2-9394-5621B2B70057}"/>
    <cellStyle name="x_Sovereign Bonds 060705 11" xfId="52752" xr:uid="{04994E65-EB3F-41AE-A83D-2E7E138D351F}"/>
    <cellStyle name="x_Sovereign Bonds 060705 11 2" xfId="52753" xr:uid="{5F8CC476-ABCD-46A6-98AA-95208DD5D1B6}"/>
    <cellStyle name="x_Sovereign Bonds 060705 12" xfId="52754" xr:uid="{D6BEF8C1-93BA-48DA-BEE0-DD991D817090}"/>
    <cellStyle name="x_Sovereign Bonds 060705 12 2" xfId="52755" xr:uid="{A115D91C-D63A-4229-BABB-2B1BBAEA5B8B}"/>
    <cellStyle name="x_Sovereign Bonds 060705 13" xfId="52756" xr:uid="{C75AE9AC-2B02-4F64-ACDE-238F2627D42C}"/>
    <cellStyle name="x_Sovereign Bonds 060705 13 2" xfId="52757" xr:uid="{018D7921-AD52-4EB0-8324-684592954D1E}"/>
    <cellStyle name="x_Sovereign Bonds 060705 14" xfId="52758" xr:uid="{A81D4843-E8C6-446F-B211-C4BA369B680D}"/>
    <cellStyle name="x_Sovereign Bonds 060705 14 2" xfId="52759" xr:uid="{1CC814B4-ACD3-4301-8ABE-1138EA9A73E1}"/>
    <cellStyle name="x_Sovereign Bonds 060705 15" xfId="52760" xr:uid="{43EE84AF-EA4A-4C59-B656-43BF838F2BE9}"/>
    <cellStyle name="x_Sovereign Bonds 060705 15 2" xfId="52761" xr:uid="{C745E039-782A-4EA8-8AF3-9ABD6A13D993}"/>
    <cellStyle name="x_Sovereign Bonds 060705 16" xfId="52762" xr:uid="{E30BABFC-3DCE-43FA-A08B-947CA6E6FCD1}"/>
    <cellStyle name="x_Sovereign Bonds 060705 16 2" xfId="52763" xr:uid="{91A66730-B238-4101-B77A-2A52743C22AF}"/>
    <cellStyle name="x_Sovereign Bonds 060705 17" xfId="52764" xr:uid="{4A240CE6-E8F9-4E14-B9C2-9900232989B2}"/>
    <cellStyle name="x_Sovereign Bonds 060705 17 2" xfId="52765" xr:uid="{37AF35CF-6E46-4862-874A-A648B761BFB2}"/>
    <cellStyle name="x_Sovereign Bonds 060705 18" xfId="52766" xr:uid="{80A74C8D-0F43-4012-904F-8491C0E17C44}"/>
    <cellStyle name="x_Sovereign Bonds 060705 18 2" xfId="52767" xr:uid="{2EA54397-809A-44D1-A759-E89ABAF04F49}"/>
    <cellStyle name="x_Sovereign Bonds 060705 19" xfId="52768" xr:uid="{D4568A4B-21DC-4981-8558-AE72141BC28B}"/>
    <cellStyle name="x_Sovereign Bonds 060705 2" xfId="52769" xr:uid="{DDE5854C-614D-4EDC-9FBB-E470A6F3AF4E}"/>
    <cellStyle name="x_Sovereign Bonds 060705 2 2" xfId="52770" xr:uid="{71AE4298-CCE0-4A1D-A625-0C1F64E7292E}"/>
    <cellStyle name="x_Sovereign Bonds 060705 2 2 2" xfId="52771" xr:uid="{050ADBBA-0DD6-4B30-BFA8-6C1785BA9B83}"/>
    <cellStyle name="x_Sovereign Bonds 060705 2 3" xfId="52772" xr:uid="{86CD6FD9-A7C3-43CA-ABF1-B77C1F74A149}"/>
    <cellStyle name="x_Sovereign Bonds 060705 2 3 2" xfId="52773" xr:uid="{20CF6BA9-C53F-42EA-8238-CA1FF9E35922}"/>
    <cellStyle name="x_Sovereign Bonds 060705 2 4" xfId="52774" xr:uid="{DF1BC69C-38C3-4216-9A18-E68344097EB8}"/>
    <cellStyle name="x_Sovereign Bonds 060705 20" xfId="52775" xr:uid="{A3745404-C201-4FBC-B253-575562DD7C0E}"/>
    <cellStyle name="x_Sovereign Bonds 060705 3" xfId="52776" xr:uid="{FF450956-3AAA-446D-9125-B6BA99400DFF}"/>
    <cellStyle name="x_Sovereign Bonds 060705 3 2" xfId="52777" xr:uid="{C2B010A4-0A8A-4F59-ABB5-D5FF56DA7C93}"/>
    <cellStyle name="x_Sovereign Bonds 060705 3 2 2" xfId="52778" xr:uid="{FEF6B23C-D391-4DB0-B540-5F358970D122}"/>
    <cellStyle name="x_Sovereign Bonds 060705 3 3" xfId="52779" xr:uid="{C861C889-7442-47F9-A4D9-267A1390E517}"/>
    <cellStyle name="x_Sovereign Bonds 060705 3 3 2" xfId="52780" xr:uid="{F207CB8F-F619-40CC-91AD-B5CA857326DC}"/>
    <cellStyle name="x_Sovereign Bonds 060705 3 4" xfId="52781" xr:uid="{EDBB767B-7873-4A8C-AFF8-675C79D7BCF1}"/>
    <cellStyle name="x_Sovereign Bonds 060705 4" xfId="52782" xr:uid="{EBB16472-C0BF-4EA0-8C3D-D9AE1DD608A0}"/>
    <cellStyle name="x_Sovereign Bonds 060705 4 2" xfId="52783" xr:uid="{818BEE36-FE2E-4990-AD3A-11AA6B434972}"/>
    <cellStyle name="x_Sovereign Bonds 060705 4 2 2" xfId="52784" xr:uid="{1EFD534E-EBF4-4701-A2DC-1FE481DB6029}"/>
    <cellStyle name="x_Sovereign Bonds 060705 4 3" xfId="52785" xr:uid="{F94A9806-EB59-4FCD-B699-1335C1AA8777}"/>
    <cellStyle name="x_Sovereign Bonds 060705 5" xfId="52786" xr:uid="{3810AB9B-4581-4CDC-86DE-2691D8486FB3}"/>
    <cellStyle name="x_Sovereign Bonds 060705 5 2" xfId="52787" xr:uid="{8524FBFB-2FD6-436D-8407-BAB34404A097}"/>
    <cellStyle name="x_Sovereign Bonds 060705 6" xfId="52788" xr:uid="{A6ED3374-580B-45F1-8226-5E12FDCD2FD1}"/>
    <cellStyle name="x_Sovereign Bonds 060705 6 2" xfId="52789" xr:uid="{B90E89C7-7496-4F46-8AA1-94467CC3615E}"/>
    <cellStyle name="x_Sovereign Bonds 060705 7" xfId="52790" xr:uid="{E2885AFB-CA95-4044-A4FA-E2041D51D3CA}"/>
    <cellStyle name="x_Sovereign Bonds 060705 7 2" xfId="52791" xr:uid="{95B9B57E-24A7-4E60-9F92-9138B6C09B49}"/>
    <cellStyle name="x_Sovereign Bonds 060705 8" xfId="52792" xr:uid="{E3BD8365-1EC6-414F-BE3A-A18AF1233BAC}"/>
    <cellStyle name="x_Sovereign Bonds 060705 8 2" xfId="52793" xr:uid="{9D6D1E4D-BE48-4009-9E16-54990FB28B72}"/>
    <cellStyle name="x_Sovereign Bonds 060705 9" xfId="52794" xr:uid="{491DEBAD-D54A-4105-938C-BD08F2793D0F}"/>
    <cellStyle name="x_Sovereign Bonds 060705 9 2" xfId="52795" xr:uid="{7585E306-4361-4900-99B9-D81CD0B4B5E6}"/>
    <cellStyle name="x_Sovereign Bonds 060705_1" xfId="52796" xr:uid="{03E991E6-A4C6-4151-8294-565BD842C436}"/>
    <cellStyle name="x_Sovereign Bonds 060705_1 2" xfId="52797" xr:uid="{146BA3D1-8145-4345-9BC3-7B2D1ECE8471}"/>
    <cellStyle name="x_Sovereign Bonds 060705_1 2 2" xfId="52798" xr:uid="{B29716D7-D224-46FC-999C-C46707D56AEB}"/>
    <cellStyle name="x_Sovereign Bonds 060705_1 2 2 2" xfId="52799" xr:uid="{B91FF36B-AA11-4F81-9E62-F8CD189F3E2C}"/>
    <cellStyle name="x_Sovereign Bonds 060705_1 2 3" xfId="52800" xr:uid="{9E8AE020-7928-48D6-8B72-FB7F16D8A294}"/>
    <cellStyle name="x_Sovereign Bonds 060705_1 2 3 2" xfId="52801" xr:uid="{23CAA4A1-39A2-4E00-BEF9-C35DBB5E46E4}"/>
    <cellStyle name="x_Sovereign Bonds 060705_1 2 4" xfId="52802" xr:uid="{A958D81E-8A9A-46B0-A81E-F18B074C37FB}"/>
    <cellStyle name="x_Sovereign Bonds 060705_1 2 5" xfId="52803" xr:uid="{074F2A5F-A585-447A-A8F2-E3DDF995ACE4}"/>
    <cellStyle name="x_Sovereign Bonds 060705_1 3" xfId="52804" xr:uid="{64BFF151-46A4-417E-94E5-DFDD73CA9694}"/>
    <cellStyle name="x_Sovereign Bonds 060705_1 3 2" xfId="52805" xr:uid="{A3F83271-F3B8-472C-8832-E89A8695AB5F}"/>
    <cellStyle name="x_Sovereign Bonds 060705_1 3 2 2" xfId="52806" xr:uid="{0B5EDFD6-E382-406F-B10A-5876A7F9C175}"/>
    <cellStyle name="x_Sovereign Bonds 060705_1 3 3" xfId="52807" xr:uid="{9B7EDE14-121E-4FA0-9F42-D8D7AD60E2F9}"/>
    <cellStyle name="x_Sovereign Bonds 060705_1 3 3 2" xfId="52808" xr:uid="{B630EB6A-5EAB-49E5-A27E-CE1B938DC9C0}"/>
    <cellStyle name="x_Sovereign Bonds 060705_1 3 4" xfId="52809" xr:uid="{C42A1D54-147E-439B-A9AF-63E2704921FF}"/>
    <cellStyle name="x_Sovereign Bonds 060705_1 3 5" xfId="52810" xr:uid="{04E63C80-B2B2-43D1-B74E-E3224F5D77C5}"/>
    <cellStyle name="x_Sovereign Bonds 060705_1 4" xfId="52811" xr:uid="{DED82CA5-EBCC-43EA-883C-C3E2B51AFC5D}"/>
    <cellStyle name="x_Sovereign Bonds 060705_1 4 2" xfId="52812" xr:uid="{865C180C-64D9-45A8-A7F4-E3CCC03FC79F}"/>
    <cellStyle name="x_Sovereign Bonds 060705_1 5" xfId="52813" xr:uid="{83230CD6-8F3C-48C6-904E-485EBFAA6A4B}"/>
    <cellStyle name="x_Sovereign Bonds 060705_1 5 2" xfId="52814" xr:uid="{672FF594-F7A4-45A3-AEC6-F0CAA28768C5}"/>
    <cellStyle name="x_Sovereign Bonds 060705_1 6" xfId="52815" xr:uid="{3B6C2AF6-2C21-4A3F-9AFB-B2E5FA47281D}"/>
    <cellStyle name="x_Sovereign Bonds 060705_1 7" xfId="52816" xr:uid="{778B27BD-FDAD-4EAC-8B1F-0A539C0AA75B}"/>
    <cellStyle name="x_Sovereign Bonds 060705_1_01 NET DCF Model" xfId="52817" xr:uid="{7DC133FD-E32B-419B-8099-E09A11ABDD12}"/>
    <cellStyle name="x_Sovereign Bonds 060705_1_01 NET DCF Model 2" xfId="52818" xr:uid="{9A092A08-48B2-4113-916A-D85D616BD9C5}"/>
    <cellStyle name="x_Sovereign Bonds 060705_1_01 NET DCF Model 2 2" xfId="52819" xr:uid="{2ACB6479-9AEE-41D2-8913-5CC2ED0FF750}"/>
    <cellStyle name="x_Sovereign Bonds 060705_1_01 NET DCF Model 2 2 2" xfId="52820" xr:uid="{F644BA1E-362F-4F97-8DB2-30F2876B4CBF}"/>
    <cellStyle name="x_Sovereign Bonds 060705_1_01 NET DCF Model 2 3" xfId="52821" xr:uid="{F8E6C77B-00F6-49CD-BBF1-CAF0F4A9D4CC}"/>
    <cellStyle name="x_Sovereign Bonds 060705_1_01 NET DCF Model 2 3 2" xfId="52822" xr:uid="{FA4C59A0-BF46-4B55-864F-18E1868FA8BD}"/>
    <cellStyle name="x_Sovereign Bonds 060705_1_01 NET DCF Model 2 4" xfId="52823" xr:uid="{57E4AE42-BBF5-4CC3-AD54-F19988390FB8}"/>
    <cellStyle name="x_Sovereign Bonds 060705_1_01 NET DCF Model 3" xfId="52824" xr:uid="{7E74F05A-564B-4042-8813-3AFDAA8EE81F}"/>
    <cellStyle name="x_Sovereign Bonds 060705_1_01 NET DCF Model 3 2" xfId="52825" xr:uid="{280D9CF3-BC83-427A-8C28-9F23A7AF2B3B}"/>
    <cellStyle name="x_Sovereign Bonds 060705_1_01 NET DCF Model 4" xfId="52826" xr:uid="{9342322A-1E04-423F-AFE7-B162D2792581}"/>
    <cellStyle name="x_Sovereign Bonds 060705_1_01 NET DCF Model 4 2" xfId="52827" xr:uid="{01876944-7EF6-47B6-BE5D-D7044F88EB9E}"/>
    <cellStyle name="x_Sovereign Bonds 060705_1_01 NET DCF Model 5" xfId="52828" xr:uid="{EFE3C3A3-4DEC-4FBC-B5F7-3F007B0BE6B6}"/>
    <cellStyle name="x_Sovereign Bonds 060705_1_01 NET DCF Model 6" xfId="52829" xr:uid="{4A7305AC-886E-461F-98CB-5C759412D3B1}"/>
    <cellStyle name="x_Sovereign Bonds 060705_1_03 Embratel DCF Model_Loscos" xfId="52830" xr:uid="{BD355D51-ADCF-4A55-BA7D-BB2254771853}"/>
    <cellStyle name="x_Sovereign Bonds 060705_1_03 Embratel DCF Model_Loscos 2" xfId="52831" xr:uid="{EA39631E-F3EC-48A2-ABCB-06BA6182941B}"/>
    <cellStyle name="x_Sovereign Bonds 060705_1_03 Embratel DCF Model_Loscos 2 2" xfId="52832" xr:uid="{F09F0C74-E3EF-46DC-B626-159D17929F32}"/>
    <cellStyle name="x_Sovereign Bonds 060705_1_03 Embratel DCF Model_Loscos 2 2 2" xfId="52833" xr:uid="{836B26E5-AAAA-468A-A024-90A3C8C862B7}"/>
    <cellStyle name="x_Sovereign Bonds 060705_1_03 Embratel DCF Model_Loscos 2 3" xfId="52834" xr:uid="{5CC5B7A3-AE42-49F0-8611-11FEB86ADDE3}"/>
    <cellStyle name="x_Sovereign Bonds 060705_1_03 Embratel DCF Model_Loscos 2 3 2" xfId="52835" xr:uid="{355D6B0D-D6A5-4BAC-B2F3-6F93FC3655A2}"/>
    <cellStyle name="x_Sovereign Bonds 060705_1_03 Embratel DCF Model_Loscos 2 4" xfId="52836" xr:uid="{07A8B5E2-5823-498A-93CE-93424CF04F71}"/>
    <cellStyle name="x_Sovereign Bonds 060705_1_03 Embratel DCF Model_Loscos 3" xfId="52837" xr:uid="{B627677E-7A94-43A3-9D06-8BD38E7C80F5}"/>
    <cellStyle name="x_Sovereign Bonds 060705_1_03 Embratel DCF Model_Loscos 3 2" xfId="52838" xr:uid="{7AEEE6C5-06CD-4E87-9A41-47C2DF883E5C}"/>
    <cellStyle name="x_Sovereign Bonds 060705_1_03 Embratel DCF Model_Loscos 4" xfId="52839" xr:uid="{A6D0DE08-D0A9-4948-B89C-EADC1F76B6C1}"/>
    <cellStyle name="x_Sovereign Bonds 060705_1_03 Embratel DCF Model_Loscos 4 2" xfId="52840" xr:uid="{6AF9467A-334C-4DB8-85FD-DEC0F9619D09}"/>
    <cellStyle name="x_Sovereign Bonds 060705_1_03 Embratel DCF Model_Loscos 5" xfId="52841" xr:uid="{BBA4B3E6-7D50-4333-B5B8-675C0F2327F5}"/>
    <cellStyle name="x_Sovereign Bonds 060705_1_03 Embratel DCF Model_Loscos 6" xfId="52842" xr:uid="{B228B6D4-D280-44DE-AC2C-2855C87877D0}"/>
    <cellStyle name="x_Sovereign Bonds 060705_1_03 Embratel DCF Model_Loscos_Quadro Comparativo_CRI 400_BR Properties (Modulos+TNU) 20100629 v1 (2)" xfId="52843" xr:uid="{626F6977-F814-4B85-A101-4AB59F12E6FC}"/>
    <cellStyle name="x_Sovereign Bonds 060705_1_03 Embratel DCF Model_Loscos_Quadro Comparativo_CRI 400_BR Properties (Modulos+TNU) 20100629 v1 (2) 2" xfId="52844" xr:uid="{4E235150-7A5D-4AFE-B8FC-683826BC9F48}"/>
    <cellStyle name="x_Sovereign Bonds 060705_1_03 Embratel DCF Model_Loscos_Quadro Comparativo_CRI 400_BR Properties (Modulos+TNU) 20100629 v1 (2) 2 2" xfId="52845" xr:uid="{1A717AB2-D768-494A-B035-FCF9DA68E02A}"/>
    <cellStyle name="x_Sovereign Bonds 060705_1_03 Embratel DCF Model_Loscos_Quadro Comparativo_CRI 400_BR Properties (Modulos+TNU) 20100629 v1 (2) 2 2 2" xfId="52846" xr:uid="{C971380F-D188-41DB-9C57-F0315D869E62}"/>
    <cellStyle name="x_Sovereign Bonds 060705_1_03 Embratel DCF Model_Loscos_Quadro Comparativo_CRI 400_BR Properties (Modulos+TNU) 20100629 v1 (2) 2 3" xfId="52847" xr:uid="{17D34667-BEC5-48F2-89A7-9608416F0783}"/>
    <cellStyle name="x_Sovereign Bonds 060705_1_03 Embratel DCF Model_Loscos_Quadro Comparativo_CRI 400_BR Properties (Modulos+TNU) 20100629 v1 (2) 2 3 2" xfId="52848" xr:uid="{5ADCA87E-EFFE-4B01-8A7A-E2C20AF0E371}"/>
    <cellStyle name="x_Sovereign Bonds 060705_1_03 Embratel DCF Model_Loscos_Quadro Comparativo_CRI 400_BR Properties (Modulos+TNU) 20100629 v1 (2) 2 4" xfId="52849" xr:uid="{860C69A4-899E-4661-95DC-B9B379B188A5}"/>
    <cellStyle name="x_Sovereign Bonds 060705_1_03 Embratel DCF Model_Loscos_Quadro Comparativo_CRI 400_BR Properties (Modulos+TNU) 20100629 v1 (2) 3" xfId="52850" xr:uid="{6F56BD1E-A033-43BC-B4E9-522E9BAE18DC}"/>
    <cellStyle name="x_Sovereign Bonds 060705_1_03 Embratel DCF Model_Loscos_Quadro Comparativo_CRI 400_BR Properties (Modulos+TNU) 20100629 v1 (2) 3 2" xfId="52851" xr:uid="{EF30EC71-75D6-4D72-9A62-60D686BBF590}"/>
    <cellStyle name="x_Sovereign Bonds 060705_1_03 Embratel DCF Model_Loscos_Quadro Comparativo_CRI 400_BR Properties (Modulos+TNU) 20100629 v1 (2) 4" xfId="52852" xr:uid="{F260886A-2D67-4650-99B7-5E95897615D9}"/>
    <cellStyle name="x_Sovereign Bonds 060705_1_03 Embratel DCF Model_Loscos_Quadro Comparativo_CRI 400_BR Properties (Modulos+TNU) 20100629 v1 (2) 4 2" xfId="52853" xr:uid="{73090347-EC75-4804-A575-9BF8269C77D9}"/>
    <cellStyle name="x_Sovereign Bonds 060705_1_03 Embratel DCF Model_Loscos_Quadro Comparativo_CRI 400_BR Properties (Modulos+TNU) 20100629 v1 (2) 5" xfId="52854" xr:uid="{94A65923-61E5-48FD-B1B0-45905A7F2EA8}"/>
    <cellStyle name="x_Sovereign Bonds 060705_1_03 Embratel DCF Model_Loscos_Quadro Comparativo_CRI 400_BR Properties (Modulos+TNU) 20100629 v1 (2) 6" xfId="52855" xr:uid="{5FF8F9BC-4566-40AB-8B9A-A2B129C9CB72}"/>
    <cellStyle name="x_Sovereign Bonds 060705_1_05 NET DCF Model" xfId="52856" xr:uid="{CB37080D-B826-485A-9483-5B029D0061C5}"/>
    <cellStyle name="x_Sovereign Bonds 060705_1_05 NET DCF Model 2" xfId="52857" xr:uid="{93E33406-9142-4D55-B50E-70A21990F138}"/>
    <cellStyle name="x_Sovereign Bonds 060705_1_05 NET DCF Model 2 2" xfId="52858" xr:uid="{811EDF58-21F2-4980-BD97-32D5E51C64AB}"/>
    <cellStyle name="x_Sovereign Bonds 060705_1_05 NET DCF Model 2 2 2" xfId="52859" xr:uid="{FC97D136-7C4B-4476-8DD3-D0586B959A74}"/>
    <cellStyle name="x_Sovereign Bonds 060705_1_05 NET DCF Model 2 3" xfId="52860" xr:uid="{DB8FD0DD-D0CA-400F-8BCE-DFB677F3F705}"/>
    <cellStyle name="x_Sovereign Bonds 060705_1_05 NET DCF Model 2 3 2" xfId="52861" xr:uid="{EB249865-C1F9-43CA-A38D-DDCADCAFA747}"/>
    <cellStyle name="x_Sovereign Bonds 060705_1_05 NET DCF Model 2 4" xfId="52862" xr:uid="{8696F6DF-905D-4846-A161-339DEF092C83}"/>
    <cellStyle name="x_Sovereign Bonds 060705_1_05 NET DCF Model 3" xfId="52863" xr:uid="{501FA355-F788-4678-AFE1-1E9449580EAE}"/>
    <cellStyle name="x_Sovereign Bonds 060705_1_05 NET DCF Model 3 2" xfId="52864" xr:uid="{DF99DA54-D13D-4DA7-A8C8-60BA14CD2A2A}"/>
    <cellStyle name="x_Sovereign Bonds 060705_1_05 NET DCF Model 4" xfId="52865" xr:uid="{F5342CC4-BEE2-4D0E-8D84-31A5BB50E7A8}"/>
    <cellStyle name="x_Sovereign Bonds 060705_1_05 NET DCF Model 4 2" xfId="52866" xr:uid="{8BD700DA-EA10-41EC-B026-26DD8544648C}"/>
    <cellStyle name="x_Sovereign Bonds 060705_1_05 NET DCF Model 5" xfId="52867" xr:uid="{1AA2F5BD-8F4C-476D-8AB2-CDBC4A9277EE}"/>
    <cellStyle name="x_Sovereign Bonds 060705_1_05 NET DCF Model 6" xfId="52868" xr:uid="{6AEC0095-9814-4101-B2AD-2D1B1C325ECE}"/>
    <cellStyle name="x_Sovereign Bonds 060705_1_05 TMX Brazil DCF Model" xfId="52869" xr:uid="{122E6FE8-C032-469E-A605-3BBA70791E1D}"/>
    <cellStyle name="x_Sovereign Bonds 060705_1_05 TMX Brazil DCF Model 2" xfId="52870" xr:uid="{825FA7E1-78A3-4D66-821F-63C2C0FDE198}"/>
    <cellStyle name="x_Sovereign Bonds 060705_1_05 TMX Brazil DCF Model 2 2" xfId="52871" xr:uid="{60FBB2DE-3A9D-4162-8FF1-CE7E699EB617}"/>
    <cellStyle name="x_Sovereign Bonds 060705_1_05 TMX Brazil DCF Model 2 2 2" xfId="52872" xr:uid="{9DB65E6F-130B-4C88-85FF-D994B1B0361B}"/>
    <cellStyle name="x_Sovereign Bonds 060705_1_05 TMX Brazil DCF Model 2 3" xfId="52873" xr:uid="{4B6D4AA7-C791-4C79-BF39-E2C4233E0F78}"/>
    <cellStyle name="x_Sovereign Bonds 060705_1_05 TMX Brazil DCF Model 2 3 2" xfId="52874" xr:uid="{B123120C-0157-44A3-A6A7-28F29D620DC3}"/>
    <cellStyle name="x_Sovereign Bonds 060705_1_05 TMX Brazil DCF Model 2 4" xfId="52875" xr:uid="{68199ECD-6C40-418F-A56F-643C709C26FB}"/>
    <cellStyle name="x_Sovereign Bonds 060705_1_05 TMX Brazil DCF Model 3" xfId="52876" xr:uid="{1DC5C7B0-CB22-4359-B3CC-5B70D3F6576D}"/>
    <cellStyle name="x_Sovereign Bonds 060705_1_05 TMX Brazil DCF Model 3 2" xfId="52877" xr:uid="{56AE3B70-AA06-4A6C-B46E-59E8843A1D2B}"/>
    <cellStyle name="x_Sovereign Bonds 060705_1_05 TMX Brazil DCF Model 4" xfId="52878" xr:uid="{12538C42-BEB2-4B53-9560-4821A9D247E0}"/>
    <cellStyle name="x_Sovereign Bonds 060705_1_05 TMX Brazil DCF Model 4 2" xfId="52879" xr:uid="{53D6C31E-068F-4F90-8F96-4CC9C1EEFA43}"/>
    <cellStyle name="x_Sovereign Bonds 060705_1_05 TMX Brazil DCF Model 5" xfId="52880" xr:uid="{4EDCA5A2-93F7-4FAB-9D23-ED5610A1B923}"/>
    <cellStyle name="x_Sovereign Bonds 060705_1_05 TMX Brazil DCF Model 6" xfId="52881" xr:uid="{DDEED91A-2A85-42C8-9C37-DBD9AE016991}"/>
    <cellStyle name="x_Sovereign Bonds 060705_1_Quadro Comparativo_CRI 400_BR Properties (Modulos+TNU) 20100629 v1 (2)" xfId="52882" xr:uid="{1476E209-CDBA-4238-B502-52370C2F0091}"/>
    <cellStyle name="x_Sovereign Bonds 060705_1_Quadro Comparativo_CRI 400_BR Properties (Modulos+TNU) 20100629 v1 (2) 2" xfId="52883" xr:uid="{B24A83D9-ED00-4E80-BADD-3319E841A7F0}"/>
    <cellStyle name="x_Sovereign Bonds 060705_1_Quadro Comparativo_CRI 400_BR Properties (Modulos+TNU) 20100629 v1 (2) 2 2" xfId="52884" xr:uid="{CED38F8E-CDA4-4910-9D07-81E7F38DA0A5}"/>
    <cellStyle name="x_Sovereign Bonds 060705_1_Quadro Comparativo_CRI 400_BR Properties (Modulos+TNU) 20100629 v1 (2) 2 2 2" xfId="52885" xr:uid="{66B699B8-CF9D-4BA2-AC51-540D2FF2E5C4}"/>
    <cellStyle name="x_Sovereign Bonds 060705_1_Quadro Comparativo_CRI 400_BR Properties (Modulos+TNU) 20100629 v1 (2) 2 3" xfId="52886" xr:uid="{1C184348-C182-432B-9B14-25B910B0F31A}"/>
    <cellStyle name="x_Sovereign Bonds 060705_1_Quadro Comparativo_CRI 400_BR Properties (Modulos+TNU) 20100629 v1 (2) 2 3 2" xfId="52887" xr:uid="{A806A4F9-8845-498C-9BC8-29261F251DF8}"/>
    <cellStyle name="x_Sovereign Bonds 060705_1_Quadro Comparativo_CRI 400_BR Properties (Modulos+TNU) 20100629 v1 (2) 2 4" xfId="52888" xr:uid="{C900CF67-897F-43A2-B15D-069ABAD27C95}"/>
    <cellStyle name="x_Sovereign Bonds 060705_1_Quadro Comparativo_CRI 400_BR Properties (Modulos+TNU) 20100629 v1 (2) 2 5" xfId="52889" xr:uid="{EB5D9867-2FDA-4BD3-A123-8FB3FB647F5C}"/>
    <cellStyle name="x_Sovereign Bonds 060705_1_Quadro Comparativo_CRI 400_BR Properties (Modulos+TNU) 20100629 v1 (2) 3" xfId="52890" xr:uid="{D1CCE1C4-81E2-4C40-BD22-B7A3D4998E07}"/>
    <cellStyle name="x_Sovereign Bonds 060705_1_Quadro Comparativo_CRI 400_BR Properties (Modulos+TNU) 20100629 v1 (2) 3 2" xfId="52891" xr:uid="{FB4E1412-D2C2-435E-BD7D-6AE2ADD54933}"/>
    <cellStyle name="x_Sovereign Bonds 060705_1_Quadro Comparativo_CRI 400_BR Properties (Modulos+TNU) 20100629 v1 (2) 3 2 2" xfId="52892" xr:uid="{7D2CDB64-AA06-439B-9683-6F0EFCCF9FED}"/>
    <cellStyle name="x_Sovereign Bonds 060705_1_Quadro Comparativo_CRI 400_BR Properties (Modulos+TNU) 20100629 v1 (2) 3 3" xfId="52893" xr:uid="{928650CB-549C-462C-85DC-D8B69958EB57}"/>
    <cellStyle name="x_Sovereign Bonds 060705_1_Quadro Comparativo_CRI 400_BR Properties (Modulos+TNU) 20100629 v1 (2) 3 3 2" xfId="52894" xr:uid="{FFE9BE4E-D5C5-4F77-8A06-B30DB45305C9}"/>
    <cellStyle name="x_Sovereign Bonds 060705_1_Quadro Comparativo_CRI 400_BR Properties (Modulos+TNU) 20100629 v1 (2) 3 4" xfId="52895" xr:uid="{842F87C7-CAC6-43F7-AE42-EF2660D333B1}"/>
    <cellStyle name="x_Sovereign Bonds 060705_1_Quadro Comparativo_CRI 400_BR Properties (Modulos+TNU) 20100629 v1 (2) 3 5" xfId="52896" xr:uid="{D6DDFA7C-524C-4324-B686-A0C237BC8B51}"/>
    <cellStyle name="x_Sovereign Bonds 060705_1_Quadro Comparativo_CRI 400_BR Properties (Modulos+TNU) 20100629 v1 (2) 4" xfId="52897" xr:uid="{5836F417-325E-4EEC-A80E-F5131FEB0AFB}"/>
    <cellStyle name="x_Sovereign Bonds 060705_1_Quadro Comparativo_CRI 400_BR Properties (Modulos+TNU) 20100629 v1 (2) 4 2" xfId="52898" xr:uid="{BEFDD3F5-38EE-4462-8F49-7E048F98815E}"/>
    <cellStyle name="x_Sovereign Bonds 060705_1_Quadro Comparativo_CRI 400_BR Properties (Modulos+TNU) 20100629 v1 (2) 5" xfId="52899" xr:uid="{14731B56-F3D5-4E00-8671-C3D5788767D4}"/>
    <cellStyle name="x_Sovereign Bonds 060705_1_Quadro Comparativo_CRI 400_BR Properties (Modulos+TNU) 20100629 v1 (2) 5 2" xfId="52900" xr:uid="{9009B48C-F379-44B4-BF53-2FBF873902FE}"/>
    <cellStyle name="x_Sovereign Bonds 060705_1_Quadro Comparativo_CRI 400_BR Properties (Modulos+TNU) 20100629 v1 (2) 6" xfId="52901" xr:uid="{762996B7-5753-4FFB-BB96-D6FCE780974A}"/>
    <cellStyle name="x_Sovereign Bonds 060705_1_Quadro Comparativo_CRI 400_BR Properties (Modulos+TNU) 20100629 v1 (2) 7" xfId="52902" xr:uid="{5AB303DA-7635-4FD0-8861-BA48BC643941}"/>
    <cellStyle name="x_Sovereign Bonds 060705_Quadro Comparativo_CRI 400_BR Properties (Modulos+TNU) 20100629 v1 (2)" xfId="52903" xr:uid="{A263782A-0AA3-400E-92A1-6BF69C20BDFF}"/>
    <cellStyle name="x_Sovereign Bonds 060705_Quadro Comparativo_CRI 400_BR Properties (Modulos+TNU) 20100629 v1 (2) 2" xfId="52904" xr:uid="{CF5ED633-B270-4C64-8A8B-E845A444EA34}"/>
    <cellStyle name="x_Sovereign Bonds 060705_Quadro Comparativo_CRI 400_BR Properties (Modulos+TNU) 20100629 v1 (2) 2 2" xfId="52905" xr:uid="{AAD5CDD1-AA47-47F1-B170-2EF15597B43A}"/>
    <cellStyle name="x_Sovereign Bonds 060705_Quadro Comparativo_CRI 400_BR Properties (Modulos+TNU) 20100629 v1 (2) 2 2 2" xfId="52906" xr:uid="{5DE20236-F3D9-4DD0-8527-A099D434B36F}"/>
    <cellStyle name="x_Sovereign Bonds 060705_Quadro Comparativo_CRI 400_BR Properties (Modulos+TNU) 20100629 v1 (2) 2 3" xfId="52907" xr:uid="{8E0E7BCF-A39A-41BE-AE9C-C1C8A0F1A6ED}"/>
    <cellStyle name="x_Sovereign Bonds 060705_Quadro Comparativo_CRI 400_BR Properties (Modulos+TNU) 20100629 v1 (2) 2 3 2" xfId="52908" xr:uid="{659B267F-0F4E-4241-A237-20960E208B1E}"/>
    <cellStyle name="x_Sovereign Bonds 060705_Quadro Comparativo_CRI 400_BR Properties (Modulos+TNU) 20100629 v1 (2) 2 4" xfId="52909" xr:uid="{5990A134-A28D-4BB3-8EE1-B57AC9B4F4DA}"/>
    <cellStyle name="x_Sovereign Bonds 060705_Quadro Comparativo_CRI 400_BR Properties (Modulos+TNU) 20100629 v1 (2) 3" xfId="52910" xr:uid="{FBAAD8F8-2582-4AE9-B867-5AE7DE1CF6ED}"/>
    <cellStyle name="x_Sovereign Bonds 060705_Quadro Comparativo_CRI 400_BR Properties (Modulos+TNU) 20100629 v1 (2) 3 2" xfId="52911" xr:uid="{0FF17863-98D5-4415-9D48-04A9BBEDF151}"/>
    <cellStyle name="x_Sovereign Bonds 060705_Quadro Comparativo_CRI 400_BR Properties (Modulos+TNU) 20100629 v1 (2) 4" xfId="52912" xr:uid="{9E760077-F91B-45F8-8612-C5551937B8D7}"/>
    <cellStyle name="x_Sovereign Bonds 060705_Quadro Comparativo_CRI 400_BR Properties (Modulos+TNU) 20100629 v1 (2) 4 2" xfId="52913" xr:uid="{E7A922EA-0210-4B46-B659-B22FBA0392E1}"/>
    <cellStyle name="x_Sovereign Bonds 060705_Quadro Comparativo_CRI 400_BR Properties (Modulos+TNU) 20100629 v1 (2) 5" xfId="52914" xr:uid="{DEBA94EC-30B3-4F8D-98FF-1F042538703D}"/>
    <cellStyle name="x_Sovereign Bonds 060705_Quadro Comparativo_CRI 400_BR Properties (Modulos+TNU) 20100629 v1 (2) 6" xfId="52915" xr:uid="{5F7B344C-3F33-471E-A775-2A2A1B5E3A37}"/>
    <cellStyle name="Year" xfId="52916" xr:uid="{99D36926-0D62-4F97-A1D8-5FC78066CD2F}"/>
    <cellStyle name="Year 2" xfId="52917" xr:uid="{2CBB9642-7E0A-4964-ADD8-C5A79EB1F92D}"/>
    <cellStyle name="Year 2 2" xfId="52918" xr:uid="{F29B8A65-EC6E-4B51-88A3-88132A8BF141}"/>
    <cellStyle name="Year 2 2 2" xfId="52919" xr:uid="{D47C5766-0652-4D12-8B03-573F0EAEAB62}"/>
    <cellStyle name="Year 2 3" xfId="52920" xr:uid="{9D65850F-7DDE-4834-8501-97A158D17C4D}"/>
    <cellStyle name="Year 2 3 2" xfId="52921" xr:uid="{2C524C5F-AF79-4113-82C3-CC5A7226BA5B}"/>
    <cellStyle name="Year 2 4" xfId="52922" xr:uid="{8EB0FCD3-8513-4939-9C06-F74358731862}"/>
    <cellStyle name="Year 3" xfId="52923" xr:uid="{8626AD39-0030-4B30-8865-A0EE8F5079D4}"/>
    <cellStyle name="Year 3 2" xfId="52924" xr:uid="{718684E1-415C-4511-96C7-2CC350D9BE21}"/>
    <cellStyle name="Year 4" xfId="52925" xr:uid="{58BDA6C5-089B-44F7-BE49-0D49A9E79C27}"/>
    <cellStyle name="Year 4 2" xfId="52926" xr:uid="{4173662E-4F85-4DC0-BE9C-410C09EA9ADE}"/>
    <cellStyle name="Year 5" xfId="52927" xr:uid="{7407669F-2A4F-497C-8920-3970DD583BB3}"/>
    <cellStyle name="Year 5 2" xfId="52928" xr:uid="{29D28B88-30BC-4D0D-985C-4EFCF25F02E1}"/>
    <cellStyle name="Year 6" xfId="52929" xr:uid="{A480116F-D177-4818-8120-4E1C4826462D}"/>
    <cellStyle name="Year 7" xfId="52930" xr:uid="{78E96452-A983-4A03-90D9-4866EC90C94D}"/>
    <cellStyle name="YearlyColumn" xfId="52931" xr:uid="{A5700798-87C5-4498-AA19-9B9F06059D58}"/>
    <cellStyle name="YearlyColumn 2" xfId="52932" xr:uid="{5647B782-9D79-4352-86F9-2602E6659A97}"/>
    <cellStyle name="YearlyColumn 2 2" xfId="52933" xr:uid="{6D813DC5-1F81-496A-A54A-096A37462E65}"/>
    <cellStyle name="YearlyColumn 2 2 2" xfId="52934" xr:uid="{F59FB110-0570-4AC3-B599-F59310800D27}"/>
    <cellStyle name="YearlyColumn 2 3" xfId="52935" xr:uid="{61A0C910-FE7B-4A15-9B1E-5775D017F192}"/>
    <cellStyle name="YearlyColumn 2 3 2" xfId="52936" xr:uid="{71E046A7-DDF8-4BD4-80FE-AF44B797DDE9}"/>
    <cellStyle name="YearlyColumn 2 4" xfId="52937" xr:uid="{76084594-D484-4A37-85ED-13BDA07DD0C6}"/>
    <cellStyle name="YearlyColumn 3" xfId="52938" xr:uid="{F9B6CE5E-EE38-4F28-8332-94DE574F31CA}"/>
    <cellStyle name="YearlyColumn 3 2" xfId="52939" xr:uid="{0734EC32-F98F-462A-BD52-A747C0F41A9A}"/>
    <cellStyle name="YearlyColumn 4" xfId="52940" xr:uid="{E0C87DBF-D8F1-432C-A2DD-38E89FA7F12B}"/>
    <cellStyle name="YearlyColumn 4 2" xfId="52941" xr:uid="{721A5A9D-7997-479E-AB8D-780397CC4F88}"/>
    <cellStyle name="YearlyColumn 5" xfId="52942" xr:uid="{5BD69030-266D-4596-81CC-A692C886E991}"/>
    <cellStyle name="YearlyColumn 6" xfId="52943" xr:uid="{5FEFF6E9-A9E6-4243-9349-149D9860128F}"/>
    <cellStyle name="Yen" xfId="52944" xr:uid="{938EB27B-89C0-4ED5-BFC1-8F7E607AC767}"/>
    <cellStyle name="Yen 2" xfId="52945" xr:uid="{70057F1B-5B92-4BB0-8774-1B0A18FE00E1}"/>
    <cellStyle name="Yen 2 2" xfId="52946" xr:uid="{457EC560-A5D7-4464-821F-9BCAC7AA2907}"/>
    <cellStyle name="Yen 2 2 2" xfId="52947" xr:uid="{1E5E9C3A-EBCE-4585-8309-4B8DDFC8AAED}"/>
    <cellStyle name="Yen 2 3" xfId="52948" xr:uid="{5F845361-2608-46B8-B786-5DF8D797A87C}"/>
    <cellStyle name="Yen 2 3 2" xfId="52949" xr:uid="{DD7D99DB-5555-4652-BFCC-B72EFB7680CD}"/>
    <cellStyle name="Yen 2 4" xfId="52950" xr:uid="{66A75A66-7A87-46A1-9720-8C4E2368E29A}"/>
    <cellStyle name="Yen 3" xfId="52951" xr:uid="{93FA2E19-D775-418F-93FA-E715A3781391}"/>
    <cellStyle name="Yen 3 2" xfId="52952" xr:uid="{0965C510-7F0C-42A6-BFFE-C6F2E8E6BC25}"/>
    <cellStyle name="Yen 4" xfId="52953" xr:uid="{B02B146A-576D-4E51-A4C7-235BC675BEA9}"/>
    <cellStyle name="Yen 4 2" xfId="52954" xr:uid="{8409BB41-B992-4E50-9F56-F1A19BAD68EB}"/>
    <cellStyle name="Yen 5" xfId="52955" xr:uid="{D03F2B33-5047-4D81-9225-4BF38693FBC5}"/>
    <cellStyle name="Yen 6" xfId="52956" xr:uid="{D57E8341-63A8-4407-88B6-9A5B5518AB11}"/>
  </cellStyles>
  <dxfs count="0"/>
  <tableStyles count="0" defaultTableStyle="TableStyleMedium2" defaultPivotStyle="PivotStyleLight16"/>
  <colors>
    <mruColors>
      <color rgb="FF002060"/>
      <color rgb="FF2F5597"/>
      <color rgb="FFF2F2F2"/>
      <color rgb="FF202A35"/>
      <color rgb="FF3F718B"/>
      <color rgb="FF8FAA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microsoft.com/office/2017/10/relationships/person" Target="persons/person.xml"/><Relationship Id="rId5" Type="http://schemas.openxmlformats.org/officeDocument/2006/relationships/externalLink" Target="externalLinks/externalLink1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3F718B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5A0-4CC8-A867-12D5A763018B}"/>
              </c:ext>
            </c:extLst>
          </c:dPt>
          <c:dPt>
            <c:idx val="1"/>
            <c:bubble3D val="0"/>
            <c:spPr>
              <a:solidFill>
                <a:schemeClr val="tx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5A0-4CC8-A867-12D5A763018B}"/>
              </c:ext>
            </c:extLst>
          </c:dPt>
          <c:dPt>
            <c:idx val="2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5A0-4CC8-A867-12D5A763018B}"/>
              </c:ext>
            </c:extLst>
          </c:dPt>
          <c:dPt>
            <c:idx val="3"/>
            <c:bubble3D val="0"/>
            <c:spPr>
              <a:solidFill>
                <a:schemeClr val="bg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5A0-4CC8-A867-12D5A763018B}"/>
              </c:ext>
            </c:extLst>
          </c:dPt>
          <c:dPt>
            <c:idx val="4"/>
            <c:bubble3D val="0"/>
            <c:spPr>
              <a:solidFill>
                <a:schemeClr val="bg1">
                  <a:lumMod val="6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5A0-4CC8-A867-12D5A763018B}"/>
              </c:ext>
            </c:extLst>
          </c:dPt>
          <c:dPt>
            <c:idx val="5"/>
            <c:bubble3D val="0"/>
            <c:spPr>
              <a:solidFill>
                <a:schemeClr val="bg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45A0-4CC8-A867-12D5A763018B}"/>
              </c:ext>
            </c:extLst>
          </c:dPt>
          <c:dPt>
            <c:idx val="6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45A0-4CC8-A867-12D5A763018B}"/>
              </c:ext>
            </c:extLst>
          </c:dPt>
          <c:dLbls>
            <c:dLbl>
              <c:idx val="4"/>
              <c:layout>
                <c:manualLayout>
                  <c:x val="5.3768548667479883E-2"/>
                  <c:y val="-0.1437315953924152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5A0-4CC8-A867-12D5A763018B}"/>
                </c:ext>
              </c:extLst>
            </c:dLbl>
            <c:dLbl>
              <c:idx val="5"/>
              <c:layout>
                <c:manualLayout>
                  <c:x val="-8.3878935921268619E-2"/>
                  <c:y val="-0.1077986965443114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5A0-4CC8-A867-12D5A763018B}"/>
                </c:ext>
              </c:extLst>
            </c:dLbl>
            <c:dLbl>
              <c:idx val="6"/>
              <c:layout>
                <c:manualLayout>
                  <c:x val="0.15915490405574045"/>
                  <c:y val="-0.1077986965443114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5A0-4CC8-A867-12D5A763018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'Info Portfolio'!$V$84:$V$90</c:f>
              <c:numCache>
                <c:formatCode>General</c:formatCode>
                <c:ptCount val="7"/>
              </c:numCache>
            </c:numRef>
          </c:cat>
          <c:val>
            <c:numRef>
              <c:f>'Info Portfolio'!$W$90:$W$96</c:f>
              <c:numCache>
                <c:formatCode>_-* #,##0_-;\-* #,##0_-;_-* "-"??_-;_-@_-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E-45A0-4CC8-A867-12D5A76301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6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6546215038698E-2"/>
          <c:y val="1.2814300508983916E-2"/>
          <c:w val="0.92312710638350781"/>
          <c:h val="0.98718569949101609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3F718B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0B1-4C81-B89D-072C2138B7A5}"/>
              </c:ext>
            </c:extLst>
          </c:dPt>
          <c:dPt>
            <c:idx val="1"/>
            <c:bubble3D val="0"/>
            <c:spPr>
              <a:solidFill>
                <a:schemeClr val="bg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F0B1-4C81-B89D-072C2138B7A5}"/>
              </c:ext>
            </c:extLst>
          </c:dPt>
          <c:dPt>
            <c:idx val="2"/>
            <c:bubble3D val="0"/>
            <c:spPr>
              <a:solidFill>
                <a:schemeClr val="tx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0B1-4C81-B89D-072C2138B7A5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0B1-4C81-B89D-072C2138B7A5}"/>
                </c:ext>
              </c:extLst>
            </c:dLbl>
            <c:dLbl>
              <c:idx val="1"/>
              <c:layout>
                <c:manualLayout>
                  <c:x val="-0.25427437979587275"/>
                  <c:y val="-8.728832730044787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95000"/>
                          <a:lumOff val="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0B1-4C81-B89D-072C2138B7A5}"/>
                </c:ext>
              </c:extLst>
            </c:dLbl>
            <c:dLbl>
              <c:idx val="2"/>
              <c:layout>
                <c:manualLayout>
                  <c:x val="-2.3794047530358339E-2"/>
                  <c:y val="-0.1518057866094745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0B1-4C81-B89D-072C2138B7A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 Portfolio'!$A$2:$A$4</c:f>
              <c:strCache>
                <c:ptCount val="3"/>
                <c:pt idx="0">
                  <c:v>CRI</c:v>
                </c:pt>
                <c:pt idx="1">
                  <c:v>FII</c:v>
                </c:pt>
                <c:pt idx="2">
                  <c:v>Caixa</c:v>
                </c:pt>
              </c:strCache>
            </c:strRef>
          </c:cat>
          <c:val>
            <c:numRef>
              <c:f>'Info Portfolio'!$B$2:$B$4</c:f>
              <c:numCache>
                <c:formatCode>_-* #,##0_-;\-* #,##0_-;_-* "-"??_-;_-@_-</c:formatCode>
                <c:ptCount val="3"/>
                <c:pt idx="0">
                  <c:v>1288.8292735876462</c:v>
                </c:pt>
                <c:pt idx="1">
                  <c:v>179.08531463</c:v>
                </c:pt>
                <c:pt idx="2">
                  <c:v>65.76053383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B1-4C81-B89D-072C2138B7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6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65690675334432E-2"/>
          <c:y val="0.19832051401200282"/>
          <c:w val="0.92312710638350781"/>
          <c:h val="0.98718569949101609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3F718B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49E-4D67-9985-AC8CCB23CCE3}"/>
              </c:ext>
            </c:extLst>
          </c:dPt>
          <c:dPt>
            <c:idx val="1"/>
            <c:bubble3D val="0"/>
            <c:spPr>
              <a:solidFill>
                <a:schemeClr val="bg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49E-4D67-9985-AC8CCB23CCE3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49E-4D67-9985-AC8CCB23CCE3}"/>
              </c:ext>
            </c:extLst>
          </c:dPt>
          <c:dPt>
            <c:idx val="3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49E-4D67-9985-AC8CCB23CCE3}"/>
              </c:ext>
            </c:extLst>
          </c:dPt>
          <c:dPt>
            <c:idx val="4"/>
            <c:bubble3D val="0"/>
            <c:spPr>
              <a:solidFill>
                <a:schemeClr val="tx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E49E-4D67-9985-AC8CCB23CCE3}"/>
              </c:ext>
            </c:extLst>
          </c:dPt>
          <c:dLbls>
            <c:dLbl>
              <c:idx val="0"/>
              <c:layout>
                <c:manualLayout>
                  <c:x val="6.0707837172571597E-3"/>
                  <c:y val="-1.13854339957105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49E-4D67-9985-AC8CCB23CCE3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49E-4D67-9985-AC8CCB23CCE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 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 Portfolio'!$F$2:$F$6</c:f>
              <c:strCache>
                <c:ptCount val="5"/>
                <c:pt idx="0">
                  <c:v>IPCA + </c:v>
                </c:pt>
                <c:pt idx="1">
                  <c:v>FII</c:v>
                </c:pt>
                <c:pt idx="2">
                  <c:v>CDI +</c:v>
                </c:pt>
                <c:pt idx="3">
                  <c:v>% CDI</c:v>
                </c:pt>
                <c:pt idx="4">
                  <c:v>IGPM +</c:v>
                </c:pt>
              </c:strCache>
            </c:strRef>
          </c:cat>
          <c:val>
            <c:numRef>
              <c:f>'Info Portfolio'!$G$2:$G$6</c:f>
              <c:numCache>
                <c:formatCode>_-* #,##0_-;\-* #,##0_-;_-* "-"??_-;_-@_-</c:formatCode>
                <c:ptCount val="5"/>
                <c:pt idx="0">
                  <c:v>1155.451168415952</c:v>
                </c:pt>
                <c:pt idx="1">
                  <c:v>179.08531463</c:v>
                </c:pt>
                <c:pt idx="2">
                  <c:v>88.513080421693999</c:v>
                </c:pt>
                <c:pt idx="3">
                  <c:v>65.76053383</c:v>
                </c:pt>
                <c:pt idx="4">
                  <c:v>44.865024750000003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49E-4D67-9985-AC8CCB23C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6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65289667416796E-2"/>
          <c:y val="0.20631486448032485"/>
          <c:w val="0.92312710638350781"/>
          <c:h val="0.98718569949101609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tx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E33-4AE0-B541-E1CE0CE2D681}"/>
              </c:ext>
            </c:extLst>
          </c:dPt>
          <c:dPt>
            <c:idx val="1"/>
            <c:bubble3D val="0"/>
            <c:spPr>
              <a:solidFill>
                <a:srgbClr val="3F718B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E33-4AE0-B541-E1CE0CE2D681}"/>
              </c:ext>
            </c:extLst>
          </c:dPt>
          <c:dPt>
            <c:idx val="2"/>
            <c:bubble3D val="0"/>
            <c:spPr>
              <a:solidFill>
                <a:schemeClr val="tx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E33-4AE0-B541-E1CE0CE2D681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E33-4AE0-B541-E1CE0CE2D681}"/>
              </c:ext>
            </c:extLst>
          </c:dPt>
          <c:dPt>
            <c:idx val="4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1E33-4AE0-B541-E1CE0CE2D681}"/>
              </c:ext>
            </c:extLst>
          </c:dPt>
          <c:dPt>
            <c:idx val="5"/>
            <c:bubble3D val="0"/>
            <c:spPr>
              <a:solidFill>
                <a:schemeClr val="bg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1E33-4AE0-B541-E1CE0CE2D681}"/>
              </c:ext>
            </c:extLst>
          </c:dPt>
          <c:dLbls>
            <c:dLbl>
              <c:idx val="4"/>
              <c:layout>
                <c:manualLayout>
                  <c:x val="-0.11369761805139339"/>
                  <c:y val="-0.1086044636051197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E33-4AE0-B541-E1CE0CE2D681}"/>
                </c:ext>
              </c:extLst>
            </c:dLbl>
            <c:dLbl>
              <c:idx val="5"/>
              <c:layout>
                <c:manualLayout>
                  <c:x val="4.1888596124197514E-2"/>
                  <c:y val="-4.493977804349783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E33-4AE0-B541-E1CE0CE2D68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 Portfolio'!$O$28:$O$33</c:f>
              <c:strCache>
                <c:ptCount val="6"/>
                <c:pt idx="0">
                  <c:v>Comercial</c:v>
                </c:pt>
                <c:pt idx="1">
                  <c:v>Logístico</c:v>
                </c:pt>
                <c:pt idx="2">
                  <c:v>Residencial</c:v>
                </c:pt>
                <c:pt idx="3">
                  <c:v>Varejo Essencial</c:v>
                </c:pt>
                <c:pt idx="4">
                  <c:v>Hotel</c:v>
                </c:pt>
                <c:pt idx="5">
                  <c:v>Loteamento</c:v>
                </c:pt>
              </c:strCache>
            </c:strRef>
          </c:cat>
          <c:val>
            <c:numRef>
              <c:f>'Info Portfolio'!$P$28:$P$33</c:f>
              <c:numCache>
                <c:formatCode>0%</c:formatCode>
                <c:ptCount val="6"/>
                <c:pt idx="0">
                  <c:v>0.43782742957258236</c:v>
                </c:pt>
                <c:pt idx="1">
                  <c:v>0.28922266827436083</c:v>
                </c:pt>
                <c:pt idx="2">
                  <c:v>0.15142001112691422</c:v>
                </c:pt>
                <c:pt idx="3">
                  <c:v>7.1941070402126633E-2</c:v>
                </c:pt>
                <c:pt idx="4">
                  <c:v>4.1779251309549341E-2</c:v>
                </c:pt>
                <c:pt idx="5">
                  <c:v>7.8095693144666868E-3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E33-4AE0-B541-E1CE0CE2D6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6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795042123161287E-2"/>
          <c:y val="0.19755669374650797"/>
          <c:w val="0.92312710638350781"/>
          <c:h val="0.98718569949101609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3F718B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3E0-4156-9AD2-8E2ADBA65A9D}"/>
              </c:ext>
            </c:extLst>
          </c:dPt>
          <c:dPt>
            <c:idx val="1"/>
            <c:bubble3D val="0"/>
            <c:spPr>
              <a:solidFill>
                <a:schemeClr val="tx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3E0-4156-9AD2-8E2ADBA65A9D}"/>
              </c:ext>
            </c:extLst>
          </c:dPt>
          <c:dPt>
            <c:idx val="2"/>
            <c:bubble3D val="0"/>
            <c:spPr>
              <a:solidFill>
                <a:schemeClr val="bg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3E0-4156-9AD2-8E2ADBA65A9D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C3E0-4156-9AD2-8E2ADBA65A9D}"/>
              </c:ext>
            </c:extLst>
          </c:dPt>
          <c:dPt>
            <c:idx val="4"/>
            <c:bubble3D val="0"/>
            <c:spPr>
              <a:solidFill>
                <a:schemeClr val="bg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C3E0-4156-9AD2-8E2ADBA65A9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C3E0-4156-9AD2-8E2ADBA65A9D}"/>
              </c:ext>
            </c:extLst>
          </c:dPt>
          <c:dLbls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 Portfolio'!$V$64:$V$69</c:f>
              <c:strCache>
                <c:ptCount val="6"/>
                <c:pt idx="0">
                  <c:v>SP</c:v>
                </c:pt>
                <c:pt idx="1">
                  <c:v>Sudeste</c:v>
                </c:pt>
                <c:pt idx="2">
                  <c:v>DF</c:v>
                </c:pt>
                <c:pt idx="3">
                  <c:v>Centro-Oeste</c:v>
                </c:pt>
                <c:pt idx="4">
                  <c:v>Sul</c:v>
                </c:pt>
                <c:pt idx="5">
                  <c:v>Norte/Nordeste</c:v>
                </c:pt>
              </c:strCache>
            </c:strRef>
          </c:cat>
          <c:val>
            <c:numRef>
              <c:f>'Info Portfolio'!$W$64:$W$69</c:f>
              <c:numCache>
                <c:formatCode>0.0%</c:formatCode>
                <c:ptCount val="6"/>
                <c:pt idx="0">
                  <c:v>0.71237622963471026</c:v>
                </c:pt>
                <c:pt idx="1">
                  <c:v>0.10483162946317433</c:v>
                </c:pt>
                <c:pt idx="2">
                  <c:v>6.8863649019662174E-2</c:v>
                </c:pt>
                <c:pt idx="3">
                  <c:v>6.6865999420458622E-2</c:v>
                </c:pt>
                <c:pt idx="4">
                  <c:v>4.2043500701835657E-2</c:v>
                </c:pt>
                <c:pt idx="5">
                  <c:v>5.018991760159003E-3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3E0-4156-9AD2-8E2ADBA65A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6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9617097290270832E-2"/>
          <c:y val="0.17283618918483032"/>
          <c:w val="0.96076580541945833"/>
          <c:h val="0.7324931548507648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Volume!$U$17</c:f>
              <c:strCache>
                <c:ptCount val="1"/>
                <c:pt idx="0">
                  <c:v>Volume Mês (R$ M)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Volume!$T$37:$T$43</c:f>
              <c:numCache>
                <c:formatCode>[$-416]mmm\-yy;@</c:formatCode>
                <c:ptCount val="7"/>
                <c:pt idx="0">
                  <c:v>44408</c:v>
                </c:pt>
                <c:pt idx="1">
                  <c:v>44439</c:v>
                </c:pt>
                <c:pt idx="2">
                  <c:v>44469</c:v>
                </c:pt>
                <c:pt idx="3">
                  <c:v>44500</c:v>
                </c:pt>
                <c:pt idx="4">
                  <c:v>44530</c:v>
                </c:pt>
                <c:pt idx="5">
                  <c:v>44561</c:v>
                </c:pt>
                <c:pt idx="6">
                  <c:v>44592</c:v>
                </c:pt>
              </c:numCache>
            </c:numRef>
          </c:cat>
          <c:val>
            <c:numRef>
              <c:f>Volume!$U$37:$U$43</c:f>
              <c:numCache>
                <c:formatCode>_-[$R$-416]\ * #,##0.0_-;\-[$R$-416]\ * #,##0.0_-;_-[$R$-416]\ * "-"??_-;_-@_-</c:formatCode>
                <c:ptCount val="7"/>
                <c:pt idx="0">
                  <c:v>47.7</c:v>
                </c:pt>
                <c:pt idx="1">
                  <c:v>78.244245970214806</c:v>
                </c:pt>
                <c:pt idx="2">
                  <c:v>90.770074500000007</c:v>
                </c:pt>
                <c:pt idx="3">
                  <c:v>101.34807165000001</c:v>
                </c:pt>
                <c:pt idx="4">
                  <c:v>84.171670000000006</c:v>
                </c:pt>
                <c:pt idx="5">
                  <c:v>105.3</c:v>
                </c:pt>
                <c:pt idx="6">
                  <c:v>88.3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B0-4C7B-B344-3A34D9B280EB}"/>
            </c:ext>
          </c:extLst>
        </c:ser>
        <c:ser>
          <c:idx val="1"/>
          <c:order val="1"/>
          <c:tx>
            <c:strRef>
              <c:f>Volume!$V$17</c:f>
              <c:strCache>
                <c:ptCount val="1"/>
                <c:pt idx="0">
                  <c:v>Volume Dia (R$ M)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Volume!$T$37:$T$43</c:f>
              <c:numCache>
                <c:formatCode>[$-416]mmm\-yy;@</c:formatCode>
                <c:ptCount val="7"/>
                <c:pt idx="0">
                  <c:v>44408</c:v>
                </c:pt>
                <c:pt idx="1">
                  <c:v>44439</c:v>
                </c:pt>
                <c:pt idx="2">
                  <c:v>44469</c:v>
                </c:pt>
                <c:pt idx="3">
                  <c:v>44500</c:v>
                </c:pt>
                <c:pt idx="4">
                  <c:v>44530</c:v>
                </c:pt>
                <c:pt idx="5">
                  <c:v>44561</c:v>
                </c:pt>
                <c:pt idx="6">
                  <c:v>44592</c:v>
                </c:pt>
              </c:numCache>
            </c:numRef>
          </c:cat>
          <c:val>
            <c:numRef>
              <c:f>Volume!$V$36:$V$42</c:f>
              <c:numCache>
                <c:formatCode>_-[$R$-416]\ * #,##0.0_-;\-[$R$-416]\ * #,##0.0_-;_-[$R$-416]\ * "-"??_-;_-@_-</c:formatCode>
                <c:ptCount val="7"/>
                <c:pt idx="0">
                  <c:v>4.6190476190476186</c:v>
                </c:pt>
                <c:pt idx="1">
                  <c:v>2.2714285714285714</c:v>
                </c:pt>
                <c:pt idx="2">
                  <c:v>3.5565566350059501</c:v>
                </c:pt>
                <c:pt idx="3">
                  <c:v>4.3223844999923697</c:v>
                </c:pt>
                <c:pt idx="4">
                  <c:v>4.8260986500000005</c:v>
                </c:pt>
                <c:pt idx="5">
                  <c:v>4.2085834999999996</c:v>
                </c:pt>
                <c:pt idx="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8B0-4C7B-B344-3A34D9B280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4283391"/>
        <c:axId val="13760191"/>
      </c:barChart>
      <c:dateAx>
        <c:axId val="114283391"/>
        <c:scaling>
          <c:orientation val="minMax"/>
        </c:scaling>
        <c:delete val="0"/>
        <c:axPos val="b"/>
        <c:numFmt formatCode="[$-416]mmm\-yy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760191"/>
        <c:crosses val="autoZero"/>
        <c:auto val="1"/>
        <c:lblOffset val="100"/>
        <c:baseTimeUnit val="months"/>
      </c:dateAx>
      <c:valAx>
        <c:axId val="13760191"/>
        <c:scaling>
          <c:orientation val="minMax"/>
        </c:scaling>
        <c:delete val="1"/>
        <c:axPos val="l"/>
        <c:numFmt formatCode="_-[$R$-416]\ * #,##0.0_-;\-[$R$-416]\ * #,##0.0_-;_-[$R$-416]\ * &quot;-&quot;??_-;_-@_-" sourceLinked="1"/>
        <c:majorTickMark val="none"/>
        <c:minorTickMark val="none"/>
        <c:tickLblPos val="nextTo"/>
        <c:crossAx val="114283391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2F2F2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1914976362670428E-2"/>
          <c:y val="0.27118430411706107"/>
          <c:w val="0.93973381500265629"/>
          <c:h val="0.602472357317705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DRE!$AD$8</c:f>
              <c:strCache>
                <c:ptCount val="1"/>
                <c:pt idx="0">
                  <c:v>Dividendo/Cota</c:v>
                </c:pt>
              </c:strCache>
            </c:strRef>
          </c:tx>
          <c:spPr>
            <a:solidFill>
              <a:srgbClr val="202A3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DRE!$AZ$2:$BE$2</c:f>
              <c:numCache>
                <c:formatCode>[$-416]mmm\-yy;@</c:formatCode>
                <c:ptCount val="6"/>
                <c:pt idx="0">
                  <c:v>44439</c:v>
                </c:pt>
                <c:pt idx="1">
                  <c:v>44469</c:v>
                </c:pt>
                <c:pt idx="2">
                  <c:v>44500</c:v>
                </c:pt>
                <c:pt idx="3">
                  <c:v>44530</c:v>
                </c:pt>
                <c:pt idx="4">
                  <c:v>44561</c:v>
                </c:pt>
                <c:pt idx="5">
                  <c:v>44592</c:v>
                </c:pt>
              </c:numCache>
            </c:numRef>
          </c:cat>
          <c:val>
            <c:numRef>
              <c:f>DRE!$AZ$8:$BE$8</c:f>
              <c:numCache>
                <c:formatCode>_(* #,##0.00_);_(* \(#,##0.00\);_(* "-"??_);_(@_)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0D-4384-962B-5D8B36F36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axId val="555927199"/>
        <c:axId val="466030367"/>
      </c:barChart>
      <c:lineChart>
        <c:grouping val="standard"/>
        <c:varyColors val="0"/>
        <c:ser>
          <c:idx val="1"/>
          <c:order val="1"/>
          <c:tx>
            <c:strRef>
              <c:f>DRE!$AD$9</c:f>
              <c:strCache>
                <c:ptCount val="1"/>
                <c:pt idx="0">
                  <c:v>Dividend Yield</c:v>
                </c:pt>
              </c:strCache>
            </c:strRef>
          </c:tx>
          <c:spPr>
            <a:ln w="28575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9525">
                <a:solidFill>
                  <a:schemeClr val="bg1">
                    <a:lumMod val="50000"/>
                  </a:schemeClr>
                </a:solidFill>
              </a:ln>
              <a:effectLst/>
            </c:spPr>
          </c:marker>
          <c:dLbls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DRE!$AX$2:$BC$2</c:f>
              <c:numCache>
                <c:formatCode>[$-416]mmm\-yy;@</c:formatCode>
                <c:ptCount val="6"/>
                <c:pt idx="0">
                  <c:v>44377</c:v>
                </c:pt>
                <c:pt idx="1">
                  <c:v>44408</c:v>
                </c:pt>
                <c:pt idx="2">
                  <c:v>44439</c:v>
                </c:pt>
                <c:pt idx="3">
                  <c:v>44469</c:v>
                </c:pt>
                <c:pt idx="4">
                  <c:v>44500</c:v>
                </c:pt>
                <c:pt idx="5">
                  <c:v>44530</c:v>
                </c:pt>
              </c:numCache>
            </c:numRef>
          </c:cat>
          <c:val>
            <c:numRef>
              <c:f>DRE!$AX$9:$BC$9</c:f>
              <c:numCache>
                <c:formatCode>0.00%</c:formatCode>
                <c:ptCount val="6"/>
                <c:pt idx="0">
                  <c:v>0.12682503013196977</c:v>
                </c:pt>
                <c:pt idx="1">
                  <c:v>0.12682503013196977</c:v>
                </c:pt>
                <c:pt idx="2">
                  <c:v>0.12682503013196977</c:v>
                </c:pt>
                <c:pt idx="3">
                  <c:v>0.12682503013196977</c:v>
                </c:pt>
                <c:pt idx="4">
                  <c:v>0.12682503013196977</c:v>
                </c:pt>
                <c:pt idx="5">
                  <c:v>0.12682503013196977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0D-4384-962B-5D8B36F36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6909631"/>
        <c:axId val="466037439"/>
      </c:lineChart>
      <c:dateAx>
        <c:axId val="555927199"/>
        <c:scaling>
          <c:orientation val="minMax"/>
        </c:scaling>
        <c:delete val="0"/>
        <c:axPos val="b"/>
        <c:numFmt formatCode="[$-416]mmm\-yy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6030367"/>
        <c:crosses val="autoZero"/>
        <c:auto val="1"/>
        <c:lblOffset val="100"/>
        <c:baseTimeUnit val="months"/>
      </c:dateAx>
      <c:valAx>
        <c:axId val="466030367"/>
        <c:scaling>
          <c:orientation val="minMax"/>
          <c:max val="1"/>
        </c:scaling>
        <c:delete val="0"/>
        <c:axPos val="l"/>
        <c:numFmt formatCode="_(* #,##0.00_);_(* \(#,##0.00\);_(* &quot;-&quot;??_);_(@_)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55927199"/>
        <c:crosses val="autoZero"/>
        <c:crossBetween val="between"/>
      </c:valAx>
      <c:valAx>
        <c:axId val="466037439"/>
        <c:scaling>
          <c:orientation val="minMax"/>
          <c:max val="0.128"/>
          <c:min val="8.0000000000000016E-2"/>
        </c:scaling>
        <c:delete val="0"/>
        <c:axPos val="r"/>
        <c:numFmt formatCode="0.00%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26909631"/>
        <c:crosses val="max"/>
        <c:crossBetween val="between"/>
      </c:valAx>
      <c:dateAx>
        <c:axId val="626909631"/>
        <c:scaling>
          <c:orientation val="minMax"/>
        </c:scaling>
        <c:delete val="1"/>
        <c:axPos val="b"/>
        <c:numFmt formatCode="[$-416]mmm\-yy;@" sourceLinked="1"/>
        <c:majorTickMark val="out"/>
        <c:minorTickMark val="none"/>
        <c:tickLblPos val="nextTo"/>
        <c:crossAx val="466037439"/>
        <c:crosses val="autoZero"/>
        <c:auto val="1"/>
        <c:lblOffset val="100"/>
        <c:baseTimeUnit val="months"/>
      </c:date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3F718B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DRE!$Y$53:$Y$58</c:f>
              <c:numCache>
                <c:formatCode>General</c:formatCode>
                <c:ptCount val="6"/>
              </c:numCache>
            </c:numRef>
          </c:cat>
          <c:val>
            <c:numRef>
              <c:f>DRE!$Z$53:$Z$58</c:f>
              <c:numCache>
                <c:formatCode>0.0%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4605-4B09-8E9B-8AE56CF047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7"/>
        <c:axId val="810896543"/>
        <c:axId val="425746047"/>
      </c:barChart>
      <c:catAx>
        <c:axId val="8108965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25746047"/>
        <c:crosses val="autoZero"/>
        <c:auto val="1"/>
        <c:lblAlgn val="ctr"/>
        <c:lblOffset val="100"/>
        <c:noMultiLvlLbl val="0"/>
      </c:catAx>
      <c:valAx>
        <c:axId val="425746047"/>
        <c:scaling>
          <c:orientation val="minMax"/>
        </c:scaling>
        <c:delete val="1"/>
        <c:axPos val="l"/>
        <c:numFmt formatCode="0.0%" sourceLinked="1"/>
        <c:majorTickMark val="none"/>
        <c:minorTickMark val="none"/>
        <c:tickLblPos val="nextTo"/>
        <c:crossAx val="8108965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1914976362670428E-2"/>
          <c:y val="0.27118430411706107"/>
          <c:w val="0.93973381500265629"/>
          <c:h val="0.602472357317705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DRE!$AD$8</c:f>
              <c:strCache>
                <c:ptCount val="1"/>
                <c:pt idx="0">
                  <c:v>Dividendo/Cota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9.604520628543986E-3"/>
                  <c:y val="0.4166668853893263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588732914162811"/>
                      <c:h val="0.1997502187226596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5A81-4CBF-A38F-5DF683D4370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DRE!$BF$2</c:f>
              <c:strCache>
                <c:ptCount val="1"/>
                <c:pt idx="0">
                  <c:v>6 Meses</c:v>
                </c:pt>
              </c:strCache>
            </c:strRef>
          </c:cat>
          <c:val>
            <c:numRef>
              <c:f>DRE!$BF$8</c:f>
              <c:numCache>
                <c:formatCode>_(* #,##0.00_);_(* \(#,##0.00\);_(* "-"??_);_(@_)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81-4CBF-A38F-5DF683D437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axId val="555927199"/>
        <c:axId val="466030367"/>
      </c:barChart>
      <c:catAx>
        <c:axId val="555927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66030367"/>
        <c:crosses val="autoZero"/>
        <c:auto val="1"/>
        <c:lblAlgn val="ctr"/>
        <c:lblOffset val="100"/>
        <c:noMultiLvlLbl val="0"/>
      </c:catAx>
      <c:valAx>
        <c:axId val="466030367"/>
        <c:scaling>
          <c:orientation val="minMax"/>
          <c:max val="1"/>
        </c:scaling>
        <c:delete val="0"/>
        <c:axPos val="l"/>
        <c:numFmt formatCode="_(* #,##0.00_);_(* \(#,##0.00\);_(* &quot;-&quot;??_);_(@_)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55927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24653</xdr:colOff>
      <xdr:row>1</xdr:row>
      <xdr:rowOff>155202</xdr:rowOff>
    </xdr:from>
    <xdr:to>
      <xdr:col>0</xdr:col>
      <xdr:colOff>1434353</xdr:colOff>
      <xdr:row>4</xdr:row>
      <xdr:rowOff>35085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0A0D31-505B-471C-8404-6A4D8763A8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653" y="345702"/>
          <a:ext cx="1409700" cy="4513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0</xdr:colOff>
      <xdr:row>139</xdr:row>
      <xdr:rowOff>0</xdr:rowOff>
    </xdr:from>
    <xdr:to>
      <xdr:col>24</xdr:col>
      <xdr:colOff>1059096</xdr:colOff>
      <xdr:row>155</xdr:row>
      <xdr:rowOff>132929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E5DED6D-F098-431D-872A-3EB937D95E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54430</xdr:colOff>
      <xdr:row>5</xdr:row>
      <xdr:rowOff>77294</xdr:rowOff>
    </xdr:from>
    <xdr:to>
      <xdr:col>3</xdr:col>
      <xdr:colOff>468560</xdr:colOff>
      <xdr:row>22</xdr:row>
      <xdr:rowOff>185175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E031D20-8E6A-4824-A9F0-2BE88C7477B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502142</xdr:colOff>
      <xdr:row>8</xdr:row>
      <xdr:rowOff>151941</xdr:rowOff>
    </xdr:from>
    <xdr:to>
      <xdr:col>8</xdr:col>
      <xdr:colOff>201246</xdr:colOff>
      <xdr:row>26</xdr:row>
      <xdr:rowOff>69322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73937F5-7461-4AD4-BAC9-7C8FC89798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116062</xdr:colOff>
      <xdr:row>0</xdr:row>
      <xdr:rowOff>176893</xdr:rowOff>
    </xdr:from>
    <xdr:to>
      <xdr:col>19</xdr:col>
      <xdr:colOff>1051335</xdr:colOff>
      <xdr:row>18</xdr:row>
      <xdr:rowOff>94274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24A7A9AD-7C2A-4AFF-A931-82E83008EE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20</xdr:col>
      <xdr:colOff>702718</xdr:colOff>
      <xdr:row>72</xdr:row>
      <xdr:rowOff>140155</xdr:rowOff>
    </xdr:from>
    <xdr:to>
      <xdr:col>21</xdr:col>
      <xdr:colOff>2064759</xdr:colOff>
      <xdr:row>90</xdr:row>
      <xdr:rowOff>109490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307BED3-0EBE-409B-8910-0FB40167C8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127265</xdr:colOff>
      <xdr:row>0</xdr:row>
      <xdr:rowOff>77962</xdr:rowOff>
    </xdr:from>
    <xdr:to>
      <xdr:col>25</xdr:col>
      <xdr:colOff>379398</xdr:colOff>
      <xdr:row>13</xdr:row>
      <xdr:rowOff>79723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3FACF9C-BF3A-43BE-8431-4E42C668EA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336343</xdr:colOff>
      <xdr:row>12</xdr:row>
      <xdr:rowOff>77378</xdr:rowOff>
    </xdr:from>
    <xdr:to>
      <xdr:col>45</xdr:col>
      <xdr:colOff>134471</xdr:colOff>
      <xdr:row>22</xdr:row>
      <xdr:rowOff>112059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D7FF5781-CA34-4070-BE16-03FE225308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786011</xdr:colOff>
      <xdr:row>59</xdr:row>
      <xdr:rowOff>48345</xdr:rowOff>
    </xdr:from>
    <xdr:to>
      <xdr:col>30</xdr:col>
      <xdr:colOff>65633</xdr:colOff>
      <xdr:row>73</xdr:row>
      <xdr:rowOff>124545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65DB6D1-6AD4-4581-9672-3D2317EA8C2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46</xdr:col>
      <xdr:colOff>112060</xdr:colOff>
      <xdr:row>10</xdr:row>
      <xdr:rowOff>168088</xdr:rowOff>
    </xdr:from>
    <xdr:to>
      <xdr:col>48</xdr:col>
      <xdr:colOff>224119</xdr:colOff>
      <xdr:row>22</xdr:row>
      <xdr:rowOff>168088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11D7B24-A627-41C2-AB01-A173FB58DC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05\File%20Server\12%20-%20Others%20Reports\Mensal%20Institucionais\Evolu&#231;&#227;o%20VaR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matos\AppData\Roaming\Microsoft\AddIns\NEAT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Envio"/>
      <sheetName val="Perf"/>
      <sheetName val="VaR"/>
      <sheetName val="BDRisk"/>
      <sheetName val="Indices"/>
      <sheetName val="PL"/>
      <sheetName val="Aux"/>
    </sheetNames>
    <sheetDataSet>
      <sheetData sheetId="0">
        <row r="3">
          <cell r="C3" t="str">
            <v>EMB IV A FIM</v>
          </cell>
        </row>
        <row r="4">
          <cell r="C4">
            <v>43709</v>
          </cell>
        </row>
        <row r="5">
          <cell r="C5">
            <v>43733</v>
          </cell>
        </row>
        <row r="6">
          <cell r="C6">
            <v>43707</v>
          </cell>
        </row>
      </sheetData>
      <sheetData sheetId="1">
        <row r="3">
          <cell r="C3" t="str">
            <v>Alpha</v>
          </cell>
        </row>
      </sheetData>
      <sheetData sheetId="2">
        <row r="4">
          <cell r="I4" t="str">
            <v>Alpha</v>
          </cell>
        </row>
      </sheetData>
      <sheetData sheetId="3">
        <row r="3">
          <cell r="M3" t="str">
            <v>Juros</v>
          </cell>
        </row>
      </sheetData>
      <sheetData sheetId="4"/>
      <sheetData sheetId="5"/>
      <sheetData sheetId="6"/>
      <sheetData sheetId="7">
        <row r="2">
          <cell r="E2">
            <v>15</v>
          </cell>
        </row>
        <row r="4">
          <cell r="E4" t="str">
            <v>Absoluto</v>
          </cell>
          <cell r="J4">
            <v>36892</v>
          </cell>
        </row>
        <row r="5">
          <cell r="J5">
            <v>36948</v>
          </cell>
        </row>
        <row r="6">
          <cell r="J6">
            <v>36949</v>
          </cell>
        </row>
        <row r="7">
          <cell r="J7">
            <v>36994</v>
          </cell>
        </row>
        <row r="8">
          <cell r="J8">
            <v>37002</v>
          </cell>
        </row>
        <row r="9">
          <cell r="J9">
            <v>37012</v>
          </cell>
        </row>
        <row r="10">
          <cell r="J10">
            <v>37056</v>
          </cell>
        </row>
        <row r="11">
          <cell r="J11">
            <v>37141</v>
          </cell>
        </row>
        <row r="12">
          <cell r="J12">
            <v>37176</v>
          </cell>
        </row>
        <row r="13">
          <cell r="J13">
            <v>37197</v>
          </cell>
        </row>
        <row r="14">
          <cell r="J14">
            <v>37210</v>
          </cell>
        </row>
        <row r="15">
          <cell r="J15">
            <v>37250</v>
          </cell>
        </row>
        <row r="16">
          <cell r="J16">
            <v>37257</v>
          </cell>
        </row>
        <row r="17">
          <cell r="J17">
            <v>37298</v>
          </cell>
        </row>
        <row r="18">
          <cell r="J18">
            <v>37299</v>
          </cell>
        </row>
        <row r="19">
          <cell r="J19">
            <v>37344</v>
          </cell>
        </row>
        <row r="20">
          <cell r="J20">
            <v>37367</v>
          </cell>
        </row>
        <row r="21">
          <cell r="J21">
            <v>37377</v>
          </cell>
        </row>
        <row r="22">
          <cell r="J22">
            <v>37406</v>
          </cell>
        </row>
        <row r="23">
          <cell r="J23">
            <v>37506</v>
          </cell>
        </row>
        <row r="24">
          <cell r="J24">
            <v>37541</v>
          </cell>
        </row>
        <row r="25">
          <cell r="J25">
            <v>37562</v>
          </cell>
        </row>
        <row r="26">
          <cell r="J26">
            <v>37575</v>
          </cell>
        </row>
        <row r="27">
          <cell r="J27">
            <v>37615</v>
          </cell>
        </row>
        <row r="28">
          <cell r="J28">
            <v>37622</v>
          </cell>
        </row>
        <row r="29">
          <cell r="J29">
            <v>37683</v>
          </cell>
        </row>
        <row r="30">
          <cell r="J30">
            <v>37684</v>
          </cell>
        </row>
        <row r="31">
          <cell r="J31">
            <v>37729</v>
          </cell>
        </row>
        <row r="32">
          <cell r="J32">
            <v>37732</v>
          </cell>
        </row>
        <row r="33">
          <cell r="J33">
            <v>37742</v>
          </cell>
        </row>
        <row r="34">
          <cell r="J34">
            <v>37791</v>
          </cell>
        </row>
        <row r="35">
          <cell r="J35">
            <v>37871</v>
          </cell>
        </row>
        <row r="36">
          <cell r="J36">
            <v>37906</v>
          </cell>
        </row>
        <row r="37">
          <cell r="J37">
            <v>37927</v>
          </cell>
        </row>
        <row r="38">
          <cell r="J38">
            <v>37940</v>
          </cell>
        </row>
        <row r="39">
          <cell r="J39">
            <v>37980</v>
          </cell>
        </row>
        <row r="40">
          <cell r="J40">
            <v>37987</v>
          </cell>
        </row>
        <row r="41">
          <cell r="J41">
            <v>38040</v>
          </cell>
        </row>
        <row r="42">
          <cell r="J42">
            <v>38041</v>
          </cell>
        </row>
        <row r="43">
          <cell r="J43">
            <v>38086</v>
          </cell>
        </row>
        <row r="44">
          <cell r="J44">
            <v>38098</v>
          </cell>
        </row>
        <row r="45">
          <cell r="J45">
            <v>38108</v>
          </cell>
        </row>
        <row r="46">
          <cell r="J46">
            <v>38148</v>
          </cell>
        </row>
        <row r="47">
          <cell r="J47">
            <v>38237</v>
          </cell>
        </row>
        <row r="48">
          <cell r="J48">
            <v>38272</v>
          </cell>
        </row>
        <row r="49">
          <cell r="J49">
            <v>38293</v>
          </cell>
        </row>
        <row r="50">
          <cell r="J50">
            <v>38306</v>
          </cell>
        </row>
        <row r="51">
          <cell r="J51">
            <v>38346</v>
          </cell>
        </row>
        <row r="52">
          <cell r="J52">
            <v>38353</v>
          </cell>
        </row>
        <row r="53">
          <cell r="J53">
            <v>38390</v>
          </cell>
        </row>
        <row r="54">
          <cell r="J54">
            <v>38391</v>
          </cell>
        </row>
        <row r="55">
          <cell r="J55">
            <v>38436</v>
          </cell>
        </row>
        <row r="56">
          <cell r="J56">
            <v>38463</v>
          </cell>
        </row>
        <row r="57">
          <cell r="J57">
            <v>38473</v>
          </cell>
        </row>
        <row r="58">
          <cell r="J58">
            <v>38498</v>
          </cell>
        </row>
        <row r="59">
          <cell r="J59">
            <v>38602</v>
          </cell>
        </row>
        <row r="60">
          <cell r="J60">
            <v>38637</v>
          </cell>
        </row>
        <row r="61">
          <cell r="J61">
            <v>38658</v>
          </cell>
        </row>
        <row r="62">
          <cell r="J62">
            <v>38671</v>
          </cell>
        </row>
        <row r="63">
          <cell r="J63">
            <v>38711</v>
          </cell>
        </row>
        <row r="64">
          <cell r="J64">
            <v>38718</v>
          </cell>
        </row>
        <row r="65">
          <cell r="J65">
            <v>38775</v>
          </cell>
        </row>
        <row r="66">
          <cell r="J66">
            <v>38776</v>
          </cell>
        </row>
        <row r="67">
          <cell r="J67">
            <v>38821</v>
          </cell>
        </row>
        <row r="68">
          <cell r="J68">
            <v>38828</v>
          </cell>
        </row>
        <row r="69">
          <cell r="J69">
            <v>38838</v>
          </cell>
        </row>
        <row r="70">
          <cell r="J70">
            <v>38883</v>
          </cell>
        </row>
        <row r="71">
          <cell r="J71">
            <v>38967</v>
          </cell>
        </row>
        <row r="72">
          <cell r="J72">
            <v>39002</v>
          </cell>
        </row>
        <row r="73">
          <cell r="J73">
            <v>39023</v>
          </cell>
        </row>
        <row r="74">
          <cell r="J74">
            <v>39036</v>
          </cell>
        </row>
        <row r="75">
          <cell r="J75">
            <v>39076</v>
          </cell>
        </row>
        <row r="76">
          <cell r="J76">
            <v>39083</v>
          </cell>
        </row>
        <row r="77">
          <cell r="J77">
            <v>39132</v>
          </cell>
        </row>
        <row r="78">
          <cell r="J78">
            <v>39133</v>
          </cell>
        </row>
        <row r="79">
          <cell r="J79">
            <v>39178</v>
          </cell>
        </row>
        <row r="80">
          <cell r="J80">
            <v>39193</v>
          </cell>
        </row>
        <row r="81">
          <cell r="J81">
            <v>39203</v>
          </cell>
        </row>
        <row r="82">
          <cell r="J82">
            <v>39240</v>
          </cell>
        </row>
        <row r="83">
          <cell r="J83">
            <v>39332</v>
          </cell>
        </row>
        <row r="84">
          <cell r="J84">
            <v>39367</v>
          </cell>
        </row>
        <row r="85">
          <cell r="J85">
            <v>39388</v>
          </cell>
        </row>
        <row r="86">
          <cell r="J86">
            <v>39401</v>
          </cell>
        </row>
        <row r="87">
          <cell r="J87">
            <v>39441</v>
          </cell>
        </row>
        <row r="88">
          <cell r="J88">
            <v>39448</v>
          </cell>
        </row>
        <row r="89">
          <cell r="J89">
            <v>39482</v>
          </cell>
        </row>
        <row r="90">
          <cell r="J90">
            <v>39483</v>
          </cell>
        </row>
        <row r="91">
          <cell r="J91">
            <v>39528</v>
          </cell>
        </row>
        <row r="92">
          <cell r="J92">
            <v>39559</v>
          </cell>
        </row>
        <row r="93">
          <cell r="J93">
            <v>39569</v>
          </cell>
        </row>
        <row r="94">
          <cell r="J94">
            <v>39590</v>
          </cell>
        </row>
        <row r="95">
          <cell r="J95">
            <v>39698</v>
          </cell>
        </row>
        <row r="96">
          <cell r="J96">
            <v>39733</v>
          </cell>
        </row>
        <row r="97">
          <cell r="J97">
            <v>39754</v>
          </cell>
        </row>
        <row r="98">
          <cell r="J98">
            <v>39767</v>
          </cell>
        </row>
        <row r="99">
          <cell r="J99">
            <v>39807</v>
          </cell>
        </row>
        <row r="100">
          <cell r="J100">
            <v>39814</v>
          </cell>
        </row>
        <row r="101">
          <cell r="J101">
            <v>39867</v>
          </cell>
        </row>
        <row r="102">
          <cell r="J102">
            <v>39868</v>
          </cell>
        </row>
        <row r="103">
          <cell r="J103">
            <v>39913</v>
          </cell>
        </row>
        <row r="104">
          <cell r="J104">
            <v>39924</v>
          </cell>
        </row>
        <row r="105">
          <cell r="J105">
            <v>39934</v>
          </cell>
        </row>
        <row r="106">
          <cell r="J106">
            <v>39975</v>
          </cell>
        </row>
        <row r="107">
          <cell r="J107">
            <v>40063</v>
          </cell>
        </row>
        <row r="108">
          <cell r="J108">
            <v>40098</v>
          </cell>
        </row>
        <row r="109">
          <cell r="J109">
            <v>40119</v>
          </cell>
        </row>
        <row r="110">
          <cell r="J110">
            <v>40132</v>
          </cell>
        </row>
        <row r="111">
          <cell r="J111">
            <v>40172</v>
          </cell>
        </row>
        <row r="112">
          <cell r="J112">
            <v>40179</v>
          </cell>
        </row>
        <row r="113">
          <cell r="J113">
            <v>40224</v>
          </cell>
        </row>
        <row r="114">
          <cell r="J114">
            <v>40225</v>
          </cell>
        </row>
        <row r="115">
          <cell r="J115">
            <v>40270</v>
          </cell>
        </row>
        <row r="116">
          <cell r="J116">
            <v>40289</v>
          </cell>
        </row>
        <row r="117">
          <cell r="J117">
            <v>40299</v>
          </cell>
        </row>
        <row r="118">
          <cell r="J118">
            <v>40332</v>
          </cell>
        </row>
        <row r="119">
          <cell r="J119">
            <v>40428</v>
          </cell>
        </row>
        <row r="120">
          <cell r="J120">
            <v>40463</v>
          </cell>
        </row>
        <row r="121">
          <cell r="J121">
            <v>40484</v>
          </cell>
        </row>
        <row r="122">
          <cell r="J122">
            <v>40497</v>
          </cell>
        </row>
        <row r="123">
          <cell r="J123">
            <v>40537</v>
          </cell>
        </row>
        <row r="124">
          <cell r="J124">
            <v>40544</v>
          </cell>
        </row>
        <row r="125">
          <cell r="J125">
            <v>40609</v>
          </cell>
        </row>
        <row r="126">
          <cell r="J126">
            <v>40610</v>
          </cell>
        </row>
        <row r="127">
          <cell r="J127">
            <v>40654</v>
          </cell>
        </row>
        <row r="128">
          <cell r="J128">
            <v>40655</v>
          </cell>
        </row>
        <row r="129">
          <cell r="J129">
            <v>40664</v>
          </cell>
        </row>
        <row r="130">
          <cell r="J130">
            <v>40717</v>
          </cell>
        </row>
        <row r="131">
          <cell r="J131">
            <v>40793</v>
          </cell>
        </row>
        <row r="132">
          <cell r="J132">
            <v>40828</v>
          </cell>
        </row>
        <row r="133">
          <cell r="J133">
            <v>40849</v>
          </cell>
        </row>
        <row r="134">
          <cell r="J134">
            <v>40862</v>
          </cell>
        </row>
        <row r="135">
          <cell r="J135">
            <v>40902</v>
          </cell>
        </row>
        <row r="136">
          <cell r="J136">
            <v>40909</v>
          </cell>
        </row>
        <row r="137">
          <cell r="J137">
            <v>40959</v>
          </cell>
        </row>
        <row r="138">
          <cell r="J138">
            <v>40960</v>
          </cell>
        </row>
        <row r="139">
          <cell r="J139">
            <v>41005</v>
          </cell>
        </row>
        <row r="140">
          <cell r="J140">
            <v>41020</v>
          </cell>
        </row>
        <row r="141">
          <cell r="J141">
            <v>41030</v>
          </cell>
        </row>
        <row r="142">
          <cell r="J142">
            <v>41067</v>
          </cell>
        </row>
        <row r="143">
          <cell r="J143">
            <v>41159</v>
          </cell>
        </row>
        <row r="144">
          <cell r="J144">
            <v>41194</v>
          </cell>
        </row>
        <row r="145">
          <cell r="J145">
            <v>41215</v>
          </cell>
        </row>
        <row r="146">
          <cell r="J146">
            <v>41228</v>
          </cell>
        </row>
        <row r="147">
          <cell r="J147">
            <v>41268</v>
          </cell>
        </row>
        <row r="148">
          <cell r="J148">
            <v>41275</v>
          </cell>
        </row>
        <row r="149">
          <cell r="J149">
            <v>41316</v>
          </cell>
        </row>
        <row r="150">
          <cell r="J150">
            <v>41317</v>
          </cell>
        </row>
        <row r="151">
          <cell r="J151">
            <v>41362</v>
          </cell>
        </row>
        <row r="152">
          <cell r="J152">
            <v>41385</v>
          </cell>
        </row>
        <row r="153">
          <cell r="J153">
            <v>41395</v>
          </cell>
        </row>
        <row r="154">
          <cell r="J154">
            <v>41424</v>
          </cell>
        </row>
        <row r="155">
          <cell r="J155">
            <v>41524</v>
          </cell>
        </row>
        <row r="156">
          <cell r="J156">
            <v>41559</v>
          </cell>
        </row>
        <row r="157">
          <cell r="J157">
            <v>41580</v>
          </cell>
        </row>
        <row r="158">
          <cell r="J158">
            <v>41593</v>
          </cell>
        </row>
        <row r="159">
          <cell r="J159">
            <v>41633</v>
          </cell>
        </row>
        <row r="160">
          <cell r="J160">
            <v>41640</v>
          </cell>
        </row>
        <row r="161">
          <cell r="J161">
            <v>41701</v>
          </cell>
        </row>
        <row r="162">
          <cell r="J162">
            <v>41702</v>
          </cell>
        </row>
        <row r="163">
          <cell r="J163">
            <v>41747</v>
          </cell>
        </row>
        <row r="164">
          <cell r="J164">
            <v>41750</v>
          </cell>
        </row>
        <row r="165">
          <cell r="J165">
            <v>41760</v>
          </cell>
        </row>
        <row r="166">
          <cell r="J166">
            <v>41809</v>
          </cell>
        </row>
        <row r="167">
          <cell r="J167">
            <v>41889</v>
          </cell>
        </row>
        <row r="168">
          <cell r="J168">
            <v>41924</v>
          </cell>
        </row>
        <row r="169">
          <cell r="J169">
            <v>41945</v>
          </cell>
        </row>
        <row r="170">
          <cell r="J170">
            <v>41958</v>
          </cell>
        </row>
        <row r="171">
          <cell r="J171">
            <v>41998</v>
          </cell>
        </row>
        <row r="172">
          <cell r="J172">
            <v>42005</v>
          </cell>
        </row>
        <row r="173">
          <cell r="J173">
            <v>42051</v>
          </cell>
        </row>
        <row r="174">
          <cell r="J174">
            <v>42052</v>
          </cell>
        </row>
        <row r="175">
          <cell r="J175">
            <v>42097</v>
          </cell>
        </row>
        <row r="176">
          <cell r="J176">
            <v>42115</v>
          </cell>
        </row>
        <row r="177">
          <cell r="J177">
            <v>42125</v>
          </cell>
        </row>
        <row r="178">
          <cell r="J178">
            <v>42159</v>
          </cell>
        </row>
        <row r="179">
          <cell r="J179">
            <v>42254</v>
          </cell>
        </row>
        <row r="180">
          <cell r="J180">
            <v>42289</v>
          </cell>
        </row>
        <row r="181">
          <cell r="J181">
            <v>42310</v>
          </cell>
        </row>
        <row r="182">
          <cell r="J182">
            <v>42323</v>
          </cell>
        </row>
        <row r="183">
          <cell r="J183">
            <v>42363</v>
          </cell>
        </row>
        <row r="184">
          <cell r="J184">
            <v>42370</v>
          </cell>
        </row>
        <row r="185">
          <cell r="J185">
            <v>42408</v>
          </cell>
        </row>
        <row r="186">
          <cell r="J186">
            <v>42409</v>
          </cell>
        </row>
        <row r="187">
          <cell r="J187">
            <v>42454</v>
          </cell>
        </row>
        <row r="188">
          <cell r="J188">
            <v>42481</v>
          </cell>
        </row>
        <row r="189">
          <cell r="J189">
            <v>42491</v>
          </cell>
        </row>
        <row r="190">
          <cell r="J190">
            <v>42516</v>
          </cell>
        </row>
        <row r="191">
          <cell r="J191">
            <v>42620</v>
          </cell>
        </row>
        <row r="192">
          <cell r="J192">
            <v>42655</v>
          </cell>
        </row>
        <row r="193">
          <cell r="J193">
            <v>42676</v>
          </cell>
        </row>
        <row r="194">
          <cell r="J194">
            <v>42689</v>
          </cell>
        </row>
        <row r="195">
          <cell r="J195">
            <v>42729</v>
          </cell>
        </row>
        <row r="196">
          <cell r="J196">
            <v>42736</v>
          </cell>
        </row>
        <row r="197">
          <cell r="J197">
            <v>42793</v>
          </cell>
        </row>
        <row r="198">
          <cell r="J198">
            <v>42794</v>
          </cell>
        </row>
        <row r="199">
          <cell r="J199">
            <v>42839</v>
          </cell>
        </row>
        <row r="200">
          <cell r="J200">
            <v>42846</v>
          </cell>
        </row>
        <row r="201">
          <cell r="J201">
            <v>42856</v>
          </cell>
        </row>
        <row r="202">
          <cell r="J202">
            <v>42901</v>
          </cell>
        </row>
        <row r="203">
          <cell r="J203">
            <v>42985</v>
          </cell>
        </row>
        <row r="204">
          <cell r="J204">
            <v>43020</v>
          </cell>
        </row>
        <row r="205">
          <cell r="J205">
            <v>43041</v>
          </cell>
        </row>
        <row r="206">
          <cell r="J206">
            <v>43054</v>
          </cell>
        </row>
        <row r="207">
          <cell r="J207">
            <v>43094</v>
          </cell>
        </row>
        <row r="208">
          <cell r="J208">
            <v>43101</v>
          </cell>
        </row>
        <row r="209">
          <cell r="J209">
            <v>43143</v>
          </cell>
        </row>
        <row r="210">
          <cell r="J210">
            <v>43144</v>
          </cell>
        </row>
        <row r="211">
          <cell r="J211">
            <v>43189</v>
          </cell>
        </row>
        <row r="212">
          <cell r="J212">
            <v>43211</v>
          </cell>
        </row>
        <row r="213">
          <cell r="J213">
            <v>43221</v>
          </cell>
        </row>
        <row r="214">
          <cell r="J214">
            <v>43251</v>
          </cell>
        </row>
        <row r="215">
          <cell r="J215">
            <v>43290</v>
          </cell>
        </row>
        <row r="216">
          <cell r="J216">
            <v>43350</v>
          </cell>
        </row>
        <row r="217">
          <cell r="J217">
            <v>43385</v>
          </cell>
        </row>
        <row r="218">
          <cell r="J218">
            <v>43406</v>
          </cell>
        </row>
        <row r="219">
          <cell r="J219">
            <v>43419</v>
          </cell>
        </row>
        <row r="220">
          <cell r="J220">
            <v>43459</v>
          </cell>
        </row>
        <row r="221">
          <cell r="J221">
            <v>43466</v>
          </cell>
        </row>
        <row r="222">
          <cell r="J222">
            <v>43528</v>
          </cell>
        </row>
        <row r="223">
          <cell r="J223">
            <v>43529</v>
          </cell>
        </row>
        <row r="224">
          <cell r="J224">
            <v>43574</v>
          </cell>
        </row>
        <row r="225">
          <cell r="J225">
            <v>43576</v>
          </cell>
        </row>
        <row r="226">
          <cell r="J226">
            <v>43586</v>
          </cell>
        </row>
        <row r="227">
          <cell r="J227">
            <v>43636</v>
          </cell>
        </row>
        <row r="228">
          <cell r="J228">
            <v>43715</v>
          </cell>
        </row>
        <row r="229">
          <cell r="J229">
            <v>43750</v>
          </cell>
        </row>
        <row r="230">
          <cell r="J230">
            <v>43771</v>
          </cell>
        </row>
        <row r="231">
          <cell r="J231">
            <v>43784</v>
          </cell>
        </row>
        <row r="232">
          <cell r="J232">
            <v>43824</v>
          </cell>
        </row>
        <row r="233">
          <cell r="J233">
            <v>43831</v>
          </cell>
        </row>
        <row r="234">
          <cell r="J234">
            <v>43885</v>
          </cell>
        </row>
        <row r="235">
          <cell r="J235">
            <v>43886</v>
          </cell>
        </row>
        <row r="236">
          <cell r="J236">
            <v>43931</v>
          </cell>
        </row>
        <row r="237">
          <cell r="J237">
            <v>43942</v>
          </cell>
        </row>
        <row r="238">
          <cell r="J238">
            <v>43952</v>
          </cell>
        </row>
        <row r="239">
          <cell r="J239">
            <v>43993</v>
          </cell>
        </row>
        <row r="240">
          <cell r="J240">
            <v>44081</v>
          </cell>
        </row>
        <row r="241">
          <cell r="J241">
            <v>44116</v>
          </cell>
        </row>
        <row r="242">
          <cell r="J242">
            <v>44137</v>
          </cell>
        </row>
        <row r="243">
          <cell r="J243">
            <v>44150</v>
          </cell>
        </row>
        <row r="244">
          <cell r="J244">
            <v>44190</v>
          </cell>
        </row>
        <row r="245">
          <cell r="J245">
            <v>44197</v>
          </cell>
        </row>
        <row r="246">
          <cell r="J246">
            <v>44242</v>
          </cell>
        </row>
        <row r="247">
          <cell r="J247">
            <v>44243</v>
          </cell>
        </row>
        <row r="248">
          <cell r="J248">
            <v>44288</v>
          </cell>
        </row>
        <row r="249">
          <cell r="J249">
            <v>44307</v>
          </cell>
        </row>
        <row r="250">
          <cell r="J250">
            <v>44317</v>
          </cell>
        </row>
        <row r="251">
          <cell r="J251">
            <v>44350</v>
          </cell>
        </row>
        <row r="252">
          <cell r="J252">
            <v>44446</v>
          </cell>
        </row>
        <row r="253">
          <cell r="J253">
            <v>44481</v>
          </cell>
        </row>
        <row r="254">
          <cell r="J254">
            <v>44502</v>
          </cell>
        </row>
        <row r="255">
          <cell r="J255">
            <v>44515</v>
          </cell>
        </row>
        <row r="256">
          <cell r="J256">
            <v>44555</v>
          </cell>
        </row>
        <row r="257">
          <cell r="J257">
            <v>44562</v>
          </cell>
        </row>
        <row r="258">
          <cell r="J258">
            <v>44620</v>
          </cell>
        </row>
        <row r="259">
          <cell r="J259">
            <v>44621</v>
          </cell>
        </row>
        <row r="260">
          <cell r="J260">
            <v>44666</v>
          </cell>
        </row>
        <row r="261">
          <cell r="J261">
            <v>44672</v>
          </cell>
        </row>
        <row r="262">
          <cell r="J262">
            <v>44682</v>
          </cell>
        </row>
        <row r="263">
          <cell r="J263">
            <v>44728</v>
          </cell>
        </row>
        <row r="264">
          <cell r="J264">
            <v>44811</v>
          </cell>
        </row>
        <row r="265">
          <cell r="J265">
            <v>44846</v>
          </cell>
        </row>
        <row r="266">
          <cell r="J266">
            <v>44867</v>
          </cell>
        </row>
        <row r="267">
          <cell r="J267">
            <v>44880</v>
          </cell>
        </row>
        <row r="268">
          <cell r="J268">
            <v>44920</v>
          </cell>
        </row>
        <row r="269">
          <cell r="J269">
            <v>44927</v>
          </cell>
        </row>
        <row r="270">
          <cell r="J270">
            <v>44977</v>
          </cell>
        </row>
        <row r="271">
          <cell r="J271">
            <v>44978</v>
          </cell>
        </row>
        <row r="272">
          <cell r="J272">
            <v>45023</v>
          </cell>
        </row>
        <row r="273">
          <cell r="J273">
            <v>45037</v>
          </cell>
        </row>
        <row r="274">
          <cell r="J274">
            <v>45047</v>
          </cell>
        </row>
        <row r="275">
          <cell r="J275">
            <v>45085</v>
          </cell>
        </row>
        <row r="276">
          <cell r="J276">
            <v>45176</v>
          </cell>
        </row>
        <row r="277">
          <cell r="J277">
            <v>45211</v>
          </cell>
        </row>
        <row r="278">
          <cell r="J278">
            <v>45232</v>
          </cell>
        </row>
        <row r="279">
          <cell r="J279">
            <v>45245</v>
          </cell>
        </row>
        <row r="280">
          <cell r="J280">
            <v>45285</v>
          </cell>
        </row>
        <row r="281">
          <cell r="J281">
            <v>45292</v>
          </cell>
        </row>
        <row r="282">
          <cell r="J282">
            <v>45334</v>
          </cell>
        </row>
        <row r="283">
          <cell r="J283">
            <v>45335</v>
          </cell>
        </row>
        <row r="284">
          <cell r="J284">
            <v>45380</v>
          </cell>
        </row>
        <row r="285">
          <cell r="J285">
            <v>45403</v>
          </cell>
        </row>
        <row r="286">
          <cell r="J286">
            <v>45413</v>
          </cell>
        </row>
        <row r="287">
          <cell r="J287">
            <v>45442</v>
          </cell>
        </row>
        <row r="288">
          <cell r="J288">
            <v>45542</v>
          </cell>
        </row>
        <row r="289">
          <cell r="J289">
            <v>45577</v>
          </cell>
        </row>
        <row r="290">
          <cell r="J290">
            <v>45598</v>
          </cell>
        </row>
        <row r="291">
          <cell r="J291">
            <v>45611</v>
          </cell>
        </row>
        <row r="292">
          <cell r="J292">
            <v>45651</v>
          </cell>
        </row>
        <row r="293">
          <cell r="J293">
            <v>45658</v>
          </cell>
        </row>
        <row r="294">
          <cell r="J294">
            <v>45719</v>
          </cell>
        </row>
        <row r="295">
          <cell r="J295">
            <v>45720</v>
          </cell>
        </row>
        <row r="296">
          <cell r="J296">
            <v>45765</v>
          </cell>
        </row>
        <row r="297">
          <cell r="J297">
            <v>45768</v>
          </cell>
        </row>
        <row r="298">
          <cell r="J298">
            <v>45778</v>
          </cell>
        </row>
        <row r="299">
          <cell r="J299">
            <v>45827</v>
          </cell>
        </row>
        <row r="300">
          <cell r="J300">
            <v>45907</v>
          </cell>
        </row>
        <row r="301">
          <cell r="J301">
            <v>45942</v>
          </cell>
        </row>
        <row r="302">
          <cell r="J302">
            <v>45963</v>
          </cell>
        </row>
        <row r="303">
          <cell r="J303">
            <v>45976</v>
          </cell>
        </row>
        <row r="304">
          <cell r="J304">
            <v>46016</v>
          </cell>
        </row>
        <row r="305">
          <cell r="J305">
            <v>46023</v>
          </cell>
        </row>
        <row r="306">
          <cell r="J306">
            <v>46069</v>
          </cell>
        </row>
        <row r="307">
          <cell r="J307">
            <v>46070</v>
          </cell>
        </row>
        <row r="308">
          <cell r="J308">
            <v>46115</v>
          </cell>
        </row>
        <row r="309">
          <cell r="J309">
            <v>46133</v>
          </cell>
        </row>
        <row r="310">
          <cell r="J310">
            <v>46143</v>
          </cell>
        </row>
        <row r="311">
          <cell r="J311">
            <v>46177</v>
          </cell>
        </row>
        <row r="312">
          <cell r="J312">
            <v>46272</v>
          </cell>
        </row>
        <row r="313">
          <cell r="J313">
            <v>46307</v>
          </cell>
        </row>
        <row r="314">
          <cell r="J314">
            <v>46328</v>
          </cell>
        </row>
        <row r="315">
          <cell r="J315">
            <v>46341</v>
          </cell>
        </row>
        <row r="316">
          <cell r="J316">
            <v>46381</v>
          </cell>
        </row>
        <row r="317">
          <cell r="J317">
            <v>46388</v>
          </cell>
        </row>
        <row r="318">
          <cell r="J318">
            <v>46426</v>
          </cell>
        </row>
        <row r="319">
          <cell r="J319">
            <v>46427</v>
          </cell>
        </row>
        <row r="320">
          <cell r="J320">
            <v>46472</v>
          </cell>
        </row>
        <row r="321">
          <cell r="J321">
            <v>46498</v>
          </cell>
        </row>
        <row r="322">
          <cell r="J322">
            <v>46508</v>
          </cell>
        </row>
        <row r="323">
          <cell r="J323">
            <v>46534</v>
          </cell>
        </row>
        <row r="324">
          <cell r="J324">
            <v>46637</v>
          </cell>
        </row>
        <row r="325">
          <cell r="J325">
            <v>46672</v>
          </cell>
        </row>
        <row r="326">
          <cell r="J326">
            <v>46693</v>
          </cell>
        </row>
        <row r="327">
          <cell r="J327">
            <v>46706</v>
          </cell>
        </row>
        <row r="328">
          <cell r="J328">
            <v>46746</v>
          </cell>
        </row>
        <row r="329">
          <cell r="J329">
            <v>46753</v>
          </cell>
        </row>
        <row r="330">
          <cell r="J330">
            <v>46811</v>
          </cell>
        </row>
        <row r="331">
          <cell r="J331">
            <v>46812</v>
          </cell>
        </row>
        <row r="332">
          <cell r="J332">
            <v>46857</v>
          </cell>
        </row>
        <row r="333">
          <cell r="J333">
            <v>46864</v>
          </cell>
        </row>
        <row r="334">
          <cell r="J334">
            <v>46874</v>
          </cell>
        </row>
        <row r="335">
          <cell r="J335">
            <v>46919</v>
          </cell>
        </row>
        <row r="336">
          <cell r="J336">
            <v>47003</v>
          </cell>
        </row>
        <row r="337">
          <cell r="J337">
            <v>47038</v>
          </cell>
        </row>
        <row r="338">
          <cell r="J338">
            <v>47059</v>
          </cell>
        </row>
        <row r="339">
          <cell r="J339">
            <v>47072</v>
          </cell>
        </row>
        <row r="340">
          <cell r="J340">
            <v>47112</v>
          </cell>
        </row>
        <row r="341">
          <cell r="J341">
            <v>47119</v>
          </cell>
        </row>
        <row r="342">
          <cell r="J342">
            <v>47161</v>
          </cell>
        </row>
        <row r="343">
          <cell r="J343">
            <v>47162</v>
          </cell>
        </row>
        <row r="344">
          <cell r="J344">
            <v>47207</v>
          </cell>
        </row>
        <row r="345">
          <cell r="J345">
            <v>47229</v>
          </cell>
        </row>
        <row r="346">
          <cell r="J346">
            <v>47239</v>
          </cell>
        </row>
        <row r="347">
          <cell r="J347">
            <v>47269</v>
          </cell>
        </row>
        <row r="348">
          <cell r="J348">
            <v>47368</v>
          </cell>
        </row>
        <row r="349">
          <cell r="J349">
            <v>47403</v>
          </cell>
        </row>
        <row r="350">
          <cell r="J350">
            <v>47424</v>
          </cell>
        </row>
        <row r="351">
          <cell r="J351">
            <v>47437</v>
          </cell>
        </row>
        <row r="352">
          <cell r="J352">
            <v>47477</v>
          </cell>
        </row>
        <row r="353">
          <cell r="J353">
            <v>47484</v>
          </cell>
        </row>
        <row r="354">
          <cell r="J354">
            <v>47546</v>
          </cell>
        </row>
        <row r="355">
          <cell r="J355">
            <v>47547</v>
          </cell>
        </row>
        <row r="356">
          <cell r="J356">
            <v>47592</v>
          </cell>
        </row>
        <row r="357">
          <cell r="J357">
            <v>47594</v>
          </cell>
        </row>
        <row r="358">
          <cell r="J358">
            <v>47604</v>
          </cell>
        </row>
        <row r="359">
          <cell r="J359">
            <v>47654</v>
          </cell>
        </row>
        <row r="360">
          <cell r="J360">
            <v>47733</v>
          </cell>
        </row>
        <row r="361">
          <cell r="J361">
            <v>47768</v>
          </cell>
        </row>
        <row r="362">
          <cell r="J362">
            <v>47789</v>
          </cell>
        </row>
        <row r="363">
          <cell r="J363">
            <v>47802</v>
          </cell>
        </row>
        <row r="364">
          <cell r="J364">
            <v>47842</v>
          </cell>
        </row>
        <row r="365">
          <cell r="J365">
            <v>47849</v>
          </cell>
        </row>
        <row r="366">
          <cell r="J366">
            <v>47903</v>
          </cell>
        </row>
        <row r="367">
          <cell r="J367">
            <v>47904</v>
          </cell>
        </row>
        <row r="368">
          <cell r="J368">
            <v>47949</v>
          </cell>
        </row>
        <row r="369">
          <cell r="J369">
            <v>47959</v>
          </cell>
        </row>
        <row r="370">
          <cell r="J370">
            <v>47969</v>
          </cell>
        </row>
        <row r="371">
          <cell r="J371">
            <v>48011</v>
          </cell>
        </row>
        <row r="372">
          <cell r="J372">
            <v>48098</v>
          </cell>
        </row>
        <row r="373">
          <cell r="J373">
            <v>48133</v>
          </cell>
        </row>
        <row r="374">
          <cell r="J374">
            <v>48154</v>
          </cell>
        </row>
        <row r="375">
          <cell r="J375">
            <v>48167</v>
          </cell>
        </row>
        <row r="376">
          <cell r="J376">
            <v>48207</v>
          </cell>
        </row>
        <row r="377">
          <cell r="J377">
            <v>48214</v>
          </cell>
        </row>
        <row r="378">
          <cell r="J378">
            <v>48253</v>
          </cell>
        </row>
        <row r="379">
          <cell r="J379">
            <v>48254</v>
          </cell>
        </row>
        <row r="380">
          <cell r="J380">
            <v>48299</v>
          </cell>
        </row>
        <row r="381">
          <cell r="J381">
            <v>48325</v>
          </cell>
        </row>
        <row r="382">
          <cell r="J382">
            <v>48335</v>
          </cell>
        </row>
        <row r="383">
          <cell r="J383">
            <v>48361</v>
          </cell>
        </row>
        <row r="384">
          <cell r="J384">
            <v>48464</v>
          </cell>
        </row>
        <row r="385">
          <cell r="J385">
            <v>48499</v>
          </cell>
        </row>
        <row r="386">
          <cell r="J386">
            <v>48520</v>
          </cell>
        </row>
        <row r="387">
          <cell r="J387">
            <v>48533</v>
          </cell>
        </row>
        <row r="388">
          <cell r="J388">
            <v>48573</v>
          </cell>
        </row>
        <row r="389">
          <cell r="J389">
            <v>48580</v>
          </cell>
        </row>
        <row r="390">
          <cell r="J390">
            <v>48638</v>
          </cell>
        </row>
        <row r="391">
          <cell r="J391">
            <v>48639</v>
          </cell>
        </row>
        <row r="392">
          <cell r="J392">
            <v>48684</v>
          </cell>
        </row>
        <row r="393">
          <cell r="J393">
            <v>48690</v>
          </cell>
        </row>
        <row r="394">
          <cell r="J394">
            <v>48700</v>
          </cell>
        </row>
        <row r="395">
          <cell r="J395">
            <v>48746</v>
          </cell>
        </row>
        <row r="396">
          <cell r="J396">
            <v>48829</v>
          </cell>
        </row>
        <row r="397">
          <cell r="J397">
            <v>48864</v>
          </cell>
        </row>
        <row r="398">
          <cell r="J398">
            <v>48885</v>
          </cell>
        </row>
        <row r="399">
          <cell r="J399">
            <v>48898</v>
          </cell>
        </row>
        <row r="400">
          <cell r="J400">
            <v>48938</v>
          </cell>
        </row>
        <row r="401">
          <cell r="J401">
            <v>48945</v>
          </cell>
        </row>
        <row r="402">
          <cell r="J402">
            <v>48995</v>
          </cell>
        </row>
        <row r="403">
          <cell r="J403">
            <v>48996</v>
          </cell>
        </row>
        <row r="404">
          <cell r="J404">
            <v>49041</v>
          </cell>
        </row>
        <row r="405">
          <cell r="J405">
            <v>49055</v>
          </cell>
        </row>
        <row r="406">
          <cell r="J406">
            <v>49065</v>
          </cell>
        </row>
        <row r="407">
          <cell r="J407">
            <v>49103</v>
          </cell>
        </row>
        <row r="408">
          <cell r="J408">
            <v>49194</v>
          </cell>
        </row>
        <row r="409">
          <cell r="J409">
            <v>49229</v>
          </cell>
        </row>
        <row r="410">
          <cell r="J410">
            <v>49250</v>
          </cell>
        </row>
        <row r="411">
          <cell r="J411">
            <v>49263</v>
          </cell>
        </row>
        <row r="412">
          <cell r="J412">
            <v>49303</v>
          </cell>
        </row>
        <row r="413">
          <cell r="J413">
            <v>49310</v>
          </cell>
        </row>
        <row r="414">
          <cell r="J414">
            <v>49345</v>
          </cell>
        </row>
        <row r="415">
          <cell r="J415">
            <v>49346</v>
          </cell>
        </row>
        <row r="416">
          <cell r="J416">
            <v>49391</v>
          </cell>
        </row>
        <row r="417">
          <cell r="J417">
            <v>49420</v>
          </cell>
        </row>
        <row r="418">
          <cell r="J418">
            <v>49430</v>
          </cell>
        </row>
        <row r="419">
          <cell r="J419">
            <v>49453</v>
          </cell>
        </row>
        <row r="420">
          <cell r="J420">
            <v>49559</v>
          </cell>
        </row>
        <row r="421">
          <cell r="J421">
            <v>49594</v>
          </cell>
        </row>
        <row r="422">
          <cell r="J422">
            <v>49615</v>
          </cell>
        </row>
        <row r="423">
          <cell r="J423">
            <v>49628</v>
          </cell>
        </row>
        <row r="424">
          <cell r="J424">
            <v>49668</v>
          </cell>
        </row>
        <row r="425">
          <cell r="J425">
            <v>49675</v>
          </cell>
        </row>
        <row r="426">
          <cell r="J426">
            <v>49730</v>
          </cell>
        </row>
        <row r="427">
          <cell r="J427">
            <v>49731</v>
          </cell>
        </row>
        <row r="428">
          <cell r="J428">
            <v>49776</v>
          </cell>
        </row>
        <row r="429">
          <cell r="J429">
            <v>49786</v>
          </cell>
        </row>
        <row r="430">
          <cell r="J430">
            <v>49796</v>
          </cell>
        </row>
        <row r="431">
          <cell r="J431">
            <v>49838</v>
          </cell>
        </row>
        <row r="432">
          <cell r="J432">
            <v>49925</v>
          </cell>
        </row>
        <row r="433">
          <cell r="J433">
            <v>49960</v>
          </cell>
        </row>
        <row r="434">
          <cell r="J434">
            <v>49981</v>
          </cell>
        </row>
        <row r="435">
          <cell r="J435">
            <v>49994</v>
          </cell>
        </row>
        <row r="436">
          <cell r="J436">
            <v>50034</v>
          </cell>
        </row>
        <row r="437">
          <cell r="J437">
            <v>50041</v>
          </cell>
        </row>
        <row r="438">
          <cell r="J438">
            <v>50087</v>
          </cell>
        </row>
        <row r="439">
          <cell r="J439">
            <v>50088</v>
          </cell>
        </row>
        <row r="440">
          <cell r="J440">
            <v>50133</v>
          </cell>
        </row>
        <row r="441">
          <cell r="J441">
            <v>50151</v>
          </cell>
        </row>
        <row r="442">
          <cell r="J442">
            <v>50161</v>
          </cell>
        </row>
        <row r="443">
          <cell r="J443">
            <v>50195</v>
          </cell>
        </row>
        <row r="444">
          <cell r="J444">
            <v>50290</v>
          </cell>
        </row>
        <row r="445">
          <cell r="J445">
            <v>50325</v>
          </cell>
        </row>
        <row r="446">
          <cell r="J446">
            <v>50346</v>
          </cell>
        </row>
        <row r="447">
          <cell r="J447">
            <v>50359</v>
          </cell>
        </row>
        <row r="448">
          <cell r="J448">
            <v>50399</v>
          </cell>
        </row>
        <row r="449">
          <cell r="J449">
            <v>50406</v>
          </cell>
        </row>
        <row r="450">
          <cell r="J450">
            <v>50472</v>
          </cell>
        </row>
        <row r="451">
          <cell r="J451">
            <v>50473</v>
          </cell>
        </row>
        <row r="452">
          <cell r="J452">
            <v>50516</v>
          </cell>
        </row>
        <row r="453">
          <cell r="J453">
            <v>50518</v>
          </cell>
        </row>
        <row r="454">
          <cell r="J454">
            <v>50526</v>
          </cell>
        </row>
        <row r="455">
          <cell r="J455">
            <v>50580</v>
          </cell>
        </row>
        <row r="456">
          <cell r="J456">
            <v>50655</v>
          </cell>
        </row>
        <row r="457">
          <cell r="J457">
            <v>50690</v>
          </cell>
        </row>
        <row r="458">
          <cell r="J458">
            <v>50711</v>
          </cell>
        </row>
        <row r="459">
          <cell r="J459">
            <v>50724</v>
          </cell>
        </row>
        <row r="460">
          <cell r="J460">
            <v>50764</v>
          </cell>
        </row>
        <row r="461">
          <cell r="J461">
            <v>50771</v>
          </cell>
        </row>
        <row r="462">
          <cell r="J462">
            <v>50822</v>
          </cell>
        </row>
        <row r="463">
          <cell r="J463">
            <v>50823</v>
          </cell>
        </row>
        <row r="464">
          <cell r="J464">
            <v>50868</v>
          </cell>
        </row>
        <row r="465">
          <cell r="J465">
            <v>50881</v>
          </cell>
        </row>
        <row r="466">
          <cell r="J466">
            <v>50891</v>
          </cell>
        </row>
        <row r="467">
          <cell r="J467">
            <v>50930</v>
          </cell>
        </row>
        <row r="468">
          <cell r="J468">
            <v>51020</v>
          </cell>
        </row>
        <row r="469">
          <cell r="J469">
            <v>51055</v>
          </cell>
        </row>
        <row r="470">
          <cell r="J470">
            <v>51076</v>
          </cell>
        </row>
        <row r="471">
          <cell r="J471">
            <v>51089</v>
          </cell>
        </row>
        <row r="472">
          <cell r="J472">
            <v>51129</v>
          </cell>
        </row>
        <row r="473">
          <cell r="J473">
            <v>51136</v>
          </cell>
        </row>
        <row r="474">
          <cell r="J474">
            <v>51179</v>
          </cell>
        </row>
        <row r="475">
          <cell r="J475">
            <v>51180</v>
          </cell>
        </row>
        <row r="476">
          <cell r="J476">
            <v>51225</v>
          </cell>
        </row>
        <row r="477">
          <cell r="J477">
            <v>51247</v>
          </cell>
        </row>
        <row r="478">
          <cell r="J478">
            <v>51257</v>
          </cell>
        </row>
        <row r="479">
          <cell r="J479">
            <v>51287</v>
          </cell>
        </row>
        <row r="480">
          <cell r="J480">
            <v>51386</v>
          </cell>
        </row>
        <row r="481">
          <cell r="J481">
            <v>51421</v>
          </cell>
        </row>
        <row r="482">
          <cell r="J482">
            <v>51442</v>
          </cell>
        </row>
        <row r="483">
          <cell r="J483">
            <v>51455</v>
          </cell>
        </row>
        <row r="484">
          <cell r="J484">
            <v>51495</v>
          </cell>
        </row>
        <row r="485">
          <cell r="J485">
            <v>51502</v>
          </cell>
        </row>
        <row r="486">
          <cell r="J486">
            <v>51564</v>
          </cell>
        </row>
        <row r="487">
          <cell r="J487">
            <v>51565</v>
          </cell>
        </row>
        <row r="488">
          <cell r="J488">
            <v>51610</v>
          </cell>
        </row>
        <row r="489">
          <cell r="J489">
            <v>51612</v>
          </cell>
        </row>
        <row r="490">
          <cell r="J490">
            <v>51622</v>
          </cell>
        </row>
        <row r="491">
          <cell r="J491">
            <v>51672</v>
          </cell>
        </row>
        <row r="492">
          <cell r="J492">
            <v>51751</v>
          </cell>
        </row>
        <row r="493">
          <cell r="J493">
            <v>51786</v>
          </cell>
        </row>
        <row r="494">
          <cell r="J494">
            <v>51807</v>
          </cell>
        </row>
        <row r="495">
          <cell r="J495">
            <v>51820</v>
          </cell>
        </row>
        <row r="496">
          <cell r="J496">
            <v>51860</v>
          </cell>
        </row>
        <row r="497">
          <cell r="J497">
            <v>51867</v>
          </cell>
        </row>
        <row r="498">
          <cell r="J498">
            <v>51914</v>
          </cell>
        </row>
        <row r="499">
          <cell r="J499">
            <v>51915</v>
          </cell>
        </row>
        <row r="500">
          <cell r="J500">
            <v>51960</v>
          </cell>
        </row>
        <row r="501">
          <cell r="J501">
            <v>51977</v>
          </cell>
        </row>
        <row r="502">
          <cell r="J502">
            <v>51987</v>
          </cell>
        </row>
        <row r="503">
          <cell r="J503">
            <v>52022</v>
          </cell>
        </row>
        <row r="504">
          <cell r="J504">
            <v>52116</v>
          </cell>
        </row>
        <row r="505">
          <cell r="J505">
            <v>52151</v>
          </cell>
        </row>
        <row r="506">
          <cell r="J506">
            <v>52172</v>
          </cell>
        </row>
        <row r="507">
          <cell r="J507">
            <v>52185</v>
          </cell>
        </row>
        <row r="508">
          <cell r="J508">
            <v>52225</v>
          </cell>
        </row>
        <row r="509">
          <cell r="J509">
            <v>52232</v>
          </cell>
        </row>
        <row r="510">
          <cell r="J510">
            <v>52271</v>
          </cell>
        </row>
        <row r="511">
          <cell r="J511">
            <v>52272</v>
          </cell>
        </row>
        <row r="512">
          <cell r="J512">
            <v>52317</v>
          </cell>
        </row>
        <row r="513">
          <cell r="J513">
            <v>52342</v>
          </cell>
        </row>
        <row r="514">
          <cell r="J514">
            <v>52352</v>
          </cell>
        </row>
        <row r="515">
          <cell r="J515">
            <v>52379</v>
          </cell>
        </row>
        <row r="516">
          <cell r="J516">
            <v>52481</v>
          </cell>
        </row>
        <row r="517">
          <cell r="J517">
            <v>52516</v>
          </cell>
        </row>
        <row r="518">
          <cell r="J518">
            <v>52537</v>
          </cell>
        </row>
        <row r="519">
          <cell r="J519">
            <v>52550</v>
          </cell>
        </row>
        <row r="520">
          <cell r="J520">
            <v>52590</v>
          </cell>
        </row>
        <row r="521">
          <cell r="J521">
            <v>52597</v>
          </cell>
        </row>
        <row r="522">
          <cell r="J522">
            <v>52656</v>
          </cell>
        </row>
        <row r="523">
          <cell r="J523">
            <v>52657</v>
          </cell>
        </row>
        <row r="524">
          <cell r="J524">
            <v>52702</v>
          </cell>
        </row>
        <row r="525">
          <cell r="J525">
            <v>52708</v>
          </cell>
        </row>
        <row r="526">
          <cell r="J526">
            <v>52718</v>
          </cell>
        </row>
        <row r="527">
          <cell r="J527">
            <v>52764</v>
          </cell>
        </row>
        <row r="528">
          <cell r="J528">
            <v>52847</v>
          </cell>
        </row>
        <row r="529">
          <cell r="J529">
            <v>52882</v>
          </cell>
        </row>
        <row r="530">
          <cell r="J530">
            <v>52903</v>
          </cell>
        </row>
        <row r="531">
          <cell r="J531">
            <v>52916</v>
          </cell>
        </row>
        <row r="532">
          <cell r="J532">
            <v>52956</v>
          </cell>
        </row>
        <row r="533">
          <cell r="J533">
            <v>52963</v>
          </cell>
        </row>
        <row r="534">
          <cell r="J534">
            <v>53013</v>
          </cell>
        </row>
        <row r="535">
          <cell r="J535">
            <v>53014</v>
          </cell>
        </row>
        <row r="536">
          <cell r="J536">
            <v>53059</v>
          </cell>
        </row>
        <row r="537">
          <cell r="J537">
            <v>53073</v>
          </cell>
        </row>
        <row r="538">
          <cell r="J538">
            <v>53083</v>
          </cell>
        </row>
        <row r="539">
          <cell r="J539">
            <v>53121</v>
          </cell>
        </row>
        <row r="540">
          <cell r="J540">
            <v>53212</v>
          </cell>
        </row>
        <row r="541">
          <cell r="J541">
            <v>53247</v>
          </cell>
        </row>
        <row r="542">
          <cell r="J542">
            <v>53268</v>
          </cell>
        </row>
        <row r="543">
          <cell r="J543">
            <v>53281</v>
          </cell>
        </row>
        <row r="544">
          <cell r="J544">
            <v>53321</v>
          </cell>
        </row>
        <row r="545">
          <cell r="J545">
            <v>53328</v>
          </cell>
        </row>
        <row r="546">
          <cell r="J546">
            <v>53363</v>
          </cell>
        </row>
        <row r="547">
          <cell r="J547">
            <v>53364</v>
          </cell>
        </row>
        <row r="548">
          <cell r="J548">
            <v>53409</v>
          </cell>
        </row>
        <row r="549">
          <cell r="J549">
            <v>53438</v>
          </cell>
        </row>
        <row r="550">
          <cell r="J550">
            <v>53448</v>
          </cell>
        </row>
        <row r="551">
          <cell r="J551">
            <v>53471</v>
          </cell>
        </row>
        <row r="552">
          <cell r="J552">
            <v>53577</v>
          </cell>
        </row>
        <row r="553">
          <cell r="J553">
            <v>53612</v>
          </cell>
        </row>
        <row r="554">
          <cell r="J554">
            <v>53633</v>
          </cell>
        </row>
        <row r="555">
          <cell r="J555">
            <v>53646</v>
          </cell>
        </row>
        <row r="556">
          <cell r="J556">
            <v>53686</v>
          </cell>
        </row>
        <row r="557">
          <cell r="J557">
            <v>53693</v>
          </cell>
        </row>
        <row r="558">
          <cell r="J558">
            <v>53748</v>
          </cell>
        </row>
        <row r="559">
          <cell r="J559">
            <v>53749</v>
          </cell>
        </row>
        <row r="560">
          <cell r="J560">
            <v>53794</v>
          </cell>
        </row>
        <row r="561">
          <cell r="J561">
            <v>53803</v>
          </cell>
        </row>
        <row r="562">
          <cell r="J562">
            <v>53813</v>
          </cell>
        </row>
        <row r="563">
          <cell r="J563">
            <v>53856</v>
          </cell>
        </row>
        <row r="564">
          <cell r="J564">
            <v>53942</v>
          </cell>
        </row>
        <row r="565">
          <cell r="J565">
            <v>53977</v>
          </cell>
        </row>
        <row r="566">
          <cell r="J566">
            <v>53998</v>
          </cell>
        </row>
        <row r="567">
          <cell r="J567">
            <v>54011</v>
          </cell>
        </row>
        <row r="568">
          <cell r="J568">
            <v>54051</v>
          </cell>
        </row>
        <row r="569">
          <cell r="J569">
            <v>54058</v>
          </cell>
        </row>
        <row r="570">
          <cell r="J570">
            <v>54105</v>
          </cell>
        </row>
        <row r="571">
          <cell r="J571">
            <v>54106</v>
          </cell>
        </row>
        <row r="572">
          <cell r="J572">
            <v>54151</v>
          </cell>
        </row>
        <row r="573">
          <cell r="J573">
            <v>54169</v>
          </cell>
        </row>
        <row r="574">
          <cell r="J574">
            <v>54179</v>
          </cell>
        </row>
        <row r="575">
          <cell r="J575">
            <v>54213</v>
          </cell>
        </row>
        <row r="576">
          <cell r="J576">
            <v>54308</v>
          </cell>
        </row>
        <row r="577">
          <cell r="J577">
            <v>54343</v>
          </cell>
        </row>
        <row r="578">
          <cell r="J578">
            <v>54364</v>
          </cell>
        </row>
        <row r="579">
          <cell r="J579">
            <v>54377</v>
          </cell>
        </row>
        <row r="580">
          <cell r="J580">
            <v>54417</v>
          </cell>
        </row>
        <row r="581">
          <cell r="J581">
            <v>54424</v>
          </cell>
        </row>
        <row r="582">
          <cell r="J582">
            <v>54483</v>
          </cell>
        </row>
        <row r="583">
          <cell r="J583">
            <v>54484</v>
          </cell>
        </row>
        <row r="584">
          <cell r="J584">
            <v>54529</v>
          </cell>
        </row>
        <row r="585">
          <cell r="J585">
            <v>54534</v>
          </cell>
        </row>
        <row r="586">
          <cell r="J586">
            <v>54544</v>
          </cell>
        </row>
        <row r="587">
          <cell r="J587">
            <v>54591</v>
          </cell>
        </row>
        <row r="588">
          <cell r="J588">
            <v>54673</v>
          </cell>
        </row>
        <row r="589">
          <cell r="J589">
            <v>54708</v>
          </cell>
        </row>
        <row r="590">
          <cell r="J590">
            <v>54729</v>
          </cell>
        </row>
        <row r="591">
          <cell r="J591">
            <v>54742</v>
          </cell>
        </row>
        <row r="592">
          <cell r="J592">
            <v>54782</v>
          </cell>
        </row>
        <row r="593">
          <cell r="J593">
            <v>54789</v>
          </cell>
        </row>
        <row r="594">
          <cell r="J594">
            <v>54840</v>
          </cell>
        </row>
        <row r="595">
          <cell r="J595">
            <v>54841</v>
          </cell>
        </row>
        <row r="596">
          <cell r="J596">
            <v>54886</v>
          </cell>
        </row>
        <row r="597">
          <cell r="J597">
            <v>54899</v>
          </cell>
        </row>
        <row r="598">
          <cell r="J598">
            <v>54909</v>
          </cell>
        </row>
        <row r="599">
          <cell r="J599">
            <v>54948</v>
          </cell>
        </row>
        <row r="600">
          <cell r="J600">
            <v>55038</v>
          </cell>
        </row>
        <row r="601">
          <cell r="J601">
            <v>55073</v>
          </cell>
        </row>
        <row r="602">
          <cell r="J602">
            <v>55094</v>
          </cell>
        </row>
        <row r="603">
          <cell r="J603">
            <v>55107</v>
          </cell>
        </row>
        <row r="604">
          <cell r="J604">
            <v>55147</v>
          </cell>
        </row>
        <row r="605">
          <cell r="J605">
            <v>55154</v>
          </cell>
        </row>
        <row r="606">
          <cell r="J606">
            <v>55197</v>
          </cell>
        </row>
        <row r="607">
          <cell r="J607">
            <v>55198</v>
          </cell>
        </row>
        <row r="608">
          <cell r="J608">
            <v>55243</v>
          </cell>
        </row>
        <row r="609">
          <cell r="J609">
            <v>55264</v>
          </cell>
        </row>
        <row r="610">
          <cell r="J610">
            <v>55274</v>
          </cell>
        </row>
        <row r="611">
          <cell r="J611">
            <v>55305</v>
          </cell>
        </row>
        <row r="612">
          <cell r="J612">
            <v>55403</v>
          </cell>
        </row>
        <row r="613">
          <cell r="J613">
            <v>55438</v>
          </cell>
        </row>
        <row r="614">
          <cell r="J614">
            <v>55459</v>
          </cell>
        </row>
        <row r="615">
          <cell r="J615">
            <v>55472</v>
          </cell>
        </row>
        <row r="616">
          <cell r="J616">
            <v>55512</v>
          </cell>
        </row>
        <row r="617">
          <cell r="J617">
            <v>55519</v>
          </cell>
        </row>
        <row r="618">
          <cell r="J618">
            <v>55582</v>
          </cell>
        </row>
        <row r="619">
          <cell r="J619">
            <v>55583</v>
          </cell>
        </row>
        <row r="620">
          <cell r="J620">
            <v>55628</v>
          </cell>
        </row>
        <row r="621">
          <cell r="J621">
            <v>55630</v>
          </cell>
        </row>
        <row r="622">
          <cell r="J622">
            <v>55640</v>
          </cell>
        </row>
        <row r="623">
          <cell r="J623">
            <v>55690</v>
          </cell>
        </row>
        <row r="624">
          <cell r="J624">
            <v>55769</v>
          </cell>
        </row>
        <row r="625">
          <cell r="J625">
            <v>55804</v>
          </cell>
        </row>
        <row r="626">
          <cell r="J626">
            <v>55825</v>
          </cell>
        </row>
        <row r="627">
          <cell r="J627">
            <v>55838</v>
          </cell>
        </row>
        <row r="628">
          <cell r="J628">
            <v>55878</v>
          </cell>
        </row>
        <row r="629">
          <cell r="J629">
            <v>55885</v>
          </cell>
        </row>
        <row r="630">
          <cell r="J630">
            <v>55932</v>
          </cell>
        </row>
        <row r="631">
          <cell r="J631">
            <v>55933</v>
          </cell>
        </row>
        <row r="632">
          <cell r="J632">
            <v>55978</v>
          </cell>
        </row>
        <row r="633">
          <cell r="J633">
            <v>55995</v>
          </cell>
        </row>
        <row r="634">
          <cell r="J634">
            <v>56005</v>
          </cell>
        </row>
        <row r="635">
          <cell r="J635">
            <v>56040</v>
          </cell>
        </row>
        <row r="636">
          <cell r="J636">
            <v>56134</v>
          </cell>
        </row>
        <row r="637">
          <cell r="J637">
            <v>56169</v>
          </cell>
        </row>
        <row r="638">
          <cell r="J638">
            <v>56190</v>
          </cell>
        </row>
        <row r="639">
          <cell r="J639">
            <v>56203</v>
          </cell>
        </row>
        <row r="640">
          <cell r="J640">
            <v>56243</v>
          </cell>
        </row>
        <row r="641">
          <cell r="J641">
            <v>56250</v>
          </cell>
        </row>
        <row r="642">
          <cell r="J642">
            <v>56289</v>
          </cell>
        </row>
        <row r="643">
          <cell r="J643">
            <v>56290</v>
          </cell>
        </row>
        <row r="644">
          <cell r="J644">
            <v>56335</v>
          </cell>
        </row>
        <row r="645">
          <cell r="J645">
            <v>56360</v>
          </cell>
        </row>
        <row r="646">
          <cell r="J646">
            <v>56370</v>
          </cell>
        </row>
        <row r="647">
          <cell r="J647">
            <v>56397</v>
          </cell>
        </row>
        <row r="648">
          <cell r="J648">
            <v>56499</v>
          </cell>
        </row>
        <row r="649">
          <cell r="J649">
            <v>56534</v>
          </cell>
        </row>
        <row r="650">
          <cell r="J650">
            <v>56555</v>
          </cell>
        </row>
        <row r="651">
          <cell r="J651">
            <v>56568</v>
          </cell>
        </row>
        <row r="652">
          <cell r="J652">
            <v>56608</v>
          </cell>
        </row>
        <row r="653">
          <cell r="J653">
            <v>56615</v>
          </cell>
        </row>
        <row r="654">
          <cell r="J654">
            <v>56674</v>
          </cell>
        </row>
        <row r="655">
          <cell r="J655">
            <v>56675</v>
          </cell>
        </row>
        <row r="656">
          <cell r="J656">
            <v>56720</v>
          </cell>
        </row>
        <row r="657">
          <cell r="J657">
            <v>56725</v>
          </cell>
        </row>
        <row r="658">
          <cell r="J658">
            <v>56735</v>
          </cell>
        </row>
        <row r="659">
          <cell r="J659">
            <v>56782</v>
          </cell>
        </row>
        <row r="660">
          <cell r="J660">
            <v>56864</v>
          </cell>
        </row>
        <row r="661">
          <cell r="J661">
            <v>56899</v>
          </cell>
        </row>
        <row r="662">
          <cell r="J662">
            <v>56920</v>
          </cell>
        </row>
        <row r="663">
          <cell r="J663">
            <v>56933</v>
          </cell>
        </row>
        <row r="664">
          <cell r="J664">
            <v>56973</v>
          </cell>
        </row>
        <row r="665">
          <cell r="J665">
            <v>56980</v>
          </cell>
        </row>
        <row r="666">
          <cell r="J666">
            <v>57024</v>
          </cell>
        </row>
        <row r="667">
          <cell r="J667">
            <v>57025</v>
          </cell>
        </row>
        <row r="668">
          <cell r="J668">
            <v>57070</v>
          </cell>
        </row>
        <row r="669">
          <cell r="J669">
            <v>57091</v>
          </cell>
        </row>
        <row r="670">
          <cell r="J670">
            <v>57101</v>
          </cell>
        </row>
        <row r="671">
          <cell r="J671">
            <v>57132</v>
          </cell>
        </row>
        <row r="672">
          <cell r="J672">
            <v>57230</v>
          </cell>
        </row>
        <row r="673">
          <cell r="J673">
            <v>57265</v>
          </cell>
        </row>
        <row r="674">
          <cell r="J674">
            <v>57286</v>
          </cell>
        </row>
        <row r="675">
          <cell r="J675">
            <v>57299</v>
          </cell>
        </row>
        <row r="676">
          <cell r="J676">
            <v>57339</v>
          </cell>
        </row>
        <row r="677">
          <cell r="J677">
            <v>57346</v>
          </cell>
        </row>
        <row r="678">
          <cell r="J678">
            <v>57409</v>
          </cell>
        </row>
        <row r="679">
          <cell r="J679">
            <v>57410</v>
          </cell>
        </row>
        <row r="680">
          <cell r="J680">
            <v>57455</v>
          </cell>
        </row>
        <row r="681">
          <cell r="J681">
            <v>57456</v>
          </cell>
        </row>
        <row r="682">
          <cell r="J682">
            <v>57466</v>
          </cell>
        </row>
        <row r="683">
          <cell r="J683">
            <v>57517</v>
          </cell>
        </row>
        <row r="684">
          <cell r="J684">
            <v>57595</v>
          </cell>
        </row>
        <row r="685">
          <cell r="J685">
            <v>57630</v>
          </cell>
        </row>
        <row r="686">
          <cell r="J686">
            <v>57651</v>
          </cell>
        </row>
        <row r="687">
          <cell r="J687">
            <v>57664</v>
          </cell>
        </row>
        <row r="688">
          <cell r="J688">
            <v>57704</v>
          </cell>
        </row>
        <row r="689">
          <cell r="J689">
            <v>57711</v>
          </cell>
        </row>
        <row r="690">
          <cell r="J690">
            <v>57766</v>
          </cell>
        </row>
        <row r="691">
          <cell r="J691">
            <v>57767</v>
          </cell>
        </row>
        <row r="692">
          <cell r="J692">
            <v>57812</v>
          </cell>
        </row>
        <row r="693">
          <cell r="J693">
            <v>57821</v>
          </cell>
        </row>
        <row r="694">
          <cell r="J694">
            <v>57831</v>
          </cell>
        </row>
        <row r="695">
          <cell r="J695">
            <v>57874</v>
          </cell>
        </row>
        <row r="696">
          <cell r="J696">
            <v>57960</v>
          </cell>
        </row>
        <row r="697">
          <cell r="J697">
            <v>57995</v>
          </cell>
        </row>
        <row r="698">
          <cell r="J698">
            <v>58016</v>
          </cell>
        </row>
        <row r="699">
          <cell r="J699">
            <v>58029</v>
          </cell>
        </row>
        <row r="700">
          <cell r="J700">
            <v>58069</v>
          </cell>
        </row>
        <row r="701">
          <cell r="J701">
            <v>58076</v>
          </cell>
        </row>
        <row r="702">
          <cell r="J702">
            <v>58116</v>
          </cell>
        </row>
        <row r="703">
          <cell r="J703">
            <v>58117</v>
          </cell>
        </row>
        <row r="704">
          <cell r="J704">
            <v>58162</v>
          </cell>
        </row>
        <row r="705">
          <cell r="J705">
            <v>58186</v>
          </cell>
        </row>
        <row r="706">
          <cell r="J706">
            <v>58196</v>
          </cell>
        </row>
        <row r="707">
          <cell r="J707">
            <v>58224</v>
          </cell>
        </row>
        <row r="708">
          <cell r="J708">
            <v>58325</v>
          </cell>
        </row>
        <row r="709">
          <cell r="J709">
            <v>58360</v>
          </cell>
        </row>
        <row r="710">
          <cell r="J710">
            <v>58381</v>
          </cell>
        </row>
        <row r="711">
          <cell r="J711">
            <v>58394</v>
          </cell>
        </row>
        <row r="712">
          <cell r="J712">
            <v>58434</v>
          </cell>
        </row>
        <row r="713">
          <cell r="J713">
            <v>58441</v>
          </cell>
        </row>
        <row r="714">
          <cell r="J714">
            <v>58501</v>
          </cell>
        </row>
        <row r="715">
          <cell r="J715">
            <v>58502</v>
          </cell>
        </row>
        <row r="716">
          <cell r="J716">
            <v>58547</v>
          </cell>
        </row>
        <row r="717">
          <cell r="J717">
            <v>58552</v>
          </cell>
        </row>
        <row r="718">
          <cell r="J718">
            <v>58562</v>
          </cell>
        </row>
        <row r="719">
          <cell r="J719">
            <v>58609</v>
          </cell>
        </row>
        <row r="720">
          <cell r="J720">
            <v>58691</v>
          </cell>
        </row>
        <row r="721">
          <cell r="J721">
            <v>58726</v>
          </cell>
        </row>
        <row r="722">
          <cell r="J722">
            <v>58747</v>
          </cell>
        </row>
        <row r="723">
          <cell r="J723">
            <v>58760</v>
          </cell>
        </row>
        <row r="724">
          <cell r="J724">
            <v>58800</v>
          </cell>
        </row>
        <row r="725">
          <cell r="J725">
            <v>58807</v>
          </cell>
        </row>
        <row r="726">
          <cell r="J726">
            <v>58858</v>
          </cell>
        </row>
        <row r="727">
          <cell r="J727">
            <v>58859</v>
          </cell>
        </row>
        <row r="728">
          <cell r="J728">
            <v>58904</v>
          </cell>
        </row>
        <row r="729">
          <cell r="J729">
            <v>58917</v>
          </cell>
        </row>
        <row r="730">
          <cell r="J730">
            <v>58927</v>
          </cell>
        </row>
        <row r="731">
          <cell r="J731">
            <v>58966</v>
          </cell>
        </row>
        <row r="732">
          <cell r="J732">
            <v>59056</v>
          </cell>
        </row>
        <row r="733">
          <cell r="J733">
            <v>59091</v>
          </cell>
        </row>
        <row r="734">
          <cell r="J734">
            <v>59112</v>
          </cell>
        </row>
        <row r="735">
          <cell r="J735">
            <v>59125</v>
          </cell>
        </row>
        <row r="736">
          <cell r="J736">
            <v>59165</v>
          </cell>
        </row>
        <row r="737">
          <cell r="J737">
            <v>59172</v>
          </cell>
        </row>
        <row r="738">
          <cell r="J738">
            <v>59208</v>
          </cell>
        </row>
        <row r="739">
          <cell r="J739">
            <v>59209</v>
          </cell>
        </row>
        <row r="740">
          <cell r="J740">
            <v>59254</v>
          </cell>
        </row>
        <row r="741">
          <cell r="J741">
            <v>59282</v>
          </cell>
        </row>
        <row r="742">
          <cell r="J742">
            <v>59292</v>
          </cell>
        </row>
        <row r="743">
          <cell r="J743">
            <v>59316</v>
          </cell>
        </row>
        <row r="744">
          <cell r="J744">
            <v>59421</v>
          </cell>
        </row>
        <row r="745">
          <cell r="J745">
            <v>59456</v>
          </cell>
        </row>
        <row r="746">
          <cell r="J746">
            <v>59477</v>
          </cell>
        </row>
        <row r="747">
          <cell r="J747">
            <v>59490</v>
          </cell>
        </row>
        <row r="748">
          <cell r="J748">
            <v>59530</v>
          </cell>
        </row>
        <row r="749">
          <cell r="J749">
            <v>59537</v>
          </cell>
        </row>
        <row r="750">
          <cell r="J750">
            <v>59593</v>
          </cell>
        </row>
        <row r="751">
          <cell r="J751">
            <v>59594</v>
          </cell>
        </row>
        <row r="752">
          <cell r="J752">
            <v>59639</v>
          </cell>
        </row>
        <row r="753">
          <cell r="J753">
            <v>59647</v>
          </cell>
        </row>
        <row r="754">
          <cell r="J754">
            <v>59657</v>
          </cell>
        </row>
        <row r="755">
          <cell r="J755">
            <v>59701</v>
          </cell>
        </row>
        <row r="756">
          <cell r="J756">
            <v>59786</v>
          </cell>
        </row>
        <row r="757">
          <cell r="J757">
            <v>59821</v>
          </cell>
        </row>
        <row r="758">
          <cell r="J758">
            <v>59842</v>
          </cell>
        </row>
        <row r="759">
          <cell r="J759">
            <v>59855</v>
          </cell>
        </row>
        <row r="760">
          <cell r="J760">
            <v>59895</v>
          </cell>
        </row>
        <row r="761">
          <cell r="J761">
            <v>59902</v>
          </cell>
        </row>
        <row r="762">
          <cell r="J762">
            <v>59950</v>
          </cell>
        </row>
        <row r="763">
          <cell r="J763">
            <v>59951</v>
          </cell>
        </row>
        <row r="764">
          <cell r="J764">
            <v>59996</v>
          </cell>
        </row>
        <row r="765">
          <cell r="J765">
            <v>60013</v>
          </cell>
        </row>
        <row r="766">
          <cell r="J766">
            <v>60023</v>
          </cell>
        </row>
        <row r="767">
          <cell r="J767">
            <v>60058</v>
          </cell>
        </row>
        <row r="768">
          <cell r="J768">
            <v>60152</v>
          </cell>
        </row>
        <row r="769">
          <cell r="J769">
            <v>60187</v>
          </cell>
        </row>
        <row r="770">
          <cell r="J770">
            <v>60208</v>
          </cell>
        </row>
        <row r="771">
          <cell r="J771">
            <v>60221</v>
          </cell>
        </row>
        <row r="772">
          <cell r="J772">
            <v>60261</v>
          </cell>
        </row>
        <row r="773">
          <cell r="J773">
            <v>60268</v>
          </cell>
        </row>
        <row r="774">
          <cell r="J774">
            <v>60307</v>
          </cell>
        </row>
        <row r="775">
          <cell r="J775">
            <v>60308</v>
          </cell>
        </row>
        <row r="776">
          <cell r="J776">
            <v>60353</v>
          </cell>
        </row>
        <row r="777">
          <cell r="J777">
            <v>60378</v>
          </cell>
        </row>
        <row r="778">
          <cell r="J778">
            <v>60388</v>
          </cell>
        </row>
        <row r="779">
          <cell r="J779">
            <v>60415</v>
          </cell>
        </row>
        <row r="780">
          <cell r="J780">
            <v>60517</v>
          </cell>
        </row>
        <row r="781">
          <cell r="J781">
            <v>60552</v>
          </cell>
        </row>
        <row r="782">
          <cell r="J782">
            <v>60573</v>
          </cell>
        </row>
        <row r="783">
          <cell r="J783">
            <v>60586</v>
          </cell>
        </row>
        <row r="784">
          <cell r="J784">
            <v>60626</v>
          </cell>
        </row>
        <row r="785">
          <cell r="J785">
            <v>60633</v>
          </cell>
        </row>
        <row r="786">
          <cell r="J786">
            <v>60685</v>
          </cell>
        </row>
        <row r="787">
          <cell r="J787">
            <v>60686</v>
          </cell>
        </row>
        <row r="788">
          <cell r="J788">
            <v>60731</v>
          </cell>
        </row>
        <row r="789">
          <cell r="J789">
            <v>60743</v>
          </cell>
        </row>
        <row r="790">
          <cell r="J790">
            <v>60753</v>
          </cell>
        </row>
        <row r="791">
          <cell r="J791">
            <v>60793</v>
          </cell>
        </row>
        <row r="792">
          <cell r="J792">
            <v>60882</v>
          </cell>
        </row>
        <row r="793">
          <cell r="J793">
            <v>60917</v>
          </cell>
        </row>
        <row r="794">
          <cell r="J794">
            <v>60938</v>
          </cell>
        </row>
        <row r="795">
          <cell r="J795">
            <v>60951</v>
          </cell>
        </row>
        <row r="796">
          <cell r="J796">
            <v>60991</v>
          </cell>
        </row>
        <row r="797">
          <cell r="J797">
            <v>60998</v>
          </cell>
        </row>
        <row r="798">
          <cell r="J798">
            <v>61042</v>
          </cell>
        </row>
        <row r="799">
          <cell r="J799">
            <v>61043</v>
          </cell>
        </row>
        <row r="800">
          <cell r="J800">
            <v>61088</v>
          </cell>
        </row>
        <row r="801">
          <cell r="J801">
            <v>61108</v>
          </cell>
        </row>
        <row r="802">
          <cell r="J802">
            <v>61118</v>
          </cell>
        </row>
        <row r="803">
          <cell r="J803">
            <v>61150</v>
          </cell>
        </row>
        <row r="804">
          <cell r="J804">
            <v>61247</v>
          </cell>
        </row>
        <row r="805">
          <cell r="J805">
            <v>61282</v>
          </cell>
        </row>
        <row r="806">
          <cell r="J806">
            <v>61303</v>
          </cell>
        </row>
        <row r="807">
          <cell r="J807">
            <v>61316</v>
          </cell>
        </row>
        <row r="808">
          <cell r="J808">
            <v>61356</v>
          </cell>
        </row>
        <row r="809">
          <cell r="J809">
            <v>61363</v>
          </cell>
        </row>
        <row r="810">
          <cell r="J810">
            <v>61427</v>
          </cell>
        </row>
        <row r="811">
          <cell r="J811">
            <v>61428</v>
          </cell>
        </row>
        <row r="812">
          <cell r="J812">
            <v>61473</v>
          </cell>
        </row>
        <row r="813">
          <cell r="J813">
            <v>61474</v>
          </cell>
        </row>
        <row r="814">
          <cell r="J814">
            <v>61484</v>
          </cell>
        </row>
        <row r="815">
          <cell r="J815">
            <v>61535</v>
          </cell>
        </row>
        <row r="816">
          <cell r="J816">
            <v>61613</v>
          </cell>
        </row>
        <row r="817">
          <cell r="J817">
            <v>61648</v>
          </cell>
        </row>
        <row r="818">
          <cell r="J818">
            <v>61669</v>
          </cell>
        </row>
        <row r="819">
          <cell r="J819">
            <v>61682</v>
          </cell>
        </row>
        <row r="820">
          <cell r="J820">
            <v>61722</v>
          </cell>
        </row>
        <row r="821">
          <cell r="J821">
            <v>61729</v>
          </cell>
        </row>
        <row r="822">
          <cell r="J822">
            <v>61784</v>
          </cell>
        </row>
        <row r="823">
          <cell r="J823">
            <v>61785</v>
          </cell>
        </row>
        <row r="824">
          <cell r="J824">
            <v>61830</v>
          </cell>
        </row>
        <row r="825">
          <cell r="J825">
            <v>61839</v>
          </cell>
        </row>
        <row r="826">
          <cell r="J826">
            <v>61849</v>
          </cell>
        </row>
        <row r="827">
          <cell r="J827">
            <v>61892</v>
          </cell>
        </row>
        <row r="828">
          <cell r="J828">
            <v>61978</v>
          </cell>
        </row>
        <row r="829">
          <cell r="J829">
            <v>62013</v>
          </cell>
        </row>
        <row r="830">
          <cell r="J830">
            <v>62034</v>
          </cell>
        </row>
        <row r="831">
          <cell r="J831">
            <v>62047</v>
          </cell>
        </row>
        <row r="832">
          <cell r="J832">
            <v>62087</v>
          </cell>
        </row>
        <row r="833">
          <cell r="J833">
            <v>62094</v>
          </cell>
        </row>
        <row r="834">
          <cell r="J834">
            <v>62134</v>
          </cell>
        </row>
        <row r="835">
          <cell r="J835">
            <v>62135</v>
          </cell>
        </row>
        <row r="836">
          <cell r="J836">
            <v>62180</v>
          </cell>
        </row>
        <row r="837">
          <cell r="J837">
            <v>62204</v>
          </cell>
        </row>
        <row r="838">
          <cell r="J838">
            <v>62214</v>
          </cell>
        </row>
        <row r="839">
          <cell r="J839">
            <v>62242</v>
          </cell>
        </row>
        <row r="840">
          <cell r="J840">
            <v>62343</v>
          </cell>
        </row>
        <row r="841">
          <cell r="J841">
            <v>62378</v>
          </cell>
        </row>
        <row r="842">
          <cell r="J842">
            <v>62399</v>
          </cell>
        </row>
        <row r="843">
          <cell r="J843">
            <v>62412</v>
          </cell>
        </row>
        <row r="844">
          <cell r="J844">
            <v>62452</v>
          </cell>
        </row>
        <row r="845">
          <cell r="J845">
            <v>62459</v>
          </cell>
        </row>
        <row r="846">
          <cell r="J846">
            <v>62519</v>
          </cell>
        </row>
        <row r="847">
          <cell r="J847">
            <v>62520</v>
          </cell>
        </row>
        <row r="848">
          <cell r="J848">
            <v>62565</v>
          </cell>
        </row>
        <row r="849">
          <cell r="J849">
            <v>62569</v>
          </cell>
        </row>
        <row r="850">
          <cell r="J850">
            <v>62579</v>
          </cell>
        </row>
        <row r="851">
          <cell r="J851">
            <v>62627</v>
          </cell>
        </row>
        <row r="852">
          <cell r="J852">
            <v>62708</v>
          </cell>
        </row>
        <row r="853">
          <cell r="J853">
            <v>62743</v>
          </cell>
        </row>
        <row r="854">
          <cell r="J854">
            <v>62764</v>
          </cell>
        </row>
        <row r="855">
          <cell r="J855">
            <v>62777</v>
          </cell>
        </row>
        <row r="856">
          <cell r="J856">
            <v>62817</v>
          </cell>
        </row>
        <row r="857">
          <cell r="J857">
            <v>62824</v>
          </cell>
        </row>
        <row r="858">
          <cell r="J858">
            <v>62876</v>
          </cell>
        </row>
        <row r="859">
          <cell r="J859">
            <v>62877</v>
          </cell>
        </row>
        <row r="860">
          <cell r="J860">
            <v>62922</v>
          </cell>
        </row>
        <row r="861">
          <cell r="J861">
            <v>62935</v>
          </cell>
        </row>
        <row r="862">
          <cell r="J862">
            <v>62945</v>
          </cell>
        </row>
        <row r="863">
          <cell r="J863">
            <v>62984</v>
          </cell>
        </row>
        <row r="864">
          <cell r="J864">
            <v>63074</v>
          </cell>
        </row>
        <row r="865">
          <cell r="J865">
            <v>63109</v>
          </cell>
        </row>
        <row r="866">
          <cell r="J866">
            <v>63130</v>
          </cell>
        </row>
        <row r="867">
          <cell r="J867">
            <v>63143</v>
          </cell>
        </row>
        <row r="868">
          <cell r="J868">
            <v>63183</v>
          </cell>
        </row>
        <row r="869">
          <cell r="J869">
            <v>63190</v>
          </cell>
        </row>
        <row r="870">
          <cell r="J870">
            <v>63226</v>
          </cell>
        </row>
        <row r="871">
          <cell r="J871">
            <v>63227</v>
          </cell>
        </row>
        <row r="872">
          <cell r="J872">
            <v>63272</v>
          </cell>
        </row>
        <row r="873">
          <cell r="J873">
            <v>63300</v>
          </cell>
        </row>
        <row r="874">
          <cell r="J874">
            <v>63310</v>
          </cell>
        </row>
        <row r="875">
          <cell r="J875">
            <v>63334</v>
          </cell>
        </row>
        <row r="876">
          <cell r="J876">
            <v>63439</v>
          </cell>
        </row>
        <row r="877">
          <cell r="J877">
            <v>63474</v>
          </cell>
        </row>
        <row r="878">
          <cell r="J878">
            <v>63495</v>
          </cell>
        </row>
        <row r="879">
          <cell r="J879">
            <v>63508</v>
          </cell>
        </row>
        <row r="880">
          <cell r="J880">
            <v>63548</v>
          </cell>
        </row>
        <row r="881">
          <cell r="J881">
            <v>63555</v>
          </cell>
        </row>
        <row r="882">
          <cell r="J882">
            <v>63611</v>
          </cell>
        </row>
        <row r="883">
          <cell r="J883">
            <v>63612</v>
          </cell>
        </row>
        <row r="884">
          <cell r="J884">
            <v>63657</v>
          </cell>
        </row>
        <row r="885">
          <cell r="J885">
            <v>63665</v>
          </cell>
        </row>
        <row r="886">
          <cell r="J886">
            <v>63675</v>
          </cell>
        </row>
        <row r="887">
          <cell r="J887">
            <v>63719</v>
          </cell>
        </row>
        <row r="888">
          <cell r="J888">
            <v>63804</v>
          </cell>
        </row>
        <row r="889">
          <cell r="J889">
            <v>63839</v>
          </cell>
        </row>
        <row r="890">
          <cell r="J890">
            <v>63860</v>
          </cell>
        </row>
        <row r="891">
          <cell r="J891">
            <v>63873</v>
          </cell>
        </row>
        <row r="892">
          <cell r="J892">
            <v>63913</v>
          </cell>
        </row>
        <row r="893">
          <cell r="J893">
            <v>63920</v>
          </cell>
        </row>
        <row r="894">
          <cell r="J894">
            <v>63968</v>
          </cell>
        </row>
        <row r="895">
          <cell r="J895">
            <v>63969</v>
          </cell>
        </row>
        <row r="896">
          <cell r="J896">
            <v>64014</v>
          </cell>
        </row>
        <row r="897">
          <cell r="J897">
            <v>64030</v>
          </cell>
        </row>
        <row r="898">
          <cell r="J898">
            <v>64040</v>
          </cell>
        </row>
        <row r="899">
          <cell r="J899">
            <v>64076</v>
          </cell>
        </row>
        <row r="900">
          <cell r="J900">
            <v>64169</v>
          </cell>
        </row>
        <row r="901">
          <cell r="J901">
            <v>64204</v>
          </cell>
        </row>
        <row r="902">
          <cell r="J902">
            <v>64225</v>
          </cell>
        </row>
        <row r="903">
          <cell r="J903">
            <v>64238</v>
          </cell>
        </row>
        <row r="904">
          <cell r="J904">
            <v>64278</v>
          </cell>
        </row>
        <row r="905">
          <cell r="J905">
            <v>64285</v>
          </cell>
        </row>
        <row r="906">
          <cell r="J906">
            <v>64346</v>
          </cell>
        </row>
        <row r="907">
          <cell r="J907">
            <v>64347</v>
          </cell>
        </row>
        <row r="908">
          <cell r="J908">
            <v>64392</v>
          </cell>
        </row>
        <row r="909">
          <cell r="J909">
            <v>64396</v>
          </cell>
        </row>
        <row r="910">
          <cell r="J910">
            <v>64406</v>
          </cell>
        </row>
        <row r="911">
          <cell r="J911">
            <v>64454</v>
          </cell>
        </row>
        <row r="912">
          <cell r="J912">
            <v>64535</v>
          </cell>
        </row>
        <row r="913">
          <cell r="J913">
            <v>64570</v>
          </cell>
        </row>
        <row r="914">
          <cell r="J914">
            <v>64591</v>
          </cell>
        </row>
        <row r="915">
          <cell r="J915">
            <v>64604</v>
          </cell>
        </row>
        <row r="916">
          <cell r="J916">
            <v>64644</v>
          </cell>
        </row>
        <row r="917">
          <cell r="J917">
            <v>64651</v>
          </cell>
        </row>
        <row r="918">
          <cell r="J918">
            <v>64703</v>
          </cell>
        </row>
        <row r="919">
          <cell r="J919">
            <v>64704</v>
          </cell>
        </row>
        <row r="920">
          <cell r="J920">
            <v>64749</v>
          </cell>
        </row>
        <row r="921">
          <cell r="J921">
            <v>64761</v>
          </cell>
        </row>
        <row r="922">
          <cell r="J922">
            <v>64771</v>
          </cell>
        </row>
        <row r="923">
          <cell r="J923">
            <v>64811</v>
          </cell>
        </row>
        <row r="924">
          <cell r="J924">
            <v>64900</v>
          </cell>
        </row>
        <row r="925">
          <cell r="J925">
            <v>64935</v>
          </cell>
        </row>
        <row r="926">
          <cell r="J926">
            <v>64956</v>
          </cell>
        </row>
        <row r="927">
          <cell r="J927">
            <v>64969</v>
          </cell>
        </row>
        <row r="928">
          <cell r="J928">
            <v>65009</v>
          </cell>
        </row>
        <row r="929">
          <cell r="J929">
            <v>65016</v>
          </cell>
        </row>
        <row r="930">
          <cell r="J930">
            <v>65060</v>
          </cell>
        </row>
        <row r="931">
          <cell r="J931">
            <v>65061</v>
          </cell>
        </row>
        <row r="932">
          <cell r="J932">
            <v>65106</v>
          </cell>
        </row>
        <row r="933">
          <cell r="J933">
            <v>65126</v>
          </cell>
        </row>
        <row r="934">
          <cell r="J934">
            <v>65136</v>
          </cell>
        </row>
        <row r="935">
          <cell r="J935">
            <v>65168</v>
          </cell>
        </row>
        <row r="936">
          <cell r="J936">
            <v>65265</v>
          </cell>
        </row>
        <row r="937">
          <cell r="J937">
            <v>65300</v>
          </cell>
        </row>
        <row r="938">
          <cell r="J938">
            <v>65321</v>
          </cell>
        </row>
        <row r="939">
          <cell r="J939">
            <v>65334</v>
          </cell>
        </row>
        <row r="940">
          <cell r="J940">
            <v>65374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AT"/>
      <sheetName val="FS(2)"/>
      <sheetName val="DCF(3)"/>
      <sheetName val="DCF(4)"/>
      <sheetName val="FS(1)"/>
      <sheetName val="DCF(1)"/>
      <sheetName val="DCF(2)"/>
    </sheetNames>
    <definedNames>
      <definedName name="WAVG"/>
    </defined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Marcelo Matos" id="{99608C19-7B41-42C5-85BD-09A4EAE1D3ED}" userId="S::mmatos@mauacapital.com::5b8f32d3-c7d6-46ea-ad8e-13fcaa6c51c4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4" dT="2020-05-18T00:50:21.78" personId="{99608C19-7B41-42C5-85BD-09A4EAE1D3ED}" id="{CA061C8E-F588-4895-AB14-32B9A41DDEA7}">
    <text>Pegar no informe mensal</text>
  </threadedComment>
  <threadedComment ref="R18" dT="2020-02-14T13:00:25.14" personId="{99608C19-7B41-42C5-85BD-09A4EAE1D3ED}" id="{9A649068-E1A2-4D10-A962-C1B66C568FD3}">
    <text>Se for série unica coloca o PU da serie uncia</text>
  </threadedComment>
  <threadedComment ref="H20" dT="2020-02-14T14:25:22.73" personId="{99608C19-7B41-42C5-85BD-09A4EAE1D3ED}" id="{E1AA5ECC-1DCE-4A4A-984E-843F52D0C5BE}">
    <text>Atualizar com o Betão</text>
  </threadedComment>
  <threadedComment ref="H21" dT="2020-02-14T14:25:22.73" personId="{99608C19-7B41-42C5-85BD-09A4EAE1D3ED}" id="{C4160202-9B6A-454D-9CEC-3B2E20B5947E}">
    <text>Atualizar com o Betão</text>
  </threadedComment>
  <threadedComment ref="Q24" dT="2021-06-15T19:05:15.77" personId="{99608C19-7B41-42C5-85BD-09A4EAE1D3ED}" id="{099AF6CD-AB2A-4B3A-93B3-707FF2111923}">
    <text>Laudo antigo</text>
  </threadedComment>
  <threadedComment ref="H30" dT="2020-02-14T14:25:22.73" personId="{99608C19-7B41-42C5-85BD-09A4EAE1D3ED}" id="{F3BE1D53-EA3E-4DBD-A6E8-759495880BA1}">
    <text>Atualizar com o Betão</text>
  </threadedComment>
  <threadedComment ref="S35" dT="2021-05-18T13:51:59.59" personId="{99608C19-7B41-42C5-85BD-09A4EAE1D3ED}" id="{AFAF4EDF-3736-407B-8F41-296DDA8ED991}">
    <text>Até integralizar tudo, montante de emissão = montante integralizado</text>
  </threadedComment>
  <threadedComment ref="Q37" dT="2021-01-15T13:43:59.90" personId="{99608C19-7B41-42C5-85BD-09A4EAE1D3ED}" id="{AAE0E2E1-AF64-44FD-97CA-7C05F9A845E5}">
    <text>Preço de saída no cap de 7% (Sheet análises - Mauá renda Urbana)</text>
  </threadedComment>
  <threadedComment ref="S37" dT="2021-05-18T13:51:59.59" personId="{99608C19-7B41-42C5-85BD-09A4EAE1D3ED}" id="{23C064C7-B84F-4B37-8168-A4C03A7CA8EB}">
    <text>Até integralizar tudo, montante de emissão = montante integralizado</text>
  </threadedComment>
  <threadedComment ref="Q38" dT="2021-01-15T13:43:59.90" personId="{99608C19-7B41-42C5-85BD-09A4EAE1D3ED}" id="{45936F42-6BF1-4F28-9B39-695555FBC9D5}">
    <text>Preço de saída no cap de 7% (Financials Renda Urbana - Aluguel estabilizado sem desconto)</text>
  </threadedComment>
  <threadedComment ref="Q39" dT="2021-02-11T14:27:31.20" personId="{99608C19-7B41-42C5-85BD-09A4EAE1D3ED}" id="{1F13E6D3-C5F3-494F-8DEA-878567033C3F}">
    <text>Terreno + CEPACs + Unidades Landing Home</text>
  </threadedComment>
  <threadedComment ref="S48" dT="2021-05-18T13:51:59.59" personId="{99608C19-7B41-42C5-85BD-09A4EAE1D3ED}" id="{971C751C-3C91-4F7E-B102-B152FFC3BB89}">
    <text>Até integralizar tudo, montante de emissão = montante integralizado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4" dT="2020-07-08T19:40:24.15" personId="{99608C19-7B41-42C5-85BD-09A4EAE1D3ED}" id="{5A8DE646-4C04-4B89-A81D-1C19ECB3CDB4}">
    <text>Quando tem venda com realização de CM passada, o valor entra aqui.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ibovx.com.br/historico-papeis-bovespa.aspx?papel=MCCI11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83FBA-9539-41C2-BEF3-F8CEFE3B8AAB}">
  <sheetPr codeName="Sheet1"/>
  <dimension ref="A1:AY355"/>
  <sheetViews>
    <sheetView showGridLines="0" tabSelected="1" topLeftCell="A11" zoomScaleNormal="100" workbookViewId="0">
      <pane xSplit="2" topLeftCell="C1" activePane="topRight" state="frozen"/>
      <selection activeCell="A4" sqref="A4"/>
      <selection pane="topRight" activeCell="J37" sqref="J37"/>
    </sheetView>
  </sheetViews>
  <sheetFormatPr defaultRowHeight="15"/>
  <cols>
    <col min="1" max="1" width="21.7109375" customWidth="1"/>
    <col min="2" max="2" width="28.140625" customWidth="1"/>
    <col min="3" max="3" width="13.85546875" customWidth="1"/>
    <col min="4" max="4" width="16.7109375" customWidth="1"/>
    <col min="5" max="6" width="17" customWidth="1"/>
    <col min="7" max="7" width="21.7109375" customWidth="1"/>
    <col min="8" max="8" width="14.28515625" customWidth="1"/>
    <col min="9" max="9" width="18.140625" style="151" bestFit="1" customWidth="1"/>
    <col min="10" max="10" width="16" customWidth="1"/>
    <col min="11" max="11" width="20.42578125" customWidth="1"/>
    <col min="12" max="13" width="19.5703125" bestFit="1" customWidth="1"/>
    <col min="14" max="14" width="22.140625" customWidth="1"/>
    <col min="15" max="15" width="29.85546875" customWidth="1"/>
    <col min="16" max="16" width="30.85546875" customWidth="1"/>
    <col min="17" max="17" width="21.85546875" customWidth="1"/>
    <col min="18" max="18" width="18.85546875" bestFit="1" customWidth="1"/>
    <col min="19" max="19" width="18.28515625" customWidth="1"/>
    <col min="20" max="20" width="12.140625" bestFit="1" customWidth="1"/>
    <col min="21" max="21" width="20.42578125" customWidth="1"/>
    <col min="22" max="22" width="24.5703125" style="1" customWidth="1"/>
    <col min="23" max="23" width="17" customWidth="1"/>
    <col min="24" max="24" width="22" customWidth="1"/>
    <col min="25" max="25" width="17" customWidth="1"/>
    <col min="26" max="26" width="16.85546875" customWidth="1"/>
    <col min="27" max="27" width="17.5703125" customWidth="1"/>
    <col min="28" max="28" width="15.28515625" bestFit="1" customWidth="1"/>
    <col min="29" max="29" width="14.7109375" customWidth="1"/>
    <col min="30" max="30" width="23.7109375" bestFit="1" customWidth="1"/>
    <col min="31" max="31" width="44" bestFit="1" customWidth="1"/>
    <col min="32" max="32" width="11.28515625" bestFit="1" customWidth="1"/>
    <col min="34" max="34" width="45.140625" customWidth="1"/>
    <col min="38" max="38" width="15.28515625" bestFit="1" customWidth="1"/>
    <col min="39" max="39" width="20.85546875" bestFit="1" customWidth="1"/>
    <col min="40" max="40" width="19.42578125" bestFit="1" customWidth="1"/>
    <col min="52" max="52" width="10.5703125" bestFit="1" customWidth="1"/>
  </cols>
  <sheetData>
    <row r="1" spans="1:28">
      <c r="B1" s="273">
        <v>12417281</v>
      </c>
      <c r="D1" s="48" t="s">
        <v>102</v>
      </c>
    </row>
    <row r="2" spans="1:28">
      <c r="G2" s="56"/>
      <c r="K2" s="56"/>
      <c r="Q2" s="55"/>
    </row>
    <row r="3" spans="1:28">
      <c r="N3" s="56"/>
      <c r="O3" s="64"/>
      <c r="Q3" s="54"/>
    </row>
    <row r="4" spans="1:28">
      <c r="E4" s="56"/>
      <c r="F4" s="56"/>
      <c r="G4" s="56"/>
      <c r="J4" s="56"/>
      <c r="L4" s="64"/>
      <c r="N4" s="54"/>
    </row>
    <row r="5" spans="1:28" ht="21.75" customHeight="1">
      <c r="A5" s="3" t="s">
        <v>276</v>
      </c>
      <c r="G5" s="56"/>
      <c r="I5" s="327"/>
      <c r="J5" s="56"/>
      <c r="K5" s="56"/>
      <c r="N5" s="54"/>
      <c r="O5" s="65"/>
      <c r="P5" s="55"/>
      <c r="Q5" s="332"/>
    </row>
    <row r="6" spans="1:28">
      <c r="A6" s="329">
        <v>1202207530.3199999</v>
      </c>
      <c r="D6" s="56"/>
      <c r="G6" s="56"/>
      <c r="I6" s="327"/>
      <c r="J6" s="56"/>
      <c r="L6" s="64"/>
      <c r="N6" s="54"/>
      <c r="O6" s="65"/>
      <c r="P6" s="55"/>
      <c r="Q6" s="332"/>
    </row>
    <row r="7" spans="1:28">
      <c r="A7" s="274">
        <f>(A6/B1)</f>
        <v>96.817292797030191</v>
      </c>
      <c r="C7" s="55"/>
      <c r="D7" s="110"/>
      <c r="E7" s="1"/>
      <c r="F7" s="1"/>
      <c r="G7" s="65"/>
      <c r="J7" s="64"/>
      <c r="O7" s="228"/>
    </row>
    <row r="8" spans="1:28">
      <c r="A8" s="1"/>
      <c r="B8" s="1"/>
      <c r="G8" s="64"/>
      <c r="H8" s="56"/>
      <c r="I8" s="54"/>
      <c r="J8" s="56"/>
      <c r="O8" s="54"/>
      <c r="Q8" s="287"/>
      <c r="AB8" s="55"/>
    </row>
    <row r="9" spans="1:28">
      <c r="A9" s="1"/>
      <c r="B9" s="1"/>
      <c r="E9" s="175"/>
      <c r="F9" s="175"/>
      <c r="G9" s="64"/>
      <c r="H9" s="64"/>
      <c r="I9" s="54"/>
      <c r="J9" s="56"/>
    </row>
    <row r="10" spans="1:28">
      <c r="A10" s="1"/>
      <c r="B10" s="1"/>
      <c r="E10" s="358"/>
      <c r="F10" s="176"/>
      <c r="G10" s="64"/>
      <c r="J10" s="64"/>
      <c r="N10" s="212"/>
      <c r="O10" s="228"/>
    </row>
    <row r="11" spans="1:28">
      <c r="A11" s="1"/>
      <c r="B11" s="1"/>
      <c r="D11" s="177"/>
      <c r="E11" s="176"/>
      <c r="F11" s="176"/>
      <c r="G11" s="64"/>
      <c r="H11" s="55"/>
      <c r="I11" s="54"/>
      <c r="J11" s="330"/>
      <c r="N11" s="212"/>
      <c r="O11" s="228"/>
    </row>
    <row r="12" spans="1:28">
      <c r="A12" s="1"/>
      <c r="B12" s="1"/>
      <c r="D12" s="177"/>
      <c r="E12" s="64"/>
      <c r="F12" s="56"/>
      <c r="G12" s="64"/>
      <c r="H12" s="151"/>
      <c r="J12" s="330"/>
      <c r="M12" s="54"/>
      <c r="N12" s="212"/>
    </row>
    <row r="13" spans="1:28">
      <c r="A13" s="1"/>
      <c r="B13" s="1"/>
      <c r="E13" s="56"/>
      <c r="F13" s="56"/>
      <c r="H13" s="64"/>
      <c r="L13" s="56"/>
      <c r="M13" s="54"/>
      <c r="X13" s="1"/>
    </row>
    <row r="14" spans="1:28">
      <c r="A14" s="1"/>
      <c r="B14" s="1"/>
      <c r="E14" s="56"/>
      <c r="G14" s="166"/>
      <c r="X14" s="1"/>
    </row>
    <row r="15" spans="1:28">
      <c r="D15" s="56"/>
      <c r="E15" s="356"/>
      <c r="F15" s="357"/>
      <c r="H15" s="64"/>
      <c r="Q15" s="54"/>
      <c r="X15" s="1"/>
    </row>
    <row r="16" spans="1:28">
      <c r="G16" s="64"/>
      <c r="Q16" s="54"/>
      <c r="X16" s="1"/>
    </row>
    <row r="17" spans="1:51">
      <c r="B17" s="3"/>
      <c r="C17" s="3"/>
      <c r="D17" s="3"/>
      <c r="E17" s="3"/>
      <c r="F17" s="3"/>
      <c r="G17" s="3"/>
      <c r="H17" s="3"/>
      <c r="I17" s="290"/>
      <c r="J17" s="3"/>
      <c r="K17" s="3"/>
      <c r="T17" s="1"/>
      <c r="V17"/>
    </row>
    <row r="18" spans="1:51" ht="25.5">
      <c r="A18" s="30" t="s">
        <v>121</v>
      </c>
      <c r="B18" s="30" t="s">
        <v>16</v>
      </c>
      <c r="C18" s="30" t="s">
        <v>48</v>
      </c>
      <c r="D18" s="30" t="s">
        <v>19</v>
      </c>
      <c r="E18" s="30" t="s">
        <v>160</v>
      </c>
      <c r="F18" s="30" t="s">
        <v>24</v>
      </c>
      <c r="G18" s="30" t="s">
        <v>20</v>
      </c>
      <c r="H18" s="30" t="s">
        <v>49</v>
      </c>
      <c r="I18" s="291" t="s">
        <v>50</v>
      </c>
      <c r="J18" s="30" t="s">
        <v>68</v>
      </c>
      <c r="K18" s="35" t="s">
        <v>101</v>
      </c>
      <c r="L18" s="30" t="s">
        <v>51</v>
      </c>
      <c r="M18" s="30" t="s">
        <v>18</v>
      </c>
      <c r="N18" s="30" t="s">
        <v>17</v>
      </c>
      <c r="O18" s="30" t="s">
        <v>13</v>
      </c>
      <c r="P18" s="35" t="s">
        <v>41</v>
      </c>
      <c r="Q18" s="53" t="s">
        <v>52</v>
      </c>
      <c r="R18" s="35" t="s">
        <v>266</v>
      </c>
      <c r="S18" s="31" t="s">
        <v>105</v>
      </c>
      <c r="T18" s="281" t="s">
        <v>267</v>
      </c>
      <c r="U18" s="31" t="s">
        <v>104</v>
      </c>
      <c r="V18" s="53" t="s">
        <v>67</v>
      </c>
      <c r="W18" s="53" t="s">
        <v>109</v>
      </c>
      <c r="X18" s="35" t="s">
        <v>122</v>
      </c>
      <c r="Y18" s="53" t="s">
        <v>123</v>
      </c>
      <c r="Z18" s="53" t="s">
        <v>156</v>
      </c>
      <c r="AA18" s="53" t="s">
        <v>164</v>
      </c>
    </row>
    <row r="19" spans="1:51" s="11" customFormat="1" ht="12.75" customHeight="1">
      <c r="A19" s="86">
        <v>44517</v>
      </c>
      <c r="B19" s="87" t="s">
        <v>249</v>
      </c>
      <c r="C19" s="87" t="s">
        <v>14</v>
      </c>
      <c r="D19" s="88">
        <f t="shared" ref="D19:D23" si="0">P19/$A$6</f>
        <v>0.24493677519630927</v>
      </c>
      <c r="E19" s="87" t="s">
        <v>161</v>
      </c>
      <c r="F19" s="201">
        <v>0.06</v>
      </c>
      <c r="G19" s="87" t="s">
        <v>46</v>
      </c>
      <c r="H19" s="218">
        <f t="shared" ref="H19" si="1">(S19*R19)/Q19</f>
        <v>0.42232188952538435</v>
      </c>
      <c r="I19" s="343" t="s">
        <v>36</v>
      </c>
      <c r="J19" s="194">
        <f>P19/1000000</f>
        <v>294.46483559329999</v>
      </c>
      <c r="K19" s="89">
        <v>5.0288697177674599</v>
      </c>
      <c r="L19" s="87" t="s">
        <v>25</v>
      </c>
      <c r="M19" s="87" t="s">
        <v>237</v>
      </c>
      <c r="N19" s="87" t="s">
        <v>238</v>
      </c>
      <c r="O19" s="87" t="s">
        <v>59</v>
      </c>
      <c r="P19" s="90">
        <v>294464835.59329998</v>
      </c>
      <c r="Q19" s="103">
        <v>767850000</v>
      </c>
      <c r="R19" s="90">
        <v>717433.32493819995</v>
      </c>
      <c r="S19" s="102">
        <v>452</v>
      </c>
      <c r="T19" s="282" t="s">
        <v>36</v>
      </c>
      <c r="U19" s="103" t="s">
        <v>36</v>
      </c>
      <c r="V19" s="103" t="s">
        <v>36</v>
      </c>
      <c r="W19" s="103" t="s">
        <v>36</v>
      </c>
      <c r="X19" s="91">
        <v>401</v>
      </c>
      <c r="Y19" s="45">
        <f t="shared" ref="Y19:Y23" si="2">X19/S19</f>
        <v>0.88716814159292035</v>
      </c>
      <c r="Z19" s="44"/>
      <c r="AA19" s="179">
        <v>48133</v>
      </c>
      <c r="AY19" s="44"/>
    </row>
    <row r="20" spans="1:51" s="11" customFormat="1" ht="12.75" customHeight="1">
      <c r="A20" s="86">
        <v>43276</v>
      </c>
      <c r="B20" s="87" t="s">
        <v>169</v>
      </c>
      <c r="C20" s="87" t="s">
        <v>15</v>
      </c>
      <c r="D20" s="88">
        <f t="shared" si="0"/>
        <v>7.3454864264320852E-2</v>
      </c>
      <c r="E20" s="87" t="s">
        <v>161</v>
      </c>
      <c r="F20" s="201">
        <v>7.0000000000000007E-2</v>
      </c>
      <c r="G20" s="87" t="s">
        <v>23</v>
      </c>
      <c r="H20" s="217">
        <v>0.58520000000000005</v>
      </c>
      <c r="I20" s="218">
        <f>(T20*U20)/((T20*U20)+((R20*S20)-Z20))</f>
        <v>0.30114062092123245</v>
      </c>
      <c r="J20" s="194">
        <f t="shared" ref="J20:J25" si="3">P20/1000000</f>
        <v>88.307990957199991</v>
      </c>
      <c r="K20" s="89">
        <v>5.0418287846688274</v>
      </c>
      <c r="L20" s="87" t="s">
        <v>25</v>
      </c>
      <c r="M20" s="87" t="s">
        <v>22</v>
      </c>
      <c r="N20" s="87" t="s">
        <v>232</v>
      </c>
      <c r="O20" s="87" t="s">
        <v>56</v>
      </c>
      <c r="P20" s="90">
        <v>88307990.957199991</v>
      </c>
      <c r="Q20" s="103">
        <v>1085836239.7940285</v>
      </c>
      <c r="R20" s="90">
        <v>1067.1271033200001</v>
      </c>
      <c r="S20" s="102">
        <v>175000</v>
      </c>
      <c r="T20" s="90">
        <v>1072.93269424</v>
      </c>
      <c r="U20" s="102">
        <v>75000</v>
      </c>
      <c r="V20" s="103">
        <f>U20*T20</f>
        <v>80469952.068000004</v>
      </c>
      <c r="W20" s="103" t="s">
        <v>111</v>
      </c>
      <c r="X20" s="91">
        <v>87800</v>
      </c>
      <c r="Y20" s="45">
        <f t="shared" si="2"/>
        <v>0.50171428571428567</v>
      </c>
      <c r="Z20" s="44"/>
      <c r="AA20" s="179">
        <v>48561</v>
      </c>
      <c r="AY20" s="44"/>
    </row>
    <row r="21" spans="1:51" s="11" customFormat="1" ht="12.75" customHeight="1">
      <c r="A21" s="86">
        <v>43665</v>
      </c>
      <c r="B21" s="87" t="s">
        <v>168</v>
      </c>
      <c r="C21" s="87" t="s">
        <v>15</v>
      </c>
      <c r="D21" s="88">
        <f t="shared" si="0"/>
        <v>6.949622486034604E-2</v>
      </c>
      <c r="E21" s="87" t="s">
        <v>161</v>
      </c>
      <c r="F21" s="201">
        <v>0.06</v>
      </c>
      <c r="G21" s="87" t="s">
        <v>23</v>
      </c>
      <c r="H21" s="217">
        <v>0.58520000000000005</v>
      </c>
      <c r="I21" s="218">
        <f>(T21*U21)/((T21*U21)+((R21*S21)-Z21))</f>
        <v>0.3016004848085802</v>
      </c>
      <c r="J21" s="194">
        <f t="shared" si="3"/>
        <v>83.548884855920008</v>
      </c>
      <c r="K21" s="89">
        <v>5.6064852609872595</v>
      </c>
      <c r="L21" s="87" t="s">
        <v>25</v>
      </c>
      <c r="M21" s="87" t="s">
        <v>117</v>
      </c>
      <c r="N21" s="87" t="s">
        <v>232</v>
      </c>
      <c r="O21" s="87" t="s">
        <v>56</v>
      </c>
      <c r="P21" s="90">
        <v>83548884.855920002</v>
      </c>
      <c r="Q21" s="103">
        <v>1085836239.7940285</v>
      </c>
      <c r="R21" s="90">
        <v>1064.5884698699999</v>
      </c>
      <c r="S21" s="102">
        <v>175000</v>
      </c>
      <c r="T21" s="90">
        <v>1072.7206713600001</v>
      </c>
      <c r="U21" s="102">
        <v>75000</v>
      </c>
      <c r="V21" s="103">
        <f>U21*T21</f>
        <v>80454050.352000013</v>
      </c>
      <c r="W21" s="103" t="s">
        <v>120</v>
      </c>
      <c r="X21" s="91">
        <v>88000</v>
      </c>
      <c r="Y21" s="45">
        <f t="shared" si="2"/>
        <v>0.50285714285714289</v>
      </c>
      <c r="Z21" s="44"/>
      <c r="AA21" s="179">
        <v>48771</v>
      </c>
      <c r="AY21" s="44"/>
    </row>
    <row r="22" spans="1:51" s="11" customFormat="1" ht="12.75" customHeight="1">
      <c r="A22" s="86">
        <v>44330</v>
      </c>
      <c r="B22" s="87" t="s">
        <v>204</v>
      </c>
      <c r="C22" s="87" t="s">
        <v>14</v>
      </c>
      <c r="D22" s="88">
        <f t="shared" si="0"/>
        <v>6.4056977892771788E-2</v>
      </c>
      <c r="E22" s="87" t="s">
        <v>161</v>
      </c>
      <c r="F22" s="201">
        <v>5.6000000000000001E-2</v>
      </c>
      <c r="G22" s="87" t="s">
        <v>46</v>
      </c>
      <c r="H22" s="218">
        <f t="shared" ref="H22" si="4">(S22*R22)/Q22</f>
        <v>0.57648605405167597</v>
      </c>
      <c r="I22" s="343" t="s">
        <v>36</v>
      </c>
      <c r="J22" s="194">
        <f t="shared" si="3"/>
        <v>77.009781192231998</v>
      </c>
      <c r="K22" s="89">
        <v>6.1612046758272987</v>
      </c>
      <c r="L22" s="87" t="s">
        <v>25</v>
      </c>
      <c r="M22" s="87" t="s">
        <v>203</v>
      </c>
      <c r="N22" s="87" t="s">
        <v>62</v>
      </c>
      <c r="O22" s="87" t="s">
        <v>56</v>
      </c>
      <c r="P22" s="90">
        <v>77009781.192231998</v>
      </c>
      <c r="Q22" s="103">
        <v>249400000</v>
      </c>
      <c r="R22" s="90">
        <v>1010.0149060799999</v>
      </c>
      <c r="S22" s="102">
        <v>142350</v>
      </c>
      <c r="T22" s="282" t="s">
        <v>36</v>
      </c>
      <c r="U22" s="103" t="s">
        <v>36</v>
      </c>
      <c r="V22" s="103" t="s">
        <v>36</v>
      </c>
      <c r="W22" s="103" t="s">
        <v>36</v>
      </c>
      <c r="X22" s="91">
        <v>71176</v>
      </c>
      <c r="Y22" s="45">
        <f t="shared" si="2"/>
        <v>0.50000702493853177</v>
      </c>
      <c r="Z22" s="44"/>
      <c r="AA22" s="179">
        <v>47996</v>
      </c>
      <c r="AY22" s="44"/>
    </row>
    <row r="23" spans="1:51" s="11" customFormat="1" ht="12.75" customHeight="1">
      <c r="A23" s="86">
        <v>44484</v>
      </c>
      <c r="B23" s="87" t="s">
        <v>265</v>
      </c>
      <c r="C23" s="87" t="s">
        <v>15</v>
      </c>
      <c r="D23" s="88">
        <f t="shared" si="0"/>
        <v>5.9031700257699979E-2</v>
      </c>
      <c r="E23" s="87" t="s">
        <v>161</v>
      </c>
      <c r="F23" s="201">
        <v>7.0000000000000007E-2</v>
      </c>
      <c r="G23" s="87" t="s">
        <v>46</v>
      </c>
      <c r="H23" s="218">
        <f t="shared" ref="H23:H29" si="5">(S23*R23)/Q23</f>
        <v>0.74916683395588235</v>
      </c>
      <c r="I23" s="343" t="s">
        <v>36</v>
      </c>
      <c r="J23" s="194">
        <f>P23/1000000</f>
        <v>70.968354577399992</v>
      </c>
      <c r="K23" s="89">
        <v>4.383759045985264</v>
      </c>
      <c r="L23" s="87" t="s">
        <v>28</v>
      </c>
      <c r="M23" s="87" t="s">
        <v>252</v>
      </c>
      <c r="N23" s="87" t="s">
        <v>62</v>
      </c>
      <c r="O23" s="87" t="s">
        <v>56</v>
      </c>
      <c r="P23" s="90">
        <v>70968354.577399999</v>
      </c>
      <c r="Q23" s="103">
        <v>136000000</v>
      </c>
      <c r="R23" s="90">
        <v>1018.86689418</v>
      </c>
      <c r="S23" s="102">
        <v>100000</v>
      </c>
      <c r="T23" s="282" t="s">
        <v>36</v>
      </c>
      <c r="U23" s="103" t="s">
        <v>36</v>
      </c>
      <c r="V23" s="103" t="s">
        <v>36</v>
      </c>
      <c r="W23" s="103" t="s">
        <v>36</v>
      </c>
      <c r="X23" s="91">
        <v>70000</v>
      </c>
      <c r="Y23" s="45">
        <f t="shared" si="2"/>
        <v>0.7</v>
      </c>
      <c r="Z23" s="44"/>
      <c r="AA23" s="179">
        <v>48136</v>
      </c>
      <c r="AY23" s="44"/>
    </row>
    <row r="24" spans="1:51" s="11" customFormat="1" ht="12.75">
      <c r="A24" s="86">
        <v>43819</v>
      </c>
      <c r="B24" s="87" t="s">
        <v>100</v>
      </c>
      <c r="C24" s="87" t="s">
        <v>14</v>
      </c>
      <c r="D24" s="88">
        <f t="shared" ref="D24:D39" si="6">P24/$A$6</f>
        <v>3.7318868513540222E-2</v>
      </c>
      <c r="E24" s="87" t="s">
        <v>162</v>
      </c>
      <c r="F24" s="201">
        <v>4.7500000000000001E-2</v>
      </c>
      <c r="G24" s="87" t="s">
        <v>46</v>
      </c>
      <c r="H24" s="218">
        <f t="shared" si="5"/>
        <v>0.81799491479412323</v>
      </c>
      <c r="I24" s="276" t="s">
        <v>36</v>
      </c>
      <c r="J24" s="194">
        <f>P24/1000000</f>
        <v>44.865024750000003</v>
      </c>
      <c r="K24" s="89">
        <v>5.858783942143643</v>
      </c>
      <c r="L24" s="87" t="s">
        <v>28</v>
      </c>
      <c r="M24" s="87" t="s">
        <v>43</v>
      </c>
      <c r="N24" s="87" t="s">
        <v>238</v>
      </c>
      <c r="O24" s="87" t="s">
        <v>59</v>
      </c>
      <c r="P24" s="90">
        <v>44865024.75</v>
      </c>
      <c r="Q24" s="103">
        <v>227206274.73555446</v>
      </c>
      <c r="R24" s="90">
        <v>1327.5255524500001</v>
      </c>
      <c r="S24" s="102">
        <v>140000</v>
      </c>
      <c r="T24" s="282" t="s">
        <v>36</v>
      </c>
      <c r="U24" s="103" t="s">
        <v>36</v>
      </c>
      <c r="V24" s="103" t="s">
        <v>36</v>
      </c>
      <c r="W24" s="103" t="s">
        <v>36</v>
      </c>
      <c r="X24" s="91">
        <v>35000</v>
      </c>
      <c r="Y24" s="45">
        <f t="shared" ref="Y24:Y39" si="7">X24/S24</f>
        <v>0.25</v>
      </c>
      <c r="Z24" s="44"/>
      <c r="AA24" s="179">
        <v>49293</v>
      </c>
      <c r="AY24" s="44"/>
    </row>
    <row r="25" spans="1:51" s="11" customFormat="1" ht="12.75">
      <c r="A25" s="160">
        <v>43798</v>
      </c>
      <c r="B25" s="93" t="s">
        <v>171</v>
      </c>
      <c r="C25" s="93" t="s">
        <v>14</v>
      </c>
      <c r="D25" s="94">
        <f t="shared" si="6"/>
        <v>3.606144565884755E-2</v>
      </c>
      <c r="E25" s="93" t="s">
        <v>161</v>
      </c>
      <c r="F25" s="213">
        <v>6.5000000000000002E-2</v>
      </c>
      <c r="G25" s="93" t="s">
        <v>23</v>
      </c>
      <c r="H25" s="219">
        <f t="shared" si="5"/>
        <v>0.45684086312886985</v>
      </c>
      <c r="I25" s="219">
        <f>(T25*U25)/((T25*U25)+(R25*S25))</f>
        <v>0.20012965576172939</v>
      </c>
      <c r="J25" s="194">
        <f t="shared" si="3"/>
        <v>43.353341525291995</v>
      </c>
      <c r="K25" s="89">
        <v>3.4146767160178317</v>
      </c>
      <c r="L25" s="93" t="s">
        <v>25</v>
      </c>
      <c r="M25" s="93" t="s">
        <v>45</v>
      </c>
      <c r="N25" s="93" t="s">
        <v>40</v>
      </c>
      <c r="O25" s="93" t="s">
        <v>57</v>
      </c>
      <c r="P25" s="90">
        <v>43353341.525291994</v>
      </c>
      <c r="Q25" s="162">
        <v>103541450</v>
      </c>
      <c r="R25" s="90">
        <v>1129.3564460800001</v>
      </c>
      <c r="S25" s="104">
        <v>41884</v>
      </c>
      <c r="T25" s="90">
        <v>1130.27176674</v>
      </c>
      <c r="U25" s="104">
        <v>10471</v>
      </c>
      <c r="V25" s="162">
        <f>U25*T25</f>
        <v>11835075.66953454</v>
      </c>
      <c r="W25" s="162" t="s">
        <v>112</v>
      </c>
      <c r="X25" s="91">
        <v>41884</v>
      </c>
      <c r="Y25" s="161">
        <f t="shared" si="7"/>
        <v>1</v>
      </c>
      <c r="Z25" s="44"/>
      <c r="AA25" s="215">
        <v>45987</v>
      </c>
      <c r="AY25" s="44"/>
    </row>
    <row r="26" spans="1:51" s="11" customFormat="1" ht="12.75">
      <c r="A26" s="86">
        <v>43294</v>
      </c>
      <c r="B26" s="87" t="s">
        <v>126</v>
      </c>
      <c r="C26" s="87" t="s">
        <v>14</v>
      </c>
      <c r="D26" s="88">
        <f t="shared" si="6"/>
        <v>3.3981178231993793E-2</v>
      </c>
      <c r="E26" s="87" t="s">
        <v>161</v>
      </c>
      <c r="F26" s="201">
        <v>7.2499999999999995E-2</v>
      </c>
      <c r="G26" s="87" t="s">
        <v>46</v>
      </c>
      <c r="H26" s="218">
        <f t="shared" si="5"/>
        <v>0.67458155313653334</v>
      </c>
      <c r="I26" s="276" t="s">
        <v>36</v>
      </c>
      <c r="J26" s="194">
        <f>P26/1000000</f>
        <v>40.852428359649004</v>
      </c>
      <c r="K26" s="89">
        <v>5.1553315760577023</v>
      </c>
      <c r="L26" s="87" t="s">
        <v>28</v>
      </c>
      <c r="M26" s="87" t="s">
        <v>128</v>
      </c>
      <c r="N26" s="87" t="s">
        <v>232</v>
      </c>
      <c r="O26" s="87" t="s">
        <v>59</v>
      </c>
      <c r="P26" s="90">
        <v>40852428.359649003</v>
      </c>
      <c r="Q26" s="103">
        <v>131250000</v>
      </c>
      <c r="R26" s="90">
        <v>1099.8612279399999</v>
      </c>
      <c r="S26" s="102">
        <v>80500</v>
      </c>
      <c r="T26" s="282" t="s">
        <v>36</v>
      </c>
      <c r="U26" s="103" t="s">
        <v>36</v>
      </c>
      <c r="V26" s="103" t="s">
        <v>36</v>
      </c>
      <c r="W26" s="103" t="s">
        <v>36</v>
      </c>
      <c r="X26" s="91">
        <v>38679</v>
      </c>
      <c r="Y26" s="45">
        <f t="shared" si="7"/>
        <v>0.48048447204968942</v>
      </c>
      <c r="Z26" s="44"/>
      <c r="AA26" s="179">
        <v>48775</v>
      </c>
      <c r="AY26" s="44"/>
    </row>
    <row r="27" spans="1:51" s="11" customFormat="1" ht="12.75">
      <c r="A27" s="86">
        <v>43811</v>
      </c>
      <c r="B27" s="87" t="s">
        <v>172</v>
      </c>
      <c r="C27" s="87" t="s">
        <v>14</v>
      </c>
      <c r="D27" s="88">
        <f t="shared" si="6"/>
        <v>3.1403442433895673E-2</v>
      </c>
      <c r="E27" s="87" t="s">
        <v>161</v>
      </c>
      <c r="F27" s="201">
        <v>6.25E-2</v>
      </c>
      <c r="G27" s="87" t="s">
        <v>46</v>
      </c>
      <c r="H27" s="218">
        <f t="shared" si="5"/>
        <v>0.41526528966122828</v>
      </c>
      <c r="I27" s="343" t="s">
        <v>36</v>
      </c>
      <c r="J27" s="194">
        <f>P27/1000000</f>
        <v>37.753454972</v>
      </c>
      <c r="K27" s="89">
        <v>5.6664728123514543</v>
      </c>
      <c r="L27" s="87" t="s">
        <v>28</v>
      </c>
      <c r="M27" s="87" t="s">
        <v>61</v>
      </c>
      <c r="N27" s="87" t="s">
        <v>40</v>
      </c>
      <c r="O27" s="87" t="s">
        <v>59</v>
      </c>
      <c r="P27" s="90">
        <v>37753454.972000003</v>
      </c>
      <c r="Q27" s="103">
        <v>161200000</v>
      </c>
      <c r="R27" s="90">
        <v>1062.55182053</v>
      </c>
      <c r="S27" s="102">
        <v>63000</v>
      </c>
      <c r="T27" s="282" t="s">
        <v>36</v>
      </c>
      <c r="U27" s="103" t="s">
        <v>36</v>
      </c>
      <c r="V27" s="103" t="s">
        <v>36</v>
      </c>
      <c r="W27" s="103" t="s">
        <v>36</v>
      </c>
      <c r="X27" s="91">
        <v>40000</v>
      </c>
      <c r="Y27" s="45">
        <f t="shared" si="7"/>
        <v>0.63492063492063489</v>
      </c>
      <c r="Z27" s="44"/>
      <c r="AA27" s="179">
        <v>49290</v>
      </c>
      <c r="AY27" s="44"/>
    </row>
    <row r="28" spans="1:51" s="11" customFormat="1" ht="12.75">
      <c r="A28" s="86">
        <v>44071</v>
      </c>
      <c r="B28" s="87" t="s">
        <v>170</v>
      </c>
      <c r="C28" s="87" t="s">
        <v>99</v>
      </c>
      <c r="D28" s="88">
        <f t="shared" si="6"/>
        <v>3.1359507613435887E-2</v>
      </c>
      <c r="E28" s="87" t="s">
        <v>161</v>
      </c>
      <c r="F28" s="201">
        <v>7.0699999999999999E-2</v>
      </c>
      <c r="G28" s="87" t="s">
        <v>23</v>
      </c>
      <c r="H28" s="218">
        <f t="shared" si="5"/>
        <v>0.54241487404831268</v>
      </c>
      <c r="I28" s="218">
        <f>(T28*U28)/((T28*U28)+((R28*S28)-Z28))</f>
        <v>0.15662468277591818</v>
      </c>
      <c r="J28" s="194">
        <f>P28/1000000</f>
        <v>37.700636199999998</v>
      </c>
      <c r="K28" s="89">
        <v>4.1679157592291789</v>
      </c>
      <c r="L28" s="87" t="s">
        <v>25</v>
      </c>
      <c r="M28" s="87" t="s">
        <v>147</v>
      </c>
      <c r="N28" s="87" t="s">
        <v>62</v>
      </c>
      <c r="O28" s="87" t="s">
        <v>136</v>
      </c>
      <c r="P28" s="90">
        <v>37700636.199999996</v>
      </c>
      <c r="Q28" s="103">
        <f>SUMIF('Info Portfolio'!Z:Z,Tabelão!AB28,'Info Portfolio'!AB:AB)</f>
        <v>80051792.629367471</v>
      </c>
      <c r="R28" s="90">
        <v>1085.5320754100001</v>
      </c>
      <c r="S28" s="102">
        <v>40000</v>
      </c>
      <c r="T28" s="90">
        <v>806.38412570000003</v>
      </c>
      <c r="U28" s="102">
        <v>10000</v>
      </c>
      <c r="V28" s="103">
        <f>U28*T28</f>
        <v>8063841.2570000002</v>
      </c>
      <c r="W28" s="103" t="s">
        <v>149</v>
      </c>
      <c r="X28" s="91">
        <v>40000</v>
      </c>
      <c r="Y28" s="45">
        <f t="shared" si="7"/>
        <v>1</v>
      </c>
      <c r="Z28" s="44"/>
      <c r="AA28" s="179">
        <v>50537</v>
      </c>
      <c r="AB28" s="11" t="s">
        <v>153</v>
      </c>
      <c r="AY28" s="44"/>
    </row>
    <row r="29" spans="1:51" s="11" customFormat="1" ht="12.75">
      <c r="A29" s="86">
        <v>43829</v>
      </c>
      <c r="B29" s="87" t="s">
        <v>174</v>
      </c>
      <c r="C29" s="87" t="s">
        <v>14</v>
      </c>
      <c r="D29" s="88">
        <f t="shared" si="6"/>
        <v>3.0754835916910667E-2</v>
      </c>
      <c r="E29" s="87" t="s">
        <v>161</v>
      </c>
      <c r="F29" s="201">
        <v>0.10979999999999999</v>
      </c>
      <c r="G29" s="87" t="s">
        <v>46</v>
      </c>
      <c r="H29" s="218">
        <f t="shared" si="5"/>
        <v>0.39035491761228414</v>
      </c>
      <c r="I29" s="343" t="s">
        <v>36</v>
      </c>
      <c r="J29" s="194">
        <f>P29/1000000</f>
        <v>36.973695333066004</v>
      </c>
      <c r="K29" s="89">
        <v>4.4220743377746921</v>
      </c>
      <c r="L29" s="87" t="s">
        <v>28</v>
      </c>
      <c r="M29" s="87" t="s">
        <v>47</v>
      </c>
      <c r="N29" s="87" t="s">
        <v>238</v>
      </c>
      <c r="O29" s="87" t="s">
        <v>56</v>
      </c>
      <c r="P29" s="90">
        <v>36973695.333066002</v>
      </c>
      <c r="Q29" s="103">
        <v>95000000</v>
      </c>
      <c r="R29" s="90">
        <v>1318.2509392899999</v>
      </c>
      <c r="S29" s="102">
        <v>28131</v>
      </c>
      <c r="T29" s="282" t="s">
        <v>36</v>
      </c>
      <c r="U29" s="103" t="s">
        <v>36</v>
      </c>
      <c r="V29" s="103" t="s">
        <v>36</v>
      </c>
      <c r="W29" s="103" t="s">
        <v>36</v>
      </c>
      <c r="X29" s="91">
        <v>28131</v>
      </c>
      <c r="Y29" s="45">
        <f t="shared" si="7"/>
        <v>1</v>
      </c>
      <c r="Z29" s="44"/>
      <c r="AA29" s="179">
        <v>48179</v>
      </c>
      <c r="AY29" s="44"/>
    </row>
    <row r="30" spans="1:51" s="11" customFormat="1" ht="12.75" customHeight="1">
      <c r="A30" s="86">
        <v>43080</v>
      </c>
      <c r="B30" s="264" t="s">
        <v>194</v>
      </c>
      <c r="C30" s="87" t="s">
        <v>15</v>
      </c>
      <c r="D30" s="88">
        <f t="shared" si="6"/>
        <v>2.924001389813554E-2</v>
      </c>
      <c r="E30" s="87" t="s">
        <v>161</v>
      </c>
      <c r="F30" s="201">
        <v>7.0000000000000007E-2</v>
      </c>
      <c r="G30" s="87" t="s">
        <v>23</v>
      </c>
      <c r="H30" s="217">
        <v>0.58520000000000005</v>
      </c>
      <c r="I30" s="218">
        <f>(T30*U30)/((T30*U30)+((R30*S30)-Z30))</f>
        <v>0.30394765189517242</v>
      </c>
      <c r="J30" s="194">
        <f>P30/1000000</f>
        <v>35.152564895000005</v>
      </c>
      <c r="K30" s="89">
        <v>5.0442705099538356</v>
      </c>
      <c r="L30" s="87" t="s">
        <v>25</v>
      </c>
      <c r="M30" s="87" t="s">
        <v>21</v>
      </c>
      <c r="N30" s="87" t="s">
        <v>232</v>
      </c>
      <c r="O30" s="87" t="s">
        <v>56</v>
      </c>
      <c r="P30" s="90">
        <v>35152564.895000003</v>
      </c>
      <c r="Q30" s="103">
        <v>1085836239.7940285</v>
      </c>
      <c r="R30" s="90">
        <v>739.16313238999999</v>
      </c>
      <c r="S30" s="102">
        <v>350000</v>
      </c>
      <c r="T30" s="90">
        <v>753.13697955999999</v>
      </c>
      <c r="U30" s="102">
        <v>150000</v>
      </c>
      <c r="V30" s="103">
        <f>U30*T30</f>
        <v>112970546.934</v>
      </c>
      <c r="W30" s="103" t="s">
        <v>110</v>
      </c>
      <c r="X30" s="91">
        <v>50000</v>
      </c>
      <c r="Y30" s="45">
        <f t="shared" si="7"/>
        <v>0.14285714285714285</v>
      </c>
      <c r="Z30" s="44"/>
      <c r="AA30" s="179">
        <v>48561</v>
      </c>
      <c r="AY30" s="44"/>
    </row>
    <row r="31" spans="1:51" s="11" customFormat="1" ht="12.75" customHeight="1">
      <c r="A31" s="86">
        <v>44519</v>
      </c>
      <c r="B31" s="264" t="s">
        <v>259</v>
      </c>
      <c r="C31" s="87" t="s">
        <v>15</v>
      </c>
      <c r="D31" s="88">
        <f t="shared" si="6"/>
        <v>2.8765016203080342E-2</v>
      </c>
      <c r="E31" s="87" t="s">
        <v>161</v>
      </c>
      <c r="F31" s="201">
        <v>9.2799999999999994E-2</v>
      </c>
      <c r="G31" s="87" t="s">
        <v>23</v>
      </c>
      <c r="H31" s="218">
        <f>(S31*R31)/Q31</f>
        <v>0.52220927087749436</v>
      </c>
      <c r="I31" s="218">
        <f>(T31*U31)/((T31*U31)+((R31*S31)-Z31))</f>
        <v>0.20583780349095798</v>
      </c>
      <c r="J31" s="194">
        <f t="shared" ref="J31:J37" si="8">P31/1000000</f>
        <v>34.58151908912</v>
      </c>
      <c r="K31" s="89">
        <v>3.5949472818331567</v>
      </c>
      <c r="L31" s="93" t="s">
        <v>25</v>
      </c>
      <c r="M31" s="87" t="s">
        <v>253</v>
      </c>
      <c r="N31" s="87" t="s">
        <v>238</v>
      </c>
      <c r="O31" s="87" t="s">
        <v>57</v>
      </c>
      <c r="P31" s="90">
        <v>34581519.089120001</v>
      </c>
      <c r="Q31" s="103">
        <f>5124*10706+12000000</f>
        <v>66857544</v>
      </c>
      <c r="R31" s="90">
        <v>985.14755375000004</v>
      </c>
      <c r="S31" s="102">
        <v>35440</v>
      </c>
      <c r="T31" s="90">
        <v>1021.35613843</v>
      </c>
      <c r="U31" s="102">
        <v>8860</v>
      </c>
      <c r="V31" s="103">
        <f>U31*T31</f>
        <v>9049215.3864897992</v>
      </c>
      <c r="W31" s="103" t="s">
        <v>257</v>
      </c>
      <c r="X31" s="91">
        <v>35440</v>
      </c>
      <c r="Y31" s="45">
        <f t="shared" si="7"/>
        <v>1</v>
      </c>
      <c r="Z31" s="44"/>
      <c r="AA31" s="179">
        <v>46346</v>
      </c>
      <c r="AY31" s="44"/>
    </row>
    <row r="32" spans="1:51" s="11" customFormat="1" ht="12.75" customHeight="1">
      <c r="A32" s="86">
        <v>43985</v>
      </c>
      <c r="B32" s="87" t="s">
        <v>173</v>
      </c>
      <c r="C32" s="87" t="s">
        <v>14</v>
      </c>
      <c r="D32" s="88">
        <f t="shared" si="6"/>
        <v>2.6783071083450471E-2</v>
      </c>
      <c r="E32" s="87" t="s">
        <v>163</v>
      </c>
      <c r="F32" s="201">
        <v>0.05</v>
      </c>
      <c r="G32" s="87" t="s">
        <v>46</v>
      </c>
      <c r="H32" s="218">
        <f>(S32*R32)/Q32</f>
        <v>0.50479966817118471</v>
      </c>
      <c r="I32" s="343" t="s">
        <v>36</v>
      </c>
      <c r="J32" s="194">
        <f t="shared" si="8"/>
        <v>32.198809741619996</v>
      </c>
      <c r="K32" s="89">
        <v>3.7243243630598033</v>
      </c>
      <c r="L32" s="87" t="s">
        <v>25</v>
      </c>
      <c r="M32" s="87" t="s">
        <v>138</v>
      </c>
      <c r="N32" s="87" t="s">
        <v>238</v>
      </c>
      <c r="O32" s="87" t="s">
        <v>139</v>
      </c>
      <c r="P32" s="90">
        <v>32198809.741619997</v>
      </c>
      <c r="Q32" s="103">
        <v>63785322.509999998</v>
      </c>
      <c r="R32" s="90">
        <v>947.02381286000002</v>
      </c>
      <c r="S32" s="102">
        <v>34000</v>
      </c>
      <c r="T32" s="282" t="s">
        <v>36</v>
      </c>
      <c r="U32" s="103" t="s">
        <v>36</v>
      </c>
      <c r="V32" s="103" t="s">
        <v>36</v>
      </c>
      <c r="W32" s="103" t="s">
        <v>36</v>
      </c>
      <c r="X32" s="91">
        <v>34000</v>
      </c>
      <c r="Y32" s="45">
        <f t="shared" si="7"/>
        <v>1</v>
      </c>
      <c r="Z32" s="44"/>
      <c r="AA32" s="179">
        <v>48715</v>
      </c>
      <c r="AY32" s="44"/>
    </row>
    <row r="33" spans="1:51" ht="12.75" customHeight="1">
      <c r="A33" s="160" t="s">
        <v>188</v>
      </c>
      <c r="B33" s="93" t="s">
        <v>195</v>
      </c>
      <c r="C33" s="93" t="s">
        <v>99</v>
      </c>
      <c r="D33" s="94">
        <f t="shared" si="6"/>
        <v>2.5482316501300038E-2</v>
      </c>
      <c r="E33" s="93" t="s">
        <v>161</v>
      </c>
      <c r="F33" s="213">
        <v>6.7500000000000004E-2</v>
      </c>
      <c r="G33" s="87" t="s">
        <v>23</v>
      </c>
      <c r="H33" s="219">
        <f>(X33*R33)/Q33</f>
        <v>0.4099946963341547</v>
      </c>
      <c r="I33" s="218">
        <f>(T33*U33)/((T33*U33)+((R33*S33)-Z33))</f>
        <v>0.22074419287984032</v>
      </c>
      <c r="J33" s="194">
        <f t="shared" si="8"/>
        <v>30.635032787860499</v>
      </c>
      <c r="K33" s="89">
        <v>4.4267398504525044</v>
      </c>
      <c r="L33" s="93" t="s">
        <v>25</v>
      </c>
      <c r="M33" s="93" t="s">
        <v>186</v>
      </c>
      <c r="N33" s="93" t="s">
        <v>62</v>
      </c>
      <c r="O33" s="87" t="s">
        <v>190</v>
      </c>
      <c r="P33" s="90">
        <v>30635032.787860498</v>
      </c>
      <c r="Q33" s="103">
        <f>SUMIF('Info Portfolio'!Z:Z,Tabelão!AB33,'Info Portfolio'!AB:AB)</f>
        <v>74463800.8186654</v>
      </c>
      <c r="R33" s="90">
        <v>830.40292137999995</v>
      </c>
      <c r="S33" s="102">
        <v>62500</v>
      </c>
      <c r="T33" s="90">
        <v>1470.2057797499999</v>
      </c>
      <c r="U33" s="102">
        <v>10000</v>
      </c>
      <c r="V33" s="103">
        <f>U33*T33</f>
        <v>14702057.797499999</v>
      </c>
      <c r="W33" s="103" t="s">
        <v>189</v>
      </c>
      <c r="X33" s="91">
        <v>36765</v>
      </c>
      <c r="Y33" s="161">
        <f t="shared" si="7"/>
        <v>0.58823999999999999</v>
      </c>
      <c r="Z33" s="44"/>
      <c r="AA33" s="215">
        <v>49746</v>
      </c>
      <c r="AB33" s="11" t="s">
        <v>191</v>
      </c>
      <c r="AD33" s="11"/>
    </row>
    <row r="34" spans="1:51" ht="12.75" customHeight="1">
      <c r="A34" s="160" t="s">
        <v>273</v>
      </c>
      <c r="B34" s="93" t="s">
        <v>280</v>
      </c>
      <c r="C34" s="87" t="s">
        <v>14</v>
      </c>
      <c r="D34" s="94">
        <f t="shared" si="6"/>
        <v>2.4540354193457833E-2</v>
      </c>
      <c r="E34" s="93" t="s">
        <v>161</v>
      </c>
      <c r="F34" s="213">
        <v>7.1999999999999995E-2</v>
      </c>
      <c r="G34" s="87" t="s">
        <v>46</v>
      </c>
      <c r="H34" s="219">
        <f>(X34*R34)/Q34</f>
        <v>0.36851705577804728</v>
      </c>
      <c r="I34" s="343" t="s">
        <v>36</v>
      </c>
      <c r="J34" s="194">
        <f t="shared" si="8"/>
        <v>29.502598608094999</v>
      </c>
      <c r="K34" s="89">
        <v>6.4588106722831293</v>
      </c>
      <c r="L34" s="93" t="s">
        <v>25</v>
      </c>
      <c r="M34" s="93" t="s">
        <v>272</v>
      </c>
      <c r="N34" s="87" t="s">
        <v>232</v>
      </c>
      <c r="O34" s="87" t="s">
        <v>56</v>
      </c>
      <c r="P34" s="90">
        <v>29502598.608094998</v>
      </c>
      <c r="Q34" s="103">
        <v>80400000</v>
      </c>
      <c r="R34" s="90">
        <v>1004.36512829</v>
      </c>
      <c r="S34" s="102">
        <v>29500</v>
      </c>
      <c r="T34" s="282" t="s">
        <v>36</v>
      </c>
      <c r="U34" s="103" t="s">
        <v>36</v>
      </c>
      <c r="V34" s="103" t="s">
        <v>36</v>
      </c>
      <c r="W34" s="103"/>
      <c r="X34" s="91">
        <v>29500</v>
      </c>
      <c r="Y34" s="161">
        <f t="shared" si="7"/>
        <v>1</v>
      </c>
      <c r="Z34" s="44"/>
      <c r="AA34" s="215">
        <v>48228</v>
      </c>
      <c r="AB34" s="11"/>
    </row>
    <row r="35" spans="1:51" s="11" customFormat="1">
      <c r="A35" s="86">
        <v>44176</v>
      </c>
      <c r="B35" s="87" t="s">
        <v>181</v>
      </c>
      <c r="C35" s="87" t="s">
        <v>14</v>
      </c>
      <c r="D35" s="88">
        <f t="shared" si="6"/>
        <v>2.4477596922867766E-2</v>
      </c>
      <c r="E35" s="87" t="s">
        <v>161</v>
      </c>
      <c r="F35" s="201">
        <v>7.85E-2</v>
      </c>
      <c r="G35" s="87" t="s">
        <v>46</v>
      </c>
      <c r="H35" s="218">
        <f>(S35*R35)/Q35</f>
        <v>0.73946652146615954</v>
      </c>
      <c r="I35" s="343" t="s">
        <v>36</v>
      </c>
      <c r="J35" s="194">
        <f t="shared" si="8"/>
        <v>29.427151344809285</v>
      </c>
      <c r="K35" s="89">
        <v>3.9885692541920452</v>
      </c>
      <c r="L35" s="87" t="s">
        <v>25</v>
      </c>
      <c r="M35" s="87" t="s">
        <v>179</v>
      </c>
      <c r="N35" s="87" t="s">
        <v>40</v>
      </c>
      <c r="O35" s="87" t="s">
        <v>57</v>
      </c>
      <c r="P35" s="90">
        <v>29427151.344809286</v>
      </c>
      <c r="Q35" s="103">
        <v>44464000</v>
      </c>
      <c r="R35" s="90">
        <v>1072.0106749199999</v>
      </c>
      <c r="S35" s="223">
        <f>X35</f>
        <v>30671</v>
      </c>
      <c r="T35" s="282" t="s">
        <v>36</v>
      </c>
      <c r="U35" s="103" t="s">
        <v>36</v>
      </c>
      <c r="V35" s="103" t="s">
        <v>36</v>
      </c>
      <c r="W35" s="103" t="s">
        <v>36</v>
      </c>
      <c r="X35" s="91">
        <v>30671</v>
      </c>
      <c r="Y35" s="45">
        <f t="shared" si="7"/>
        <v>1</v>
      </c>
      <c r="Z35" s="44"/>
      <c r="AA35" s="179">
        <v>46378</v>
      </c>
      <c r="AD35"/>
      <c r="AY35" s="44"/>
    </row>
    <row r="36" spans="1:51" s="11" customFormat="1" ht="12.75" customHeight="1">
      <c r="A36" s="160">
        <v>43819</v>
      </c>
      <c r="B36" s="93" t="s">
        <v>175</v>
      </c>
      <c r="C36" s="93" t="s">
        <v>15</v>
      </c>
      <c r="D36" s="94">
        <f t="shared" si="6"/>
        <v>2.3351396518060032E-2</v>
      </c>
      <c r="E36" s="93" t="s">
        <v>161</v>
      </c>
      <c r="F36" s="213">
        <v>0.12</v>
      </c>
      <c r="G36" s="93" t="s">
        <v>46</v>
      </c>
      <c r="H36" s="219">
        <f>(S36*R36)/Q36</f>
        <v>0.31521076508940732</v>
      </c>
      <c r="I36" s="344" t="s">
        <v>36</v>
      </c>
      <c r="J36" s="194">
        <f t="shared" si="8"/>
        <v>28.073224737499999</v>
      </c>
      <c r="K36" s="89">
        <v>2.4953699732306771</v>
      </c>
      <c r="L36" s="93" t="s">
        <v>25</v>
      </c>
      <c r="M36" s="93" t="s">
        <v>44</v>
      </c>
      <c r="N36" s="93" t="s">
        <v>40</v>
      </c>
      <c r="O36" s="93" t="s">
        <v>58</v>
      </c>
      <c r="P36" s="90">
        <v>28073224.737499997</v>
      </c>
      <c r="Q36" s="162">
        <v>111683810</v>
      </c>
      <c r="R36" s="90">
        <v>1173.4646399400001</v>
      </c>
      <c r="S36" s="104">
        <v>30000</v>
      </c>
      <c r="T36" s="283" t="s">
        <v>36</v>
      </c>
      <c r="U36" s="162" t="s">
        <v>36</v>
      </c>
      <c r="V36" s="162" t="s">
        <v>36</v>
      </c>
      <c r="W36" s="162" t="s">
        <v>36</v>
      </c>
      <c r="X36" s="91">
        <v>25700</v>
      </c>
      <c r="Y36" s="161">
        <f t="shared" si="7"/>
        <v>0.85666666666666669</v>
      </c>
      <c r="Z36" s="44"/>
      <c r="AA36" s="215">
        <v>45647</v>
      </c>
      <c r="AB36" s="96"/>
      <c r="AC36" s="96"/>
      <c r="AE36" s="96"/>
      <c r="AF36" s="96"/>
      <c r="AG36" s="96"/>
      <c r="AH36" s="96"/>
      <c r="AI36" s="96"/>
      <c r="AJ36" s="96"/>
      <c r="AK36" s="96"/>
      <c r="AL36" s="96"/>
      <c r="AM36" s="96"/>
      <c r="AN36" s="96"/>
      <c r="AO36" s="96"/>
      <c r="AP36" s="96"/>
      <c r="AQ36" s="96"/>
      <c r="AR36" s="96"/>
      <c r="AS36" s="96"/>
      <c r="AT36" s="96"/>
      <c r="AU36" s="96"/>
      <c r="AV36" s="96"/>
      <c r="AW36" s="96"/>
      <c r="AX36" s="96"/>
      <c r="AY36" s="214"/>
    </row>
    <row r="37" spans="1:51" s="96" customFormat="1" ht="12" customHeight="1">
      <c r="A37" s="86">
        <v>44319</v>
      </c>
      <c r="B37" s="87" t="s">
        <v>233</v>
      </c>
      <c r="C37" s="87" t="s">
        <v>14</v>
      </c>
      <c r="D37" s="88">
        <f t="shared" si="6"/>
        <v>2.1255529651435668E-2</v>
      </c>
      <c r="E37" s="87" t="s">
        <v>161</v>
      </c>
      <c r="F37" s="201">
        <v>7.4999999999999997E-2</v>
      </c>
      <c r="G37" s="87" t="s">
        <v>46</v>
      </c>
      <c r="H37" s="218">
        <f>(S37*R37)/Q37</f>
        <v>0.65645889843479621</v>
      </c>
      <c r="I37" s="343" t="s">
        <v>36</v>
      </c>
      <c r="J37" s="194">
        <f t="shared" si="8"/>
        <v>25.553557807896002</v>
      </c>
      <c r="K37" s="89">
        <v>8.9204991542272705</v>
      </c>
      <c r="L37" s="87" t="s">
        <v>25</v>
      </c>
      <c r="M37" s="87" t="s">
        <v>202</v>
      </c>
      <c r="N37" s="87" t="s">
        <v>40</v>
      </c>
      <c r="O37" s="87" t="s">
        <v>139</v>
      </c>
      <c r="P37" s="90">
        <v>25553557.807896003</v>
      </c>
      <c r="Q37" s="103">
        <v>38828571.428571425</v>
      </c>
      <c r="R37" s="90">
        <v>1080.2407708000001</v>
      </c>
      <c r="S37" s="223">
        <f>X37</f>
        <v>23596</v>
      </c>
      <c r="T37" s="282" t="s">
        <v>36</v>
      </c>
      <c r="U37" s="103" t="s">
        <v>36</v>
      </c>
      <c r="V37" s="103" t="s">
        <v>36</v>
      </c>
      <c r="W37" s="103" t="s">
        <v>36</v>
      </c>
      <c r="X37" s="91">
        <v>23596</v>
      </c>
      <c r="Y37" s="45">
        <f t="shared" si="7"/>
        <v>1</v>
      </c>
      <c r="Z37" s="44"/>
      <c r="AA37" s="179">
        <v>48405</v>
      </c>
    </row>
    <row r="38" spans="1:51" s="11" customFormat="1" ht="12.75" customHeight="1">
      <c r="A38" s="86">
        <v>44193</v>
      </c>
      <c r="B38" s="87" t="s">
        <v>234</v>
      </c>
      <c r="C38" s="87" t="s">
        <v>14</v>
      </c>
      <c r="D38" s="88">
        <f t="shared" si="6"/>
        <v>1.7763866893626565E-2</v>
      </c>
      <c r="E38" s="87" t="s">
        <v>161</v>
      </c>
      <c r="F38" s="201">
        <v>7.4999999999999997E-2</v>
      </c>
      <c r="G38" s="87" t="s">
        <v>46</v>
      </c>
      <c r="H38" s="218">
        <f>(S38*R38)/Q38</f>
        <v>0.64096557334779669</v>
      </c>
      <c r="I38" s="343" t="s">
        <v>36</v>
      </c>
      <c r="J38" s="194">
        <f t="shared" ref="J38:J50" si="9">P38/1000000</f>
        <v>21.35585454712</v>
      </c>
      <c r="K38" s="89">
        <v>6.193495273733606</v>
      </c>
      <c r="L38" s="87" t="s">
        <v>25</v>
      </c>
      <c r="M38" s="87" t="s">
        <v>178</v>
      </c>
      <c r="N38" s="87" t="s">
        <v>40</v>
      </c>
      <c r="O38" s="87" t="s">
        <v>139</v>
      </c>
      <c r="P38" s="90">
        <v>21355854.547120001</v>
      </c>
      <c r="Q38" s="103">
        <v>40541285.547471166</v>
      </c>
      <c r="R38" s="90">
        <v>804.75591004</v>
      </c>
      <c r="S38" s="102">
        <v>32290</v>
      </c>
      <c r="T38" s="282" t="s">
        <v>36</v>
      </c>
      <c r="U38" s="103" t="s">
        <v>36</v>
      </c>
      <c r="V38" s="103" t="s">
        <v>36</v>
      </c>
      <c r="W38" s="103" t="s">
        <v>36</v>
      </c>
      <c r="X38" s="91">
        <v>32290</v>
      </c>
      <c r="Y38" s="45">
        <f t="shared" si="7"/>
        <v>1</v>
      </c>
      <c r="Z38" s="44"/>
      <c r="AA38" s="179">
        <v>49841</v>
      </c>
      <c r="AE38" s="96"/>
      <c r="AY38" s="92"/>
    </row>
    <row r="39" spans="1:51" s="96" customFormat="1">
      <c r="A39" s="86" t="s">
        <v>183</v>
      </c>
      <c r="B39" s="87" t="s">
        <v>184</v>
      </c>
      <c r="C39" s="87" t="s">
        <v>15</v>
      </c>
      <c r="D39" s="88">
        <f t="shared" si="6"/>
        <v>1.7681551299501431E-2</v>
      </c>
      <c r="E39" s="87" t="s">
        <v>161</v>
      </c>
      <c r="F39" s="201">
        <v>9.5000000000000001E-2</v>
      </c>
      <c r="G39" s="87" t="s">
        <v>46</v>
      </c>
      <c r="H39" s="218">
        <f>(S39*R39)/Q39</f>
        <v>0.43481614453061229</v>
      </c>
      <c r="I39" s="343" t="s">
        <v>36</v>
      </c>
      <c r="J39" s="194">
        <f t="shared" si="9"/>
        <v>21.256894120000002</v>
      </c>
      <c r="K39" s="89">
        <v>2.4392652039709106</v>
      </c>
      <c r="L39" s="87" t="s">
        <v>25</v>
      </c>
      <c r="M39" s="87" t="s">
        <v>182</v>
      </c>
      <c r="N39" s="87" t="s">
        <v>40</v>
      </c>
      <c r="O39" s="87" t="s">
        <v>57</v>
      </c>
      <c r="P39" s="90">
        <v>21256894.120000001</v>
      </c>
      <c r="Q39" s="162">
        <v>49000000</v>
      </c>
      <c r="R39" s="90">
        <v>1065.2995541</v>
      </c>
      <c r="S39" s="102">
        <v>20000</v>
      </c>
      <c r="T39" s="282" t="s">
        <v>36</v>
      </c>
      <c r="U39" s="103" t="s">
        <v>36</v>
      </c>
      <c r="V39" s="103" t="s">
        <v>36</v>
      </c>
      <c r="W39" s="103" t="s">
        <v>36</v>
      </c>
      <c r="X39" s="91">
        <v>20000</v>
      </c>
      <c r="Y39" s="45">
        <f t="shared" si="7"/>
        <v>1</v>
      </c>
      <c r="Z39" s="44"/>
      <c r="AA39" s="179">
        <v>45641</v>
      </c>
      <c r="AB39" s="227"/>
      <c r="AC39" s="227"/>
      <c r="AY39" s="214"/>
    </row>
    <row r="40" spans="1:51" s="96" customFormat="1" ht="13.5" customHeight="1">
      <c r="A40" s="160">
        <v>44071</v>
      </c>
      <c r="B40" s="93" t="s">
        <v>196</v>
      </c>
      <c r="C40" s="93" t="s">
        <v>99</v>
      </c>
      <c r="D40" s="94">
        <f t="shared" ref="D40" si="10">P40/$A$6</f>
        <v>1.7570237094071042E-2</v>
      </c>
      <c r="E40" s="93" t="s">
        <v>161</v>
      </c>
      <c r="F40" s="213">
        <v>7.2300000000000003E-2</v>
      </c>
      <c r="G40" s="93" t="s">
        <v>23</v>
      </c>
      <c r="H40" s="219">
        <f t="shared" ref="H40" si="11">(S40*R40)/Q40</f>
        <v>0.36405658879578134</v>
      </c>
      <c r="I40" s="219">
        <f>(T40*U40)/((T40*U40)+((R40*S40)-Z40))</f>
        <v>0.31116671596784551</v>
      </c>
      <c r="J40" s="194">
        <f t="shared" si="9"/>
        <v>21.123071344</v>
      </c>
      <c r="K40" s="89">
        <v>3.6660664710342132</v>
      </c>
      <c r="L40" s="93" t="s">
        <v>25</v>
      </c>
      <c r="M40" s="93" t="s">
        <v>146</v>
      </c>
      <c r="N40" s="93" t="s">
        <v>62</v>
      </c>
      <c r="O40" s="93" t="s">
        <v>136</v>
      </c>
      <c r="P40" s="90">
        <v>21123071.344000001</v>
      </c>
      <c r="Q40" s="162">
        <f>SUMIF('Info Portfolio'!Z:Z,Tabelão!AB40,'Info Portfolio'!AB:AB)</f>
        <v>64271928.543299973</v>
      </c>
      <c r="R40" s="90">
        <v>584.96547652000004</v>
      </c>
      <c r="S40" s="104">
        <v>40000</v>
      </c>
      <c r="T40" s="90">
        <v>1056.986011</v>
      </c>
      <c r="U40" s="104">
        <v>10000</v>
      </c>
      <c r="V40" s="162">
        <f>U40*T40</f>
        <v>10569860.109999999</v>
      </c>
      <c r="W40" s="162" t="s">
        <v>148</v>
      </c>
      <c r="X40" s="91">
        <v>40000</v>
      </c>
      <c r="Y40" s="161">
        <f t="shared" ref="Y40" si="12">X40/S40</f>
        <v>1</v>
      </c>
      <c r="Z40" s="44"/>
      <c r="AA40" s="215">
        <v>50813</v>
      </c>
      <c r="AB40" s="96" t="s">
        <v>152</v>
      </c>
      <c r="AE40" s="227"/>
      <c r="AF40" s="227"/>
      <c r="AG40" s="227"/>
      <c r="AH40" s="227"/>
      <c r="AI40" s="227"/>
      <c r="AJ40" s="227"/>
      <c r="AK40" s="227"/>
      <c r="AL40" s="227"/>
      <c r="AM40" s="227"/>
      <c r="AN40" s="227"/>
      <c r="AO40" s="227"/>
      <c r="AP40" s="227"/>
      <c r="AQ40" s="227"/>
      <c r="AR40" s="227"/>
      <c r="AS40" s="227"/>
      <c r="AT40" s="227"/>
      <c r="AU40" s="227"/>
      <c r="AV40" s="227"/>
      <c r="AW40" s="227"/>
      <c r="AX40" s="227"/>
      <c r="AY40" s="227"/>
    </row>
    <row r="41" spans="1:51" s="96" customFormat="1" ht="12" customHeight="1">
      <c r="A41" s="86">
        <v>44322</v>
      </c>
      <c r="B41" s="87" t="s">
        <v>206</v>
      </c>
      <c r="C41" s="87" t="s">
        <v>15</v>
      </c>
      <c r="D41" s="88">
        <f>P41/$A$6</f>
        <v>1.6969773791526387E-2</v>
      </c>
      <c r="E41" s="87" t="s">
        <v>161</v>
      </c>
      <c r="F41" s="201">
        <v>0.05</v>
      </c>
      <c r="G41" s="87" t="s">
        <v>46</v>
      </c>
      <c r="H41" s="218">
        <f>(S41*R41)/Q41</f>
        <v>0.90039090588333326</v>
      </c>
      <c r="I41" s="276" t="s">
        <v>36</v>
      </c>
      <c r="J41" s="194">
        <f t="shared" si="9"/>
        <v>20.401189840000001</v>
      </c>
      <c r="K41" s="89">
        <v>10.290486209692885</v>
      </c>
      <c r="L41" s="87" t="s">
        <v>28</v>
      </c>
      <c r="M41" s="87" t="s">
        <v>200</v>
      </c>
      <c r="N41" s="87" t="s">
        <v>232</v>
      </c>
      <c r="O41" s="87" t="s">
        <v>59</v>
      </c>
      <c r="P41" s="90">
        <v>20401189.84</v>
      </c>
      <c r="Q41" s="103">
        <v>600000000</v>
      </c>
      <c r="R41" s="280">
        <v>1080.46908706</v>
      </c>
      <c r="S41" s="102">
        <v>500000</v>
      </c>
      <c r="T41" s="282" t="s">
        <v>36</v>
      </c>
      <c r="U41" s="103" t="s">
        <v>36</v>
      </c>
      <c r="V41" s="103" t="s">
        <v>36</v>
      </c>
      <c r="W41" s="103" t="s">
        <v>36</v>
      </c>
      <c r="X41" s="91">
        <v>20000</v>
      </c>
      <c r="Y41" s="45">
        <f>X41/S41</f>
        <v>0.04</v>
      </c>
      <c r="Z41" s="44"/>
      <c r="AA41" s="179">
        <v>49780</v>
      </c>
      <c r="AD41" s="227"/>
    </row>
    <row r="42" spans="1:51" ht="12.75" customHeight="1">
      <c r="A42" s="160">
        <v>44316</v>
      </c>
      <c r="B42" s="93" t="s">
        <v>211</v>
      </c>
      <c r="C42" s="87" t="s">
        <v>14</v>
      </c>
      <c r="D42" s="94">
        <f>P42/$A$6</f>
        <v>1.6938340314038569E-2</v>
      </c>
      <c r="E42" s="93" t="s">
        <v>163</v>
      </c>
      <c r="F42" s="213">
        <v>0.03</v>
      </c>
      <c r="G42" s="87" t="s">
        <v>46</v>
      </c>
      <c r="H42" s="218">
        <f>(S42*R42)/Q42</f>
        <v>0.14416770669078499</v>
      </c>
      <c r="I42" s="343" t="s">
        <v>36</v>
      </c>
      <c r="J42" s="194">
        <f t="shared" si="9"/>
        <v>20.363400276659998</v>
      </c>
      <c r="K42" s="89">
        <v>1.8352121994167312</v>
      </c>
      <c r="L42" s="93" t="s">
        <v>25</v>
      </c>
      <c r="M42" s="93" t="s">
        <v>201</v>
      </c>
      <c r="N42" s="93" t="s">
        <v>205</v>
      </c>
      <c r="O42" s="87" t="s">
        <v>59</v>
      </c>
      <c r="P42" s="90">
        <v>20363400.276659999</v>
      </c>
      <c r="Q42" s="162">
        <v>141248000</v>
      </c>
      <c r="R42" s="90">
        <v>969.68572545999996</v>
      </c>
      <c r="S42" s="102">
        <v>21000</v>
      </c>
      <c r="T42" s="282" t="s">
        <v>36</v>
      </c>
      <c r="U42" s="103" t="s">
        <v>36</v>
      </c>
      <c r="V42" s="103" t="s">
        <v>36</v>
      </c>
      <c r="W42" s="103" t="s">
        <v>36</v>
      </c>
      <c r="X42" s="91">
        <v>21000</v>
      </c>
      <c r="Y42" s="161">
        <f>X42/S42</f>
        <v>1</v>
      </c>
      <c r="Z42" s="44"/>
      <c r="AA42" s="215">
        <v>46155</v>
      </c>
      <c r="AD42" s="96"/>
    </row>
    <row r="43" spans="1:51" s="96" customFormat="1" ht="12" customHeight="1">
      <c r="A43" s="86">
        <v>43893</v>
      </c>
      <c r="B43" s="87" t="s">
        <v>176</v>
      </c>
      <c r="C43" s="87" t="s">
        <v>15</v>
      </c>
      <c r="D43" s="88">
        <f t="shared" ref="D43:D45" si="13">P43/$A$6</f>
        <v>1.6890663705737219E-2</v>
      </c>
      <c r="E43" s="87" t="s">
        <v>163</v>
      </c>
      <c r="F43" s="201">
        <v>0.04</v>
      </c>
      <c r="G43" s="87" t="s">
        <v>46</v>
      </c>
      <c r="H43" s="218">
        <f t="shared" ref="H43:H45" si="14">(S43*R43)/Q43</f>
        <v>0.60151111041540051</v>
      </c>
      <c r="I43" s="343" t="s">
        <v>36</v>
      </c>
      <c r="J43" s="194">
        <f t="shared" si="9"/>
        <v>20.30608309914</v>
      </c>
      <c r="K43" s="89">
        <v>2.4934813308436019</v>
      </c>
      <c r="L43" s="87" t="s">
        <v>25</v>
      </c>
      <c r="M43" s="87" t="s">
        <v>127</v>
      </c>
      <c r="N43" s="87" t="s">
        <v>238</v>
      </c>
      <c r="O43" s="87" t="s">
        <v>58</v>
      </c>
      <c r="P43" s="90">
        <v>20306083.09914</v>
      </c>
      <c r="Q43" s="90">
        <v>33758452</v>
      </c>
      <c r="R43" s="90">
        <v>835.64131474999999</v>
      </c>
      <c r="S43" s="102">
        <v>24300</v>
      </c>
      <c r="T43" s="282" t="s">
        <v>36</v>
      </c>
      <c r="U43" s="103" t="s">
        <v>36</v>
      </c>
      <c r="V43" s="103" t="s">
        <v>36</v>
      </c>
      <c r="W43" s="103" t="s">
        <v>36</v>
      </c>
      <c r="X43" s="91">
        <v>24300</v>
      </c>
      <c r="Y43" s="45">
        <f t="shared" ref="Y43:Y45" si="15">X43/S43</f>
        <v>1</v>
      </c>
      <c r="Z43" s="44"/>
      <c r="AA43" s="179">
        <v>45712</v>
      </c>
      <c r="AD43"/>
    </row>
    <row r="44" spans="1:51" ht="12.75" customHeight="1">
      <c r="A44" s="160" t="s">
        <v>188</v>
      </c>
      <c r="B44" s="93" t="s">
        <v>278</v>
      </c>
      <c r="C44" s="93" t="s">
        <v>99</v>
      </c>
      <c r="D44" s="94">
        <f t="shared" si="13"/>
        <v>1.5790440552328814E-2</v>
      </c>
      <c r="E44" s="93" t="s">
        <v>161</v>
      </c>
      <c r="F44" s="213">
        <v>6.5000000000000002E-2</v>
      </c>
      <c r="G44" s="87" t="s">
        <v>23</v>
      </c>
      <c r="H44" s="219">
        <f t="shared" si="14"/>
        <v>0.3196701321126989</v>
      </c>
      <c r="I44" s="219">
        <f>(T44*U44)/((T44*U44)+((R44*S44)-Z44))</f>
        <v>0.20964542983330542</v>
      </c>
      <c r="J44" s="194">
        <f t="shared" si="9"/>
        <v>18.983386539079998</v>
      </c>
      <c r="K44" s="89">
        <v>5.0075029678402307</v>
      </c>
      <c r="L44" s="93" t="s">
        <v>25</v>
      </c>
      <c r="M44" s="93" t="s">
        <v>187</v>
      </c>
      <c r="N44" s="93" t="s">
        <v>62</v>
      </c>
      <c r="O44" s="87" t="s">
        <v>190</v>
      </c>
      <c r="P44" s="90">
        <v>18983386.539079998</v>
      </c>
      <c r="Q44" s="103">
        <f>SUMIF('Info Portfolio'!Z:Z,Tabelão!AB44,'Info Portfolio'!AB:AB)</f>
        <v>100524318.30000001</v>
      </c>
      <c r="R44" s="90">
        <v>1285.38488446</v>
      </c>
      <c r="S44" s="102">
        <v>25000</v>
      </c>
      <c r="T44" s="90">
        <v>1363.81860383</v>
      </c>
      <c r="U44" s="102">
        <v>6250</v>
      </c>
      <c r="V44" s="103" t="s">
        <v>36</v>
      </c>
      <c r="W44" s="103" t="s">
        <v>258</v>
      </c>
      <c r="X44" s="91">
        <v>14440</v>
      </c>
      <c r="Y44" s="161">
        <f t="shared" si="15"/>
        <v>0.5776</v>
      </c>
      <c r="Z44" s="44"/>
      <c r="AA44" s="215">
        <v>47950</v>
      </c>
      <c r="AB44" t="s">
        <v>208</v>
      </c>
      <c r="AD44" s="96"/>
    </row>
    <row r="45" spans="1:51" s="11" customFormat="1">
      <c r="A45" s="86">
        <v>43889</v>
      </c>
      <c r="B45" s="285" t="s">
        <v>212</v>
      </c>
      <c r="C45" s="285" t="s">
        <v>99</v>
      </c>
      <c r="D45" s="88">
        <f t="shared" si="13"/>
        <v>1.2558824659766502E-2</v>
      </c>
      <c r="E45" s="285" t="s">
        <v>161</v>
      </c>
      <c r="F45" s="213">
        <v>6.25E-2</v>
      </c>
      <c r="G45" s="285" t="s">
        <v>23</v>
      </c>
      <c r="H45" s="286">
        <f t="shared" si="14"/>
        <v>0.41178540276251013</v>
      </c>
      <c r="I45" s="219">
        <f>(T45*U45)/((T45*U45)+(R45*S45))</f>
        <v>0.3758389464896657</v>
      </c>
      <c r="J45" s="194">
        <f t="shared" si="9"/>
        <v>15.098313577939798</v>
      </c>
      <c r="K45" s="89">
        <v>4.6453603581327494</v>
      </c>
      <c r="L45" s="285" t="s">
        <v>25</v>
      </c>
      <c r="M45" s="285" t="s">
        <v>213</v>
      </c>
      <c r="N45" s="285" t="s">
        <v>62</v>
      </c>
      <c r="O45" s="285" t="s">
        <v>136</v>
      </c>
      <c r="P45" s="90">
        <v>15098313.577939799</v>
      </c>
      <c r="Q45" s="103">
        <f>SUMIF('Info Portfolio'!Z:Z,Tabelão!AB45,'Info Portfolio'!AB:AB)</f>
        <v>48633239.032030813</v>
      </c>
      <c r="R45" s="90">
        <v>445.54725287999997</v>
      </c>
      <c r="S45" s="102">
        <v>44948</v>
      </c>
      <c r="T45" s="90">
        <v>1520.2903995500001</v>
      </c>
      <c r="U45" s="103">
        <v>7932</v>
      </c>
      <c r="V45" s="162">
        <f>U45*T45</f>
        <v>12058943.4492306</v>
      </c>
      <c r="W45" s="103" t="s">
        <v>214</v>
      </c>
      <c r="X45" s="91">
        <v>35958</v>
      </c>
      <c r="Y45" s="45">
        <f t="shared" si="15"/>
        <v>0.79999110082762304</v>
      </c>
      <c r="Z45" s="44"/>
      <c r="AA45" s="179">
        <v>50629</v>
      </c>
      <c r="AB45" t="s">
        <v>132</v>
      </c>
      <c r="AC45" s="96"/>
      <c r="AD45"/>
      <c r="AE45" s="96"/>
      <c r="AF45" s="96"/>
      <c r="AG45" s="96"/>
      <c r="AH45" s="96"/>
      <c r="AI45" s="96"/>
      <c r="AJ45" s="96"/>
      <c r="AK45" s="96"/>
      <c r="AL45" s="96"/>
      <c r="AM45" s="96"/>
      <c r="AN45" s="96"/>
      <c r="AO45" s="96"/>
      <c r="AP45" s="96"/>
      <c r="AQ45" s="96"/>
      <c r="AR45" s="96"/>
      <c r="AS45" s="96"/>
      <c r="AT45" s="96"/>
      <c r="AU45" s="96"/>
      <c r="AV45" s="96"/>
      <c r="AW45" s="96"/>
      <c r="AX45" s="96"/>
      <c r="AY45" s="214"/>
    </row>
    <row r="46" spans="1:51" ht="12.75" customHeight="1">
      <c r="A46" s="160">
        <v>43756</v>
      </c>
      <c r="B46" s="93" t="s">
        <v>279</v>
      </c>
      <c r="C46" s="87" t="s">
        <v>14</v>
      </c>
      <c r="D46" s="88">
        <f t="shared" ref="D46" si="16">P46/$A$6</f>
        <v>1.1776956915463153E-2</v>
      </c>
      <c r="E46" s="93" t="s">
        <v>163</v>
      </c>
      <c r="F46" s="213">
        <v>0.01</v>
      </c>
      <c r="G46" s="87" t="s">
        <v>46</v>
      </c>
      <c r="H46" s="218">
        <f t="shared" ref="H46" si="17">(S46*R46)/Q46</f>
        <v>0.35524626901342121</v>
      </c>
      <c r="I46" s="276" t="s">
        <v>36</v>
      </c>
      <c r="J46" s="194">
        <f t="shared" si="9"/>
        <v>14.158346288024001</v>
      </c>
      <c r="K46" s="89">
        <v>5.7743822260001494</v>
      </c>
      <c r="L46" s="87" t="s">
        <v>28</v>
      </c>
      <c r="M46" s="93" t="s">
        <v>226</v>
      </c>
      <c r="N46" s="93" t="s">
        <v>62</v>
      </c>
      <c r="O46" s="93" t="s">
        <v>59</v>
      </c>
      <c r="P46" s="90">
        <v>14158346.288024001</v>
      </c>
      <c r="Q46" s="162">
        <f>424700000/5</f>
        <v>84940000</v>
      </c>
      <c r="R46" s="90">
        <v>1005.820603</v>
      </c>
      <c r="S46" s="102">
        <v>30000</v>
      </c>
      <c r="T46" s="282" t="s">
        <v>36</v>
      </c>
      <c r="U46" s="103" t="s">
        <v>36</v>
      </c>
      <c r="V46" s="103" t="s">
        <v>36</v>
      </c>
      <c r="W46" s="103" t="s">
        <v>36</v>
      </c>
      <c r="X46" s="91">
        <v>13964</v>
      </c>
      <c r="Y46" s="45">
        <f>X46/S46</f>
        <v>0.46546666666666664</v>
      </c>
      <c r="Z46" s="44"/>
      <c r="AA46" s="215">
        <v>51053</v>
      </c>
      <c r="AD46" s="96"/>
    </row>
    <row r="47" spans="1:51" s="227" customFormat="1" ht="13.5" customHeight="1">
      <c r="A47" s="86">
        <v>43783</v>
      </c>
      <c r="B47" s="87" t="s">
        <v>97</v>
      </c>
      <c r="C47" s="87" t="s">
        <v>15</v>
      </c>
      <c r="D47" s="88">
        <f>P47/$A$6</f>
        <v>1.112404079511406E-2</v>
      </c>
      <c r="E47" s="87" t="s">
        <v>161</v>
      </c>
      <c r="F47" s="201">
        <v>0.06</v>
      </c>
      <c r="G47" s="87" t="s">
        <v>23</v>
      </c>
      <c r="H47" s="218">
        <f t="shared" ref="H47" si="18">(S47*R47)/Q47</f>
        <v>0.77139392745337931</v>
      </c>
      <c r="I47" s="45">
        <f>(T47*U47)/((T47*U47)+(R47*S47))</f>
        <v>0.20106006173753468</v>
      </c>
      <c r="J47" s="194">
        <f t="shared" si="9"/>
        <v>13.373405611473002</v>
      </c>
      <c r="K47" s="89">
        <v>4.5251883103449906</v>
      </c>
      <c r="L47" s="87" t="s">
        <v>28</v>
      </c>
      <c r="M47" s="87" t="s">
        <v>42</v>
      </c>
      <c r="N47" s="87" t="s">
        <v>232</v>
      </c>
      <c r="O47" s="87" t="s">
        <v>56</v>
      </c>
      <c r="P47" s="90">
        <v>13373405.611473002</v>
      </c>
      <c r="Q47" s="103">
        <v>107892000</v>
      </c>
      <c r="R47" s="90">
        <v>1040.34042026</v>
      </c>
      <c r="S47" s="102">
        <v>80000</v>
      </c>
      <c r="T47" s="90">
        <v>1047.2422223900001</v>
      </c>
      <c r="U47" s="102">
        <v>20000</v>
      </c>
      <c r="V47" s="103">
        <f>U47*T47</f>
        <v>20944844.447799999</v>
      </c>
      <c r="W47" s="103" t="s">
        <v>113</v>
      </c>
      <c r="X47" s="91">
        <v>12963</v>
      </c>
      <c r="Y47" s="45">
        <f>X47/S47</f>
        <v>0.1620375</v>
      </c>
      <c r="Z47" s="11"/>
      <c r="AA47" s="179">
        <v>48198</v>
      </c>
      <c r="AD47"/>
    </row>
    <row r="48" spans="1:51" ht="12.75" customHeight="1">
      <c r="A48" s="160" t="s">
        <v>159</v>
      </c>
      <c r="B48" s="93" t="s">
        <v>177</v>
      </c>
      <c r="C48" s="93" t="s">
        <v>14</v>
      </c>
      <c r="D48" s="94">
        <f>P48/$A$6</f>
        <v>1.2364263064084647E-3</v>
      </c>
      <c r="E48" s="93" t="s">
        <v>163</v>
      </c>
      <c r="F48" s="213">
        <v>6.25E-2</v>
      </c>
      <c r="G48" s="93" t="s">
        <v>46</v>
      </c>
      <c r="H48" s="219">
        <f>(X48*R48)/Q48</f>
        <v>0.33676821605336854</v>
      </c>
      <c r="I48" s="344" t="s">
        <v>36</v>
      </c>
      <c r="J48" s="194">
        <f t="shared" si="9"/>
        <v>1.4864410162499999</v>
      </c>
      <c r="K48" s="89">
        <v>3.9571102851903297</v>
      </c>
      <c r="L48" s="93" t="s">
        <v>25</v>
      </c>
      <c r="M48" s="93" t="s">
        <v>158</v>
      </c>
      <c r="N48" s="93" t="s">
        <v>40</v>
      </c>
      <c r="O48" s="93" t="s">
        <v>59</v>
      </c>
      <c r="P48" s="90">
        <v>1486441.0162499999</v>
      </c>
      <c r="Q48" s="162">
        <v>4413839.9999999991</v>
      </c>
      <c r="R48" s="90">
        <v>990.96068183</v>
      </c>
      <c r="S48" s="319">
        <f>X48</f>
        <v>1500</v>
      </c>
      <c r="T48" s="283" t="s">
        <v>36</v>
      </c>
      <c r="U48" s="162" t="s">
        <v>36</v>
      </c>
      <c r="V48" s="162" t="s">
        <v>36</v>
      </c>
      <c r="W48" s="162" t="s">
        <v>36</v>
      </c>
      <c r="X48" s="91">
        <v>1500</v>
      </c>
      <c r="Y48" s="161">
        <f>X48/S48</f>
        <v>1</v>
      </c>
      <c r="Z48" s="214"/>
      <c r="AA48" s="215">
        <v>47717</v>
      </c>
      <c r="AD48" s="227"/>
    </row>
    <row r="49" spans="1:51">
      <c r="A49" s="160" t="s">
        <v>36</v>
      </c>
      <c r="B49" s="93" t="s">
        <v>135</v>
      </c>
      <c r="C49" s="93" t="s">
        <v>27</v>
      </c>
      <c r="D49" s="94">
        <f>P49/$A$6</f>
        <v>0.14896372723795168</v>
      </c>
      <c r="E49" s="162" t="s">
        <v>36</v>
      </c>
      <c r="F49" s="162" t="s">
        <v>36</v>
      </c>
      <c r="G49" s="162" t="s">
        <v>36</v>
      </c>
      <c r="H49" s="199" t="s">
        <v>36</v>
      </c>
      <c r="I49" s="277" t="s">
        <v>36</v>
      </c>
      <c r="J49" s="194">
        <f t="shared" si="9"/>
        <v>179.08531463</v>
      </c>
      <c r="K49" s="194" t="s">
        <v>36</v>
      </c>
      <c r="L49" s="93" t="s">
        <v>36</v>
      </c>
      <c r="M49" s="93" t="str">
        <f>B49</f>
        <v>FIIs de CRI</v>
      </c>
      <c r="N49" s="162" t="s">
        <v>36</v>
      </c>
      <c r="O49" s="162" t="s">
        <v>36</v>
      </c>
      <c r="P49" s="95">
        <v>179085314.63</v>
      </c>
      <c r="Q49" s="104" t="s">
        <v>36</v>
      </c>
      <c r="R49" s="104"/>
      <c r="S49" s="104" t="s">
        <v>36</v>
      </c>
      <c r="T49" s="283" t="s">
        <v>36</v>
      </c>
      <c r="U49" s="162" t="s">
        <v>36</v>
      </c>
      <c r="V49" s="162" t="s">
        <v>36</v>
      </c>
      <c r="W49" s="162" t="s">
        <v>36</v>
      </c>
      <c r="X49" s="162"/>
      <c r="Y49" s="161" t="s">
        <v>36</v>
      </c>
      <c r="Z49" s="96"/>
      <c r="AA49" s="96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</row>
    <row r="50" spans="1:51">
      <c r="A50" s="97" t="s">
        <v>36</v>
      </c>
      <c r="B50" s="98" t="s">
        <v>26</v>
      </c>
      <c r="C50" s="97" t="s">
        <v>36</v>
      </c>
      <c r="D50" s="99">
        <f>P50/$A$6</f>
        <v>5.4699818601615366E-2</v>
      </c>
      <c r="E50" s="97" t="s">
        <v>36</v>
      </c>
      <c r="F50" s="97" t="s">
        <v>36</v>
      </c>
      <c r="G50" s="97" t="s">
        <v>36</v>
      </c>
      <c r="H50" s="200" t="s">
        <v>36</v>
      </c>
      <c r="I50" s="278" t="s">
        <v>36</v>
      </c>
      <c r="J50" s="108">
        <f t="shared" si="9"/>
        <v>65.76053383</v>
      </c>
      <c r="K50" s="105" t="s">
        <v>36</v>
      </c>
      <c r="L50" s="98" t="s">
        <v>36</v>
      </c>
      <c r="M50" s="163" t="s">
        <v>36</v>
      </c>
      <c r="N50" s="163" t="s">
        <v>36</v>
      </c>
      <c r="O50" s="105" t="s">
        <v>36</v>
      </c>
      <c r="P50" s="101">
        <v>65760533.829999998</v>
      </c>
      <c r="Q50" s="106" t="s">
        <v>36</v>
      </c>
      <c r="R50" s="106"/>
      <c r="S50" s="106" t="s">
        <v>36</v>
      </c>
      <c r="T50" s="284" t="s">
        <v>36</v>
      </c>
      <c r="U50" s="105" t="s">
        <v>36</v>
      </c>
      <c r="V50" s="105" t="s">
        <v>36</v>
      </c>
      <c r="W50" s="105" t="s">
        <v>36</v>
      </c>
      <c r="X50" s="105"/>
      <c r="Y50" s="100" t="s">
        <v>36</v>
      </c>
      <c r="Z50" s="10"/>
      <c r="AA50" s="10"/>
    </row>
    <row r="51" spans="1:51">
      <c r="H51" s="289">
        <f>SUMPRODUCT(H19:H48,J19:J48)/SUM(J19:J48)</f>
        <v>0.5237994821744999</v>
      </c>
      <c r="I51" s="324"/>
      <c r="J51" s="325">
        <f>SUM(J19:J50)</f>
        <v>1533.675122047646</v>
      </c>
      <c r="K51" s="361">
        <f>SUMPRODUCT(K19:K48,J19:J48)/SUM(J19:J48)</f>
        <v>4.9440732545247279</v>
      </c>
      <c r="L51" s="87" t="s">
        <v>25</v>
      </c>
      <c r="M51" s="81">
        <f>SUMIF($L$18:$L$48,L51,$P$18:$P$48)</f>
        <v>1009483373.8560346</v>
      </c>
      <c r="N51" s="188">
        <f>M51/SUM($P$19:$P$48)</f>
        <v>0.78325608716660267</v>
      </c>
      <c r="P51" s="229">
        <f>SUM(P19:P50)</f>
        <v>1533675122.047646</v>
      </c>
      <c r="Q51" s="229"/>
      <c r="S51" s="56"/>
    </row>
    <row r="52" spans="1:51">
      <c r="H52" s="56"/>
      <c r="J52" s="110"/>
      <c r="L52" s="87" t="s">
        <v>28</v>
      </c>
      <c r="M52" s="81">
        <f>SUMIF($L$18:$L$48,L52,$P$18:$P$48)</f>
        <v>279345899.73161203</v>
      </c>
      <c r="N52" s="188">
        <f>M52/SUM($P$19:$P$48)</f>
        <v>0.21674391283339767</v>
      </c>
      <c r="P52" s="55"/>
      <c r="S52" s="55"/>
    </row>
    <row r="55" spans="1:51" ht="13.5" customHeight="1">
      <c r="D55" t="s">
        <v>227</v>
      </c>
      <c r="G55" s="272"/>
      <c r="H55" s="150"/>
      <c r="J55" s="56"/>
      <c r="K55" s="262"/>
      <c r="M55" s="110"/>
      <c r="P55" s="110"/>
    </row>
    <row r="56" spans="1:51" ht="13.5" customHeight="1">
      <c r="D56" s="54">
        <v>101.25</v>
      </c>
      <c r="E56" s="182"/>
      <c r="F56" s="279"/>
      <c r="G56" s="54"/>
      <c r="H56" s="150"/>
      <c r="J56" s="279"/>
      <c r="K56" s="335"/>
      <c r="L56" s="56"/>
      <c r="M56" s="56"/>
      <c r="N56" s="56"/>
    </row>
    <row r="57" spans="1:51" ht="13.5" customHeight="1">
      <c r="A57" s="85" t="s">
        <v>140</v>
      </c>
      <c r="C57" s="111"/>
      <c r="D57" s="55">
        <f>1/D56</f>
        <v>9.876543209876543E-3</v>
      </c>
      <c r="E57" s="56"/>
      <c r="F57" s="56"/>
      <c r="G57" s="56"/>
      <c r="H57" s="56"/>
      <c r="I57" s="150"/>
      <c r="J57" s="56"/>
      <c r="K57" s="335"/>
      <c r="L57" s="56"/>
      <c r="M57" s="56"/>
      <c r="N57" s="64"/>
      <c r="Q57" s="54"/>
    </row>
    <row r="58" spans="1:51" ht="13.5" customHeight="1">
      <c r="A58" s="31" t="s">
        <v>106</v>
      </c>
      <c r="D58" s="55">
        <f>(1+D57)^(12)-1</f>
        <v>0.12517329887252249</v>
      </c>
      <c r="E58" s="56"/>
      <c r="F58" s="56"/>
      <c r="G58" s="56"/>
      <c r="H58" s="194"/>
      <c r="I58" s="150"/>
      <c r="J58" s="56"/>
      <c r="K58" s="56"/>
      <c r="L58" s="56"/>
      <c r="M58" s="56"/>
      <c r="N58" s="64"/>
    </row>
    <row r="59" spans="1:51" ht="13.5" customHeight="1">
      <c r="A59" s="84">
        <f t="shared" ref="A59:A66" si="19">IF(OR(E19="IPCA",E19="IGPM"),J19,0)</f>
        <v>294.46483559329999</v>
      </c>
      <c r="B59" s="268">
        <f t="shared" ref="B59:B66" si="20">IF(OR(E19="IPCA",E19="IGPM"),F19,0)</f>
        <v>0.06</v>
      </c>
      <c r="C59" s="56"/>
      <c r="D59" s="56"/>
      <c r="E59" s="56"/>
      <c r="F59" s="56"/>
      <c r="G59" s="56"/>
      <c r="H59" s="194"/>
      <c r="I59" s="150"/>
      <c r="K59" s="56"/>
      <c r="L59" s="56"/>
      <c r="M59" s="56"/>
      <c r="N59" s="56"/>
    </row>
    <row r="60" spans="1:51" ht="13.5" customHeight="1">
      <c r="A60" s="84">
        <f t="shared" si="19"/>
        <v>88.307990957199991</v>
      </c>
      <c r="B60" s="268">
        <f t="shared" si="20"/>
        <v>7.0000000000000007E-2</v>
      </c>
      <c r="C60" s="56"/>
      <c r="D60" s="44" t="s">
        <v>236</v>
      </c>
      <c r="E60" s="44">
        <v>-1070044.8899999999</v>
      </c>
      <c r="F60" s="363">
        <f>F61</f>
        <v>7.4999999999999997E-2</v>
      </c>
      <c r="G60" s="56"/>
      <c r="H60" s="107"/>
      <c r="I60" s="150"/>
      <c r="K60" s="56"/>
      <c r="L60" s="56"/>
      <c r="M60" s="56"/>
      <c r="N60" s="64"/>
    </row>
    <row r="61" spans="1:51" ht="13.5" customHeight="1">
      <c r="A61" s="84">
        <f t="shared" si="19"/>
        <v>83.548884855920008</v>
      </c>
      <c r="B61" s="268">
        <f t="shared" si="20"/>
        <v>0.06</v>
      </c>
      <c r="C61" s="56"/>
      <c r="D61" s="44" t="s">
        <v>236</v>
      </c>
      <c r="E61" s="44">
        <v>-61231.26</v>
      </c>
      <c r="F61" s="363">
        <f>F37</f>
        <v>7.4999999999999997E-2</v>
      </c>
      <c r="G61" s="56"/>
      <c r="H61" s="107"/>
      <c r="I61" s="150"/>
      <c r="J61" s="64"/>
      <c r="K61" s="56"/>
      <c r="L61" s="56"/>
      <c r="M61" s="56"/>
      <c r="N61" s="55"/>
    </row>
    <row r="62" spans="1:51" ht="13.5" customHeight="1">
      <c r="A62" s="84">
        <f t="shared" si="19"/>
        <v>77.009781192231998</v>
      </c>
      <c r="B62" s="268">
        <f t="shared" si="20"/>
        <v>5.6000000000000001E-2</v>
      </c>
      <c r="C62" s="56"/>
      <c r="D62" s="211" t="s">
        <v>235</v>
      </c>
      <c r="E62" s="211">
        <v>-316485.24</v>
      </c>
      <c r="F62" s="364">
        <f>F25</f>
        <v>6.5000000000000002E-2</v>
      </c>
      <c r="G62" s="56"/>
      <c r="H62" s="107"/>
      <c r="I62" s="150"/>
      <c r="J62" s="150"/>
      <c r="K62" s="56"/>
      <c r="L62" s="56"/>
      <c r="M62" s="56"/>
      <c r="N62" s="64"/>
    </row>
    <row r="63" spans="1:51" ht="13.5" customHeight="1">
      <c r="A63" s="84">
        <f t="shared" si="19"/>
        <v>70.968354577399992</v>
      </c>
      <c r="B63" s="268">
        <f t="shared" si="20"/>
        <v>7.0000000000000007E-2</v>
      </c>
      <c r="C63" s="56"/>
      <c r="D63" s="44"/>
      <c r="E63" s="44">
        <f>SUM(E60:E62)</f>
        <v>-1447761.39</v>
      </c>
      <c r="F63" s="208">
        <f>SUMPRODUCT(F60:F62,E60:E62)/SUM(E60:E62)</f>
        <v>7.2813968225799983E-2</v>
      </c>
      <c r="G63" s="56"/>
      <c r="H63" s="194"/>
      <c r="I63" s="150"/>
      <c r="J63" s="150"/>
      <c r="K63" s="56"/>
      <c r="L63" s="56"/>
      <c r="M63" s="56"/>
    </row>
    <row r="64" spans="1:51" ht="13.5" customHeight="1">
      <c r="A64" s="84">
        <f t="shared" si="19"/>
        <v>44.865024750000003</v>
      </c>
      <c r="B64" s="268">
        <f t="shared" si="20"/>
        <v>4.7500000000000001E-2</v>
      </c>
      <c r="C64" s="56"/>
      <c r="D64" s="56"/>
      <c r="E64" s="56"/>
      <c r="F64" s="56"/>
      <c r="G64" s="56"/>
      <c r="H64" s="194"/>
      <c r="I64" s="150"/>
      <c r="J64" s="150"/>
      <c r="L64" s="56"/>
      <c r="M64" s="110"/>
      <c r="P64" s="263"/>
    </row>
    <row r="65" spans="1:16" ht="13.5" customHeight="1">
      <c r="A65" s="84">
        <f t="shared" si="19"/>
        <v>43.353341525291995</v>
      </c>
      <c r="B65" s="268">
        <f t="shared" si="20"/>
        <v>6.5000000000000002E-2</v>
      </c>
      <c r="C65" s="56"/>
      <c r="D65" s="56"/>
      <c r="E65" s="56"/>
      <c r="F65" s="56"/>
      <c r="G65" s="56"/>
      <c r="H65" s="194"/>
      <c r="I65" s="150"/>
      <c r="J65" s="150"/>
      <c r="L65" s="339" t="s">
        <v>244</v>
      </c>
      <c r="P65" s="263"/>
    </row>
    <row r="66" spans="1:16" ht="13.5" customHeight="1">
      <c r="A66" s="84">
        <f t="shared" si="19"/>
        <v>40.852428359649004</v>
      </c>
      <c r="B66" s="268">
        <f t="shared" si="20"/>
        <v>7.2499999999999995E-2</v>
      </c>
      <c r="C66" s="56"/>
      <c r="D66" s="56">
        <f>(SUM(A59:A90)*1000000)+P49</f>
        <v>1379401507.7959518</v>
      </c>
      <c r="E66" s="110">
        <f>D66/(J51*1000000)</f>
        <v>0.89940919557610099</v>
      </c>
      <c r="F66" s="56"/>
      <c r="G66" s="56"/>
      <c r="H66" s="194"/>
      <c r="I66" s="150"/>
      <c r="J66" s="150"/>
      <c r="K66" s="334" t="s">
        <v>228</v>
      </c>
      <c r="L66" s="64"/>
      <c r="M66" s="110"/>
      <c r="P66" s="263"/>
    </row>
    <row r="67" spans="1:16" ht="13.5" customHeight="1">
      <c r="A67" s="84">
        <f>IF(OR(E28="IPCA",E28="IGPM"),J28,0)</f>
        <v>37.700636199999998</v>
      </c>
      <c r="B67" s="268">
        <f>IF(OR(E28="IPCA",E28="IGPM"),F28,0)</f>
        <v>7.0699999999999999E-2</v>
      </c>
      <c r="C67" s="56"/>
      <c r="D67" s="56">
        <f>SUM(A95:A120)*1000000</f>
        <v>88513080.421693996</v>
      </c>
      <c r="E67" s="110">
        <f>D67/(J51*1000000)</f>
        <v>5.7713057445646039E-2</v>
      </c>
      <c r="F67" s="56"/>
      <c r="G67" s="56"/>
      <c r="H67" s="107"/>
      <c r="I67" s="150"/>
      <c r="J67" s="272"/>
      <c r="K67" s="33" t="s">
        <v>27</v>
      </c>
      <c r="L67" s="33" t="s">
        <v>155</v>
      </c>
      <c r="M67" s="33" t="s">
        <v>239</v>
      </c>
      <c r="N67" s="33" t="s">
        <v>242</v>
      </c>
      <c r="O67" s="33" t="s">
        <v>243</v>
      </c>
      <c r="P67" s="33" t="s">
        <v>41</v>
      </c>
    </row>
    <row r="68" spans="1:16" ht="13.5" customHeight="1">
      <c r="A68" s="84">
        <f>IF(OR(E27="IPCA",E27="IGPM"),J27,0)</f>
        <v>37.753454972</v>
      </c>
      <c r="B68" s="268">
        <f>IF(OR(E27="IPCA",E27="IGPM"),F27,0)</f>
        <v>6.25E-2</v>
      </c>
      <c r="C68" s="56"/>
      <c r="D68" s="56"/>
      <c r="E68" s="327"/>
      <c r="F68" s="56"/>
      <c r="G68" s="56"/>
      <c r="H68" s="194"/>
      <c r="I68" s="150"/>
      <c r="J68" s="150"/>
      <c r="K68" s="149" t="s">
        <v>268</v>
      </c>
      <c r="L68" s="342">
        <f t="shared" ref="L68:L77" si="21">N68*12/M68</f>
        <v>0.15</v>
      </c>
      <c r="M68" s="337">
        <v>100</v>
      </c>
      <c r="N68" s="352">
        <v>1.25</v>
      </c>
      <c r="O68" s="341">
        <v>97799</v>
      </c>
      <c r="P68" s="336">
        <f>O68*M68</f>
        <v>9779900</v>
      </c>
    </row>
    <row r="69" spans="1:16" ht="13.5" customHeight="1">
      <c r="A69" s="84">
        <f t="shared" ref="A69:A78" si="22">IF(OR(E29="IPCA",E29="IGPM"),J29,0)</f>
        <v>36.973695333066004</v>
      </c>
      <c r="B69" s="268">
        <f t="shared" ref="B69:B78" si="23">IF(OR(E29="IPCA",E29="IGPM"),F29,0)</f>
        <v>0.10979999999999999</v>
      </c>
      <c r="C69" s="56"/>
      <c r="E69" s="54"/>
      <c r="F69" s="56"/>
      <c r="G69" s="150"/>
      <c r="H69" s="107"/>
      <c r="I69" s="150"/>
      <c r="K69" s="149" t="s">
        <v>270</v>
      </c>
      <c r="L69" s="342">
        <f t="shared" si="21"/>
        <v>0.18</v>
      </c>
      <c r="M69" s="337">
        <v>100</v>
      </c>
      <c r="N69" s="352">
        <v>1.5</v>
      </c>
      <c r="O69" s="341">
        <v>150000</v>
      </c>
      <c r="P69" s="336">
        <f t="shared" ref="P69" si="24">O69*M69</f>
        <v>15000000</v>
      </c>
    </row>
    <row r="70" spans="1:16" ht="13.5" customHeight="1">
      <c r="A70" s="84">
        <f t="shared" si="22"/>
        <v>35.152564895000005</v>
      </c>
      <c r="B70" s="268">
        <f t="shared" si="23"/>
        <v>7.0000000000000007E-2</v>
      </c>
      <c r="C70" s="56"/>
      <c r="E70" s="54"/>
      <c r="F70" s="56"/>
      <c r="G70" s="150"/>
      <c r="H70" s="194"/>
      <c r="I70" s="150"/>
      <c r="J70" s="150"/>
      <c r="K70" s="149" t="s">
        <v>230</v>
      </c>
      <c r="L70" s="342">
        <f t="shared" si="21"/>
        <v>0.15600000000000003</v>
      </c>
      <c r="M70" s="337">
        <v>100</v>
      </c>
      <c r="N70" s="352">
        <v>1.3</v>
      </c>
      <c r="O70" s="341">
        <v>599987</v>
      </c>
      <c r="P70" s="336">
        <f t="shared" ref="P70" si="25">O70*M70</f>
        <v>59998700</v>
      </c>
    </row>
    <row r="71" spans="1:16" ht="13.5" customHeight="1">
      <c r="A71" s="84">
        <f t="shared" si="22"/>
        <v>34.58151908912</v>
      </c>
      <c r="B71" s="268">
        <f t="shared" si="23"/>
        <v>9.2799999999999994E-2</v>
      </c>
      <c r="C71" s="56"/>
      <c r="E71" s="54"/>
      <c r="F71" s="56"/>
      <c r="G71" s="150"/>
      <c r="H71" s="107"/>
      <c r="I71" s="150"/>
      <c r="J71" s="150"/>
      <c r="K71" s="149" t="s">
        <v>231</v>
      </c>
      <c r="L71" s="342">
        <f t="shared" si="21"/>
        <v>0.16799999999999998</v>
      </c>
      <c r="M71" s="337">
        <v>100</v>
      </c>
      <c r="N71" s="352">
        <v>1.4</v>
      </c>
      <c r="O71" s="341">
        <v>30000</v>
      </c>
      <c r="P71" s="336">
        <f>O71*M71</f>
        <v>3000000</v>
      </c>
    </row>
    <row r="72" spans="1:16" ht="13.5" customHeight="1">
      <c r="A72" s="84">
        <f t="shared" si="22"/>
        <v>0</v>
      </c>
      <c r="B72" s="268">
        <f t="shared" si="23"/>
        <v>0</v>
      </c>
      <c r="C72" s="56"/>
      <c r="D72" s="55"/>
      <c r="E72" s="54"/>
      <c r="F72" s="56"/>
      <c r="H72" s="107"/>
      <c r="I72" s="150"/>
      <c r="J72" s="150"/>
      <c r="K72" s="149" t="s">
        <v>275</v>
      </c>
      <c r="L72" s="342">
        <f t="shared" si="21"/>
        <v>0.15283483976992604</v>
      </c>
      <c r="M72" s="337">
        <v>97.36</v>
      </c>
      <c r="N72" s="352">
        <v>1.24</v>
      </c>
      <c r="O72" s="341">
        <v>256779</v>
      </c>
      <c r="P72" s="336">
        <f>O72*M72</f>
        <v>25000003.440000001</v>
      </c>
    </row>
    <row r="73" spans="1:16" ht="13.5" customHeight="1">
      <c r="A73" s="84">
        <f t="shared" si="22"/>
        <v>30.635032787860499</v>
      </c>
      <c r="B73" s="268">
        <f t="shared" si="23"/>
        <v>6.7500000000000004E-2</v>
      </c>
      <c r="C73" s="56"/>
      <c r="E73" s="54"/>
      <c r="F73" s="56"/>
      <c r="H73" s="107"/>
      <c r="I73" s="150"/>
      <c r="J73" s="150"/>
      <c r="K73" s="149" t="s">
        <v>260</v>
      </c>
      <c r="L73" s="342">
        <f t="shared" si="21"/>
        <v>0.13454208114703745</v>
      </c>
      <c r="M73" s="337">
        <v>98.110567990798899</v>
      </c>
      <c r="N73" s="352">
        <v>1.1000000000000001</v>
      </c>
      <c r="O73" s="341">
        <v>11303</v>
      </c>
      <c r="P73" s="336">
        <f t="shared" ref="P73" si="26">O73*M73</f>
        <v>1108943.75</v>
      </c>
    </row>
    <row r="74" spans="1:16" ht="13.5" customHeight="1">
      <c r="A74" s="84">
        <f t="shared" si="22"/>
        <v>29.502598608094999</v>
      </c>
      <c r="B74" s="268">
        <f t="shared" si="23"/>
        <v>7.1999999999999995E-2</v>
      </c>
      <c r="C74" s="56"/>
      <c r="E74" s="54"/>
      <c r="F74" s="56"/>
      <c r="H74" s="107"/>
      <c r="I74" s="150"/>
      <c r="J74" s="150"/>
      <c r="K74" s="149" t="s">
        <v>262</v>
      </c>
      <c r="L74" s="342">
        <f t="shared" si="21"/>
        <v>0.16799999999999998</v>
      </c>
      <c r="M74" s="337">
        <v>100</v>
      </c>
      <c r="N74" s="352">
        <v>1.4</v>
      </c>
      <c r="O74" s="341">
        <v>60000</v>
      </c>
      <c r="P74" s="336">
        <f t="shared" ref="P74:P80" si="27">O74*M74</f>
        <v>6000000</v>
      </c>
    </row>
    <row r="75" spans="1:16" ht="13.5" customHeight="1">
      <c r="A75" s="84">
        <f t="shared" si="22"/>
        <v>29.427151344809285</v>
      </c>
      <c r="B75" s="268">
        <f t="shared" si="23"/>
        <v>7.85E-2</v>
      </c>
      <c r="C75" s="56"/>
      <c r="E75" s="54"/>
      <c r="F75" s="56"/>
      <c r="H75" s="107"/>
      <c r="I75" s="150"/>
      <c r="J75" s="150"/>
      <c r="K75" s="149" t="s">
        <v>241</v>
      </c>
      <c r="L75" s="342">
        <f t="shared" si="21"/>
        <v>0.13745441347959816</v>
      </c>
      <c r="M75" s="337">
        <v>96.031838235294117</v>
      </c>
      <c r="N75" s="352">
        <v>1.1000000000000001</v>
      </c>
      <c r="O75" s="341">
        <v>136</v>
      </c>
      <c r="P75" s="336">
        <f t="shared" si="27"/>
        <v>13060.33</v>
      </c>
    </row>
    <row r="76" spans="1:16" ht="13.5" customHeight="1">
      <c r="A76" s="84">
        <f t="shared" si="22"/>
        <v>28.073224737499999</v>
      </c>
      <c r="B76" s="268">
        <f t="shared" si="23"/>
        <v>0.12</v>
      </c>
      <c r="C76" s="220"/>
      <c r="E76" s="54"/>
      <c r="F76" s="56"/>
      <c r="H76" s="107"/>
      <c r="I76" s="150"/>
      <c r="K76" s="149" t="s">
        <v>240</v>
      </c>
      <c r="L76" s="342">
        <f t="shared" si="21"/>
        <v>0.12000000000000002</v>
      </c>
      <c r="M76" s="337">
        <v>10</v>
      </c>
      <c r="N76" s="352">
        <v>0.1</v>
      </c>
      <c r="O76" s="341">
        <v>1000000</v>
      </c>
      <c r="P76" s="336">
        <f t="shared" si="27"/>
        <v>10000000</v>
      </c>
    </row>
    <row r="77" spans="1:16" ht="13.5" customHeight="1">
      <c r="A77" s="84">
        <f t="shared" si="22"/>
        <v>25.553557807896002</v>
      </c>
      <c r="B77" s="268">
        <f t="shared" si="23"/>
        <v>7.4999999999999997E-2</v>
      </c>
      <c r="E77" s="54"/>
      <c r="F77" s="56"/>
      <c r="H77" s="107"/>
      <c r="I77" s="150"/>
      <c r="K77" s="149" t="s">
        <v>229</v>
      </c>
      <c r="L77" s="342">
        <f t="shared" si="21"/>
        <v>0.16526946107784429</v>
      </c>
      <c r="M77" s="337">
        <v>100.2</v>
      </c>
      <c r="N77" s="352">
        <v>1.38</v>
      </c>
      <c r="O77" s="341">
        <v>128803</v>
      </c>
      <c r="P77" s="336">
        <f t="shared" si="27"/>
        <v>12906060.6</v>
      </c>
    </row>
    <row r="78" spans="1:16" ht="13.5" customHeight="1">
      <c r="A78" s="84">
        <f t="shared" si="22"/>
        <v>21.35585454712</v>
      </c>
      <c r="B78" s="268">
        <f t="shared" si="23"/>
        <v>7.4999999999999997E-2</v>
      </c>
      <c r="E78" s="54"/>
      <c r="F78" s="56"/>
      <c r="H78" s="194"/>
      <c r="I78" s="150"/>
      <c r="K78" s="149" t="s">
        <v>271</v>
      </c>
      <c r="L78" s="339">
        <v>0.12</v>
      </c>
      <c r="M78" s="338">
        <v>100</v>
      </c>
      <c r="N78" s="352"/>
      <c r="O78" s="341">
        <v>50000</v>
      </c>
      <c r="P78" s="336">
        <f t="shared" si="27"/>
        <v>5000000</v>
      </c>
    </row>
    <row r="79" spans="1:16">
      <c r="A79" s="84">
        <f>IF(OR(E40="IPCA",E40="IGPM"),J40,0)</f>
        <v>21.123071344</v>
      </c>
      <c r="B79" s="268">
        <f>IF(OR(E40="IPCA",E40="IGPM"),F40,0)</f>
        <v>7.2300000000000003E-2</v>
      </c>
      <c r="E79" s="54"/>
      <c r="F79" s="56"/>
      <c r="H79" s="107"/>
      <c r="I79" s="150"/>
      <c r="K79" s="149" t="s">
        <v>261</v>
      </c>
      <c r="L79" s="342">
        <f>N79*12/M79</f>
        <v>0.12960000000000002</v>
      </c>
      <c r="M79" s="338">
        <v>100</v>
      </c>
      <c r="N79" s="352">
        <v>1.08</v>
      </c>
      <c r="O79" s="341">
        <v>100000</v>
      </c>
      <c r="P79" s="336">
        <f t="shared" si="27"/>
        <v>10000000</v>
      </c>
    </row>
    <row r="80" spans="1:16">
      <c r="A80" s="84">
        <f>IF(OR(E39="IPCA",E39="IGPM"),J39,0)</f>
        <v>21.256894120000002</v>
      </c>
      <c r="B80" s="268">
        <f>IF(OR(E39="IPCA",E39="IGPM"),F39,0)</f>
        <v>9.5000000000000001E-2</v>
      </c>
      <c r="E80" s="54"/>
      <c r="F80" s="56"/>
      <c r="H80" s="150"/>
      <c r="I80" s="150"/>
      <c r="K80" s="149" t="s">
        <v>269</v>
      </c>
      <c r="L80" s="342">
        <f>N80*12/M80</f>
        <v>0.12839999999999999</v>
      </c>
      <c r="M80" s="337">
        <v>100</v>
      </c>
      <c r="N80" s="352">
        <v>1.07</v>
      </c>
      <c r="O80" s="341">
        <v>100000</v>
      </c>
      <c r="P80" s="336">
        <f t="shared" si="27"/>
        <v>10000000</v>
      </c>
    </row>
    <row r="81" spans="1:17">
      <c r="A81" s="84">
        <f t="shared" ref="A81:A90" si="28">IF(OR(E41="IPCA",E41="IGPM"),J41,0)</f>
        <v>20.401189840000001</v>
      </c>
      <c r="B81" s="268">
        <f t="shared" ref="B81:B90" si="29">IF(OR(E41="IPCA",E41="IGPM"),F41,0)</f>
        <v>0.05</v>
      </c>
      <c r="E81" s="54"/>
      <c r="F81" s="56"/>
      <c r="H81" s="150"/>
      <c r="I81" s="150"/>
      <c r="K81" s="326" t="s">
        <v>245</v>
      </c>
      <c r="L81" s="342">
        <f>SUMPRODUCT(L68:L80,P68:P80)/SUM(P68:P80)</f>
        <v>0.15210138241793728</v>
      </c>
    </row>
    <row r="82" spans="1:17">
      <c r="A82" s="84">
        <f t="shared" si="28"/>
        <v>0</v>
      </c>
      <c r="B82" s="268">
        <f t="shared" si="29"/>
        <v>0</v>
      </c>
      <c r="E82" s="54"/>
      <c r="F82" s="56"/>
      <c r="H82" s="150"/>
      <c r="I82" s="150"/>
      <c r="K82" s="326" t="s">
        <v>246</v>
      </c>
      <c r="L82" s="339">
        <v>0.05</v>
      </c>
      <c r="M82" s="65"/>
      <c r="N82" s="352"/>
      <c r="O82" s="341"/>
      <c r="P82" s="336"/>
    </row>
    <row r="83" spans="1:17">
      <c r="A83" s="84">
        <f t="shared" si="28"/>
        <v>0</v>
      </c>
      <c r="B83" s="268">
        <f t="shared" si="29"/>
        <v>0</v>
      </c>
      <c r="E83" s="54"/>
      <c r="F83" s="56"/>
      <c r="H83" s="150"/>
      <c r="I83" s="150"/>
      <c r="K83" s="326" t="s">
        <v>247</v>
      </c>
      <c r="L83" s="340">
        <f>(1+L81)/(1+L82)-1</f>
        <v>9.7239411826606892E-2</v>
      </c>
      <c r="M83" s="330">
        <f>P49</f>
        <v>179085314.63</v>
      </c>
      <c r="N83" s="352"/>
      <c r="P83" s="263"/>
    </row>
    <row r="84" spans="1:17">
      <c r="A84" s="84">
        <f t="shared" si="28"/>
        <v>18.983386539079998</v>
      </c>
      <c r="B84" s="268">
        <f t="shared" si="29"/>
        <v>6.5000000000000002E-2</v>
      </c>
      <c r="E84" s="54"/>
      <c r="F84" s="56"/>
      <c r="H84" s="150"/>
      <c r="I84" s="150"/>
      <c r="K84" s="326" t="s">
        <v>248</v>
      </c>
      <c r="L84" s="340">
        <f>B91</f>
        <v>6.8101940450986831E-2</v>
      </c>
      <c r="M84" s="54">
        <f>SUM(A59:A90)*1000000</f>
        <v>1200316193.165952</v>
      </c>
    </row>
    <row r="85" spans="1:17">
      <c r="A85" s="84">
        <f t="shared" si="28"/>
        <v>15.098313577939798</v>
      </c>
      <c r="B85" s="268">
        <f t="shared" si="29"/>
        <v>6.25E-2</v>
      </c>
      <c r="E85" s="54"/>
      <c r="F85" s="56"/>
      <c r="H85" s="150"/>
      <c r="I85" s="150"/>
      <c r="K85" s="326"/>
      <c r="L85" s="340">
        <f>SUMPRODUCT(M83:M84,L83:L84)/SUM(M83:M84)</f>
        <v>7.1884808020243857E-2</v>
      </c>
      <c r="M85" s="54"/>
    </row>
    <row r="86" spans="1:17">
      <c r="A86" s="84">
        <f t="shared" si="28"/>
        <v>0</v>
      </c>
      <c r="B86" s="268">
        <f t="shared" si="29"/>
        <v>0</v>
      </c>
      <c r="E86" s="54"/>
      <c r="F86" s="56"/>
      <c r="H86" s="150"/>
      <c r="I86" s="150"/>
    </row>
    <row r="87" spans="1:17">
      <c r="A87" s="84">
        <f t="shared" si="28"/>
        <v>13.373405611473002</v>
      </c>
      <c r="B87" s="268">
        <f t="shared" si="29"/>
        <v>0.06</v>
      </c>
      <c r="F87" s="328"/>
      <c r="H87" s="150"/>
      <c r="I87" s="150"/>
      <c r="Q87" s="353"/>
    </row>
    <row r="88" spans="1:17">
      <c r="A88" s="84">
        <f t="shared" si="28"/>
        <v>0</v>
      </c>
      <c r="B88" s="268">
        <f t="shared" si="29"/>
        <v>0</v>
      </c>
      <c r="G88" s="56"/>
      <c r="H88" s="150"/>
      <c r="I88" s="150"/>
    </row>
    <row r="89" spans="1:17">
      <c r="A89" s="84">
        <f t="shared" si="28"/>
        <v>0</v>
      </c>
      <c r="B89" s="268">
        <f t="shared" si="29"/>
        <v>0</v>
      </c>
      <c r="G89" s="56"/>
      <c r="H89" s="150"/>
      <c r="I89" s="150"/>
    </row>
    <row r="90" spans="1:17">
      <c r="A90" s="84">
        <f t="shared" si="28"/>
        <v>0</v>
      </c>
      <c r="B90" s="268">
        <f t="shared" si="29"/>
        <v>0</v>
      </c>
      <c r="E90" s="56"/>
      <c r="F90" s="56"/>
      <c r="I90" s="150"/>
    </row>
    <row r="91" spans="1:17">
      <c r="A91" s="46" t="s">
        <v>142</v>
      </c>
      <c r="B91" s="333">
        <f>SUMPRODUCT(B59:B90,A59:A90)/SUM(A59:A90)</f>
        <v>6.8101940450986831E-2</v>
      </c>
      <c r="C91" s="355">
        <f>SUM(A59:A90)/J51</f>
        <v>0.78264045358144774</v>
      </c>
      <c r="E91" s="56"/>
      <c r="F91" s="56"/>
      <c r="I91" s="150"/>
    </row>
    <row r="92" spans="1:17">
      <c r="E92" s="56"/>
      <c r="F92" s="56"/>
      <c r="I92" s="150"/>
    </row>
    <row r="93" spans="1:17">
      <c r="A93" s="85" t="s">
        <v>141</v>
      </c>
      <c r="C93" s="224"/>
      <c r="E93" s="56"/>
      <c r="F93" s="56"/>
      <c r="I93" s="150"/>
      <c r="O93" s="54"/>
      <c r="P93" s="54"/>
    </row>
    <row r="94" spans="1:17">
      <c r="A94" s="31" t="s">
        <v>106</v>
      </c>
      <c r="F94" s="328"/>
      <c r="I94" s="150"/>
      <c r="P94" s="54"/>
      <c r="Q94" s="54"/>
    </row>
    <row r="95" spans="1:17">
      <c r="A95" s="84">
        <f>IF(E20="CDI",J20,0)</f>
        <v>0</v>
      </c>
      <c r="B95" s="268">
        <f>IF(E20="CDI",F20,0)</f>
        <v>0</v>
      </c>
      <c r="I95" s="150"/>
      <c r="Q95" s="54"/>
    </row>
    <row r="96" spans="1:17">
      <c r="A96" s="84">
        <f>IF(E21="CDI",J21,0)</f>
        <v>0</v>
      </c>
      <c r="B96" s="268">
        <f>IF(E21="CDI",F21,0)</f>
        <v>0</v>
      </c>
      <c r="I96" s="150"/>
      <c r="O96" s="287"/>
      <c r="Q96" s="54"/>
    </row>
    <row r="97" spans="1:14">
      <c r="A97" s="84">
        <f>IF(E22="CDI",J22,0)</f>
        <v>0</v>
      </c>
      <c r="B97" s="268">
        <f>IF(E22="CDI",F22,0)</f>
        <v>0</v>
      </c>
      <c r="I97" s="150"/>
    </row>
    <row r="98" spans="1:14">
      <c r="A98" s="84">
        <f>IF(E28="CDI",J28,0)</f>
        <v>0</v>
      </c>
      <c r="B98" s="268">
        <f>IF(E28="CDI",F28,0)</f>
        <v>0</v>
      </c>
      <c r="I98" s="150"/>
      <c r="K98" s="351"/>
      <c r="L98" s="287"/>
      <c r="M98" s="54"/>
      <c r="N98" s="55"/>
    </row>
    <row r="99" spans="1:14">
      <c r="A99" s="84">
        <f>IF(E24="CDI",J24,0)</f>
        <v>0</v>
      </c>
      <c r="B99" s="268">
        <f>IF(E24="CDI",F24,0)</f>
        <v>0</v>
      </c>
      <c r="I99" s="150"/>
      <c r="K99" s="351"/>
      <c r="L99" s="287"/>
    </row>
    <row r="100" spans="1:14">
      <c r="A100" s="84">
        <f>IF(E25="CDI",J25,0)</f>
        <v>0</v>
      </c>
      <c r="B100" s="268">
        <f>IF(E25="CDI",F25,0)</f>
        <v>0</v>
      </c>
      <c r="I100" s="150"/>
    </row>
    <row r="101" spans="1:14">
      <c r="A101" s="84">
        <f>IF(E27="CDI",J27,0)</f>
        <v>0</v>
      </c>
      <c r="B101" s="268">
        <f>IF(E27="CDI",F27,0)</f>
        <v>0</v>
      </c>
      <c r="I101" s="150"/>
      <c r="L101" s="287"/>
    </row>
    <row r="102" spans="1:14">
      <c r="A102" s="84">
        <f>IF(E26="CDI",J26,0)</f>
        <v>0</v>
      </c>
      <c r="B102" s="268">
        <f>IF(E26="CDI",F26,0)</f>
        <v>0</v>
      </c>
      <c r="I102" s="150"/>
    </row>
    <row r="103" spans="1:14">
      <c r="A103" s="84">
        <f>IF(E30="CDI",J30,0)</f>
        <v>0</v>
      </c>
      <c r="B103" s="268">
        <f>IF(E30="CDI",F30,0)</f>
        <v>0</v>
      </c>
      <c r="I103" s="150"/>
    </row>
    <row r="104" spans="1:14">
      <c r="A104" s="84">
        <f>IF(E33="CDI",J33,0)</f>
        <v>0</v>
      </c>
      <c r="B104" s="268">
        <f>IF(E33="CDI",F33,0)</f>
        <v>0</v>
      </c>
      <c r="I104" s="150"/>
      <c r="M104" s="54"/>
    </row>
    <row r="105" spans="1:14">
      <c r="A105" s="84">
        <f>IF(E32="CDI",J32,0)</f>
        <v>32.198809741619996</v>
      </c>
      <c r="B105" s="268">
        <f>IF(E32="CDI",F32,0)</f>
        <v>0.05</v>
      </c>
      <c r="I105" s="150"/>
    </row>
    <row r="106" spans="1:14">
      <c r="A106" s="84">
        <f>IF(E35="CDI",J35,0)</f>
        <v>0</v>
      </c>
      <c r="B106" s="268">
        <f>IF(E35="CDI",F35,0)</f>
        <v>0</v>
      </c>
      <c r="I106" s="150"/>
    </row>
    <row r="107" spans="1:14">
      <c r="A107" s="84">
        <f>IF(E36="CDI",J36,0)</f>
        <v>0</v>
      </c>
      <c r="B107" s="268">
        <f>IF(E36="CDI",F36,0)</f>
        <v>0</v>
      </c>
      <c r="I107" s="150"/>
    </row>
    <row r="108" spans="1:14">
      <c r="A108" s="84">
        <f>IF(E29="CDI",J29,0)</f>
        <v>0</v>
      </c>
      <c r="B108" s="268">
        <f>IF(E29="CDI",F29,0)</f>
        <v>0</v>
      </c>
      <c r="I108" s="150"/>
    </row>
    <row r="109" spans="1:14">
      <c r="A109" s="84">
        <f>IF(E40="CDI",J40,0)</f>
        <v>0</v>
      </c>
      <c r="B109" s="268">
        <f>IF(E40="CDI",F40,0)</f>
        <v>0</v>
      </c>
      <c r="E109" s="320"/>
      <c r="F109" s="149"/>
      <c r="I109" s="150"/>
      <c r="J109" s="56"/>
    </row>
    <row r="110" spans="1:14">
      <c r="A110" s="84">
        <f>IF(E38="CDI",J38,0)</f>
        <v>0</v>
      </c>
      <c r="B110" s="268">
        <f>IF(E38="CDI",F38,0)</f>
        <v>0</v>
      </c>
      <c r="E110" s="321"/>
      <c r="F110" s="149"/>
      <c r="I110" s="150"/>
      <c r="J110" s="56"/>
    </row>
    <row r="111" spans="1:14">
      <c r="A111" s="84">
        <f>IF(E42="CDI",J42,0)</f>
        <v>20.363400276659998</v>
      </c>
      <c r="B111" s="268">
        <f>IF(E42="CDI",F42,0)</f>
        <v>0.03</v>
      </c>
      <c r="E111" s="321"/>
      <c r="F111" s="149"/>
      <c r="I111" s="150"/>
      <c r="J111" s="56"/>
    </row>
    <row r="112" spans="1:14">
      <c r="A112" s="84">
        <f>IF(E44="CDI",J44,0)</f>
        <v>0</v>
      </c>
      <c r="B112" s="268">
        <f>IF(E44="CDI",F44,0)</f>
        <v>0</v>
      </c>
      <c r="E112" s="321"/>
      <c r="F112" s="149"/>
      <c r="G112" s="56"/>
      <c r="I112" s="150"/>
      <c r="J112" s="56"/>
    </row>
    <row r="113" spans="1:10">
      <c r="A113" s="84">
        <f>IF(E39="CDI",J39,0)</f>
        <v>0</v>
      </c>
      <c r="B113" s="268">
        <f>IF(E39="CDI",F39,0)</f>
        <v>0</v>
      </c>
      <c r="D113" s="54"/>
      <c r="E113" s="321"/>
      <c r="F113" s="149"/>
      <c r="G113" s="56"/>
      <c r="I113" s="150"/>
      <c r="J113" s="56"/>
    </row>
    <row r="114" spans="1:10">
      <c r="A114" s="84">
        <f>IF(E41="CDI",J41,0)</f>
        <v>0</v>
      </c>
      <c r="B114" s="268">
        <f>IF(E41="CDI",F41,0)</f>
        <v>0</v>
      </c>
      <c r="E114" s="149"/>
      <c r="F114" s="149"/>
      <c r="G114" s="56"/>
      <c r="I114" s="292"/>
      <c r="J114" s="56"/>
    </row>
    <row r="115" spans="1:10">
      <c r="A115" s="84">
        <f>IF(E43="CDI",J43,0)</f>
        <v>20.30608309914</v>
      </c>
      <c r="B115" s="268">
        <f>IF(E43="CDI",F43,0)</f>
        <v>0.04</v>
      </c>
      <c r="E115" s="149"/>
      <c r="F115" s="149"/>
      <c r="G115" s="56"/>
      <c r="I115" s="292"/>
      <c r="J115" s="56"/>
    </row>
    <row r="116" spans="1:10">
      <c r="A116" s="84">
        <f>IF(E45="CDI",J45,0)</f>
        <v>0</v>
      </c>
      <c r="B116" s="268">
        <f>IF(E45="CDI",F45,0)</f>
        <v>0</v>
      </c>
      <c r="E116" s="149"/>
      <c r="F116" s="149"/>
      <c r="G116" s="56"/>
      <c r="I116" s="292"/>
      <c r="J116" s="56"/>
    </row>
    <row r="117" spans="1:10">
      <c r="A117" s="84">
        <f>IF(E37="CDI",J37,0)</f>
        <v>0</v>
      </c>
      <c r="B117" s="268">
        <f>IF(E37="CDI",F37,0)</f>
        <v>0</v>
      </c>
      <c r="E117" s="149"/>
      <c r="F117" s="149"/>
      <c r="G117" s="56"/>
      <c r="I117" s="292"/>
      <c r="J117" s="56"/>
    </row>
    <row r="118" spans="1:10">
      <c r="A118" s="84">
        <f>IF(E46="CDI",J46,0)</f>
        <v>14.158346288024001</v>
      </c>
      <c r="B118" s="268">
        <f>IF(E46="CDI",F46,0)</f>
        <v>0.01</v>
      </c>
      <c r="E118" s="149"/>
      <c r="F118" s="149"/>
      <c r="G118" s="56"/>
      <c r="I118" s="292"/>
      <c r="J118" s="56"/>
    </row>
    <row r="119" spans="1:10">
      <c r="A119" s="84">
        <f>IF(E47="CDI",J47,0)</f>
        <v>0</v>
      </c>
      <c r="B119" s="268">
        <f>IF(E47="CDI",F47,0)</f>
        <v>0</v>
      </c>
      <c r="E119" s="149"/>
      <c r="F119" s="149"/>
      <c r="G119" s="56"/>
      <c r="I119" s="292"/>
      <c r="J119" s="56"/>
    </row>
    <row r="120" spans="1:10">
      <c r="A120" s="269">
        <f>IF(E48="CDI",J48,0)</f>
        <v>1.4864410162499999</v>
      </c>
      <c r="B120" s="270">
        <f>IF(E48="CDI",F48,0)</f>
        <v>6.25E-2</v>
      </c>
      <c r="E120" s="149"/>
      <c r="F120" s="149"/>
      <c r="G120" s="56"/>
      <c r="I120" s="292"/>
      <c r="J120" s="56"/>
    </row>
    <row r="121" spans="1:10">
      <c r="A121" s="46" t="s">
        <v>129</v>
      </c>
      <c r="B121" s="289">
        <f>SUMPRODUCT(A95:A120,B95:B120)/SUM(A95:A120)</f>
        <v>3.6916259497182788E-2</v>
      </c>
      <c r="C121" s="271">
        <f>SUM(A95:A120)/($A$6/1000000)</f>
        <v>7.3625458325097884E-2</v>
      </c>
      <c r="E121" s="149"/>
      <c r="F121" s="149"/>
      <c r="G121" s="56"/>
      <c r="I121" s="292"/>
      <c r="J121" s="56"/>
    </row>
    <row r="122" spans="1:10">
      <c r="A122" s="84"/>
      <c r="B122" s="268"/>
      <c r="E122" s="149"/>
      <c r="F122" s="149"/>
      <c r="G122" s="56"/>
      <c r="I122" s="292"/>
      <c r="J122" s="56"/>
    </row>
    <row r="123" spans="1:10">
      <c r="A123" s="84"/>
      <c r="B123" s="268"/>
      <c r="E123" s="149"/>
      <c r="F123" s="149"/>
      <c r="G123" s="56"/>
      <c r="I123" s="292"/>
      <c r="J123" s="56"/>
    </row>
    <row r="124" spans="1:10">
      <c r="A124" s="84"/>
      <c r="B124" s="268"/>
      <c r="E124" s="149"/>
      <c r="F124" s="149"/>
      <c r="G124" s="56"/>
      <c r="I124" s="292"/>
      <c r="J124" s="56"/>
    </row>
    <row r="125" spans="1:10">
      <c r="A125" s="84"/>
      <c r="B125" s="268"/>
      <c r="E125" s="149"/>
      <c r="F125" s="149"/>
      <c r="G125" s="56"/>
      <c r="I125" s="320"/>
      <c r="J125" s="56"/>
    </row>
    <row r="126" spans="1:10">
      <c r="A126" s="84"/>
      <c r="B126" s="268"/>
      <c r="E126" s="149"/>
      <c r="F126" s="149"/>
      <c r="G126" s="56"/>
      <c r="I126" s="320"/>
      <c r="J126" s="56"/>
    </row>
    <row r="127" spans="1:10">
      <c r="A127" s="84"/>
      <c r="B127" s="268"/>
      <c r="E127" s="149"/>
      <c r="F127" s="149"/>
      <c r="G127" s="56"/>
      <c r="I127" s="320"/>
      <c r="J127" s="56"/>
    </row>
    <row r="128" spans="1:10">
      <c r="A128" s="84"/>
      <c r="B128" s="268"/>
      <c r="E128" s="149"/>
      <c r="F128" s="149"/>
      <c r="G128" s="56"/>
      <c r="I128" s="320"/>
      <c r="J128" s="56"/>
    </row>
    <row r="129" spans="1:10">
      <c r="A129" s="84"/>
      <c r="B129" s="268"/>
      <c r="E129" s="149"/>
      <c r="F129" s="149"/>
      <c r="G129" s="56"/>
      <c r="I129" s="320"/>
      <c r="J129" s="56"/>
    </row>
    <row r="130" spans="1:10">
      <c r="A130" s="84"/>
      <c r="B130" s="268"/>
      <c r="E130" s="149"/>
      <c r="F130" s="149"/>
      <c r="G130" s="56"/>
      <c r="I130" s="320"/>
      <c r="J130" s="56"/>
    </row>
    <row r="131" spans="1:10">
      <c r="E131" s="149"/>
      <c r="F131" s="149"/>
      <c r="G131" s="56"/>
      <c r="I131" s="292"/>
      <c r="J131" s="56"/>
    </row>
    <row r="132" spans="1:10">
      <c r="E132" s="149"/>
      <c r="F132" s="149"/>
      <c r="G132" s="56"/>
      <c r="I132" s="292"/>
      <c r="J132" s="56"/>
    </row>
    <row r="133" spans="1:10">
      <c r="E133" s="149"/>
      <c r="F133" s="149"/>
      <c r="G133" s="56"/>
      <c r="I133" s="292"/>
      <c r="J133" s="56"/>
    </row>
    <row r="134" spans="1:10">
      <c r="E134" s="149"/>
      <c r="F134" s="149"/>
      <c r="G134" s="56"/>
      <c r="I134" s="292"/>
      <c r="J134" s="56"/>
    </row>
    <row r="135" spans="1:10">
      <c r="E135" s="149"/>
      <c r="F135" s="149"/>
      <c r="G135" s="56"/>
      <c r="I135" s="292"/>
      <c r="J135" s="56"/>
    </row>
    <row r="136" spans="1:10">
      <c r="E136" s="149"/>
      <c r="F136" s="149"/>
      <c r="G136" s="56"/>
      <c r="I136" s="292"/>
      <c r="J136" s="56"/>
    </row>
    <row r="137" spans="1:10">
      <c r="E137" s="149"/>
      <c r="F137" s="149"/>
      <c r="G137" s="56"/>
      <c r="I137" s="292"/>
      <c r="J137" s="56"/>
    </row>
    <row r="138" spans="1:10">
      <c r="E138" s="149"/>
      <c r="F138" s="149"/>
      <c r="G138" s="56"/>
      <c r="I138" s="292"/>
      <c r="J138" s="56"/>
    </row>
    <row r="139" spans="1:10">
      <c r="E139" s="149"/>
      <c r="F139" s="149"/>
      <c r="G139" s="56"/>
      <c r="I139" s="292"/>
      <c r="J139" s="56"/>
    </row>
    <row r="140" spans="1:10">
      <c r="E140" s="149"/>
      <c r="F140" s="149"/>
      <c r="G140" s="56"/>
      <c r="I140" s="292"/>
      <c r="J140" s="56"/>
    </row>
    <row r="141" spans="1:10">
      <c r="E141" s="149"/>
      <c r="F141" s="149"/>
      <c r="G141" s="56"/>
      <c r="I141" s="292"/>
      <c r="J141" s="56"/>
    </row>
    <row r="142" spans="1:10">
      <c r="E142" s="149"/>
      <c r="F142" s="149"/>
      <c r="G142" s="56"/>
      <c r="I142" s="292"/>
      <c r="J142" s="56"/>
    </row>
    <row r="143" spans="1:10">
      <c r="E143" s="149"/>
      <c r="F143" s="149"/>
      <c r="G143" s="56"/>
      <c r="I143" s="292"/>
      <c r="J143" s="56"/>
    </row>
    <row r="144" spans="1:10">
      <c r="E144" s="149"/>
      <c r="F144" s="149"/>
      <c r="G144" s="56"/>
      <c r="I144" s="292"/>
      <c r="J144" s="56"/>
    </row>
    <row r="145" spans="5:11">
      <c r="E145" s="149"/>
      <c r="F145" s="149"/>
      <c r="G145" s="56"/>
      <c r="I145" s="292"/>
      <c r="J145" s="56"/>
    </row>
    <row r="146" spans="5:11">
      <c r="E146" s="149"/>
      <c r="F146" s="149"/>
      <c r="G146" s="56"/>
      <c r="I146" s="292"/>
      <c r="J146" s="56"/>
    </row>
    <row r="147" spans="5:11">
      <c r="E147" s="149"/>
      <c r="F147" s="149"/>
      <c r="G147" s="56"/>
      <c r="I147" s="292"/>
      <c r="J147" s="56"/>
    </row>
    <row r="148" spans="5:11">
      <c r="E148" s="149"/>
      <c r="F148" s="149"/>
      <c r="G148" s="56"/>
      <c r="I148" s="292"/>
      <c r="J148" s="56"/>
    </row>
    <row r="149" spans="5:11">
      <c r="E149" s="149"/>
      <c r="F149" s="149"/>
      <c r="G149" s="56"/>
      <c r="I149" s="292"/>
      <c r="J149" s="56"/>
      <c r="K149" s="64"/>
    </row>
    <row r="150" spans="5:11">
      <c r="E150" s="149"/>
      <c r="F150" s="149"/>
      <c r="G150" s="56"/>
      <c r="I150" s="292"/>
      <c r="J150" s="56"/>
    </row>
    <row r="151" spans="5:11">
      <c r="E151" s="149"/>
      <c r="F151" s="149"/>
      <c r="G151" s="56"/>
      <c r="I151" s="292"/>
      <c r="J151" s="56"/>
    </row>
    <row r="152" spans="5:11">
      <c r="E152" s="149"/>
      <c r="F152" s="149"/>
      <c r="G152" s="56"/>
      <c r="I152" s="292"/>
      <c r="J152" s="56"/>
    </row>
    <row r="153" spans="5:11">
      <c r="E153" s="149"/>
      <c r="F153" s="149"/>
      <c r="G153" s="56"/>
      <c r="I153" s="292"/>
      <c r="J153" s="56"/>
    </row>
    <row r="154" spans="5:11">
      <c r="E154" s="149"/>
      <c r="F154" s="149"/>
      <c r="G154" s="56"/>
      <c r="I154" s="292"/>
      <c r="J154" s="56"/>
    </row>
    <row r="155" spans="5:11">
      <c r="E155" s="149"/>
      <c r="F155" s="149"/>
      <c r="G155" s="56"/>
      <c r="I155" s="292"/>
      <c r="J155" s="56"/>
    </row>
    <row r="156" spans="5:11">
      <c r="E156" s="149"/>
      <c r="F156" s="149"/>
      <c r="G156" s="56"/>
      <c r="I156" s="292"/>
      <c r="J156" s="56"/>
    </row>
    <row r="157" spans="5:11">
      <c r="E157" s="149"/>
      <c r="F157" s="149"/>
      <c r="G157" s="56"/>
      <c r="I157" s="292"/>
      <c r="J157" s="56"/>
    </row>
    <row r="158" spans="5:11">
      <c r="E158" s="149"/>
      <c r="F158" s="149"/>
      <c r="G158" s="56"/>
      <c r="I158" s="292"/>
      <c r="J158" s="56"/>
    </row>
    <row r="159" spans="5:11">
      <c r="E159" s="149"/>
      <c r="F159" s="149"/>
      <c r="G159" s="56"/>
      <c r="I159" s="292"/>
      <c r="J159" s="56"/>
    </row>
    <row r="160" spans="5:11">
      <c r="E160" s="149"/>
      <c r="F160" s="149"/>
      <c r="G160" s="56"/>
      <c r="I160" s="292"/>
      <c r="J160" s="56"/>
    </row>
    <row r="161" spans="5:10">
      <c r="E161" s="149"/>
      <c r="F161" s="149"/>
      <c r="G161" s="56"/>
      <c r="I161" s="292"/>
      <c r="J161" s="56"/>
    </row>
    <row r="162" spans="5:10">
      <c r="E162" s="149"/>
      <c r="F162" s="149"/>
      <c r="G162" s="56"/>
      <c r="I162" s="292"/>
      <c r="J162" s="56"/>
    </row>
    <row r="163" spans="5:10">
      <c r="E163" s="149"/>
      <c r="F163" s="149"/>
      <c r="G163" s="56"/>
      <c r="I163" s="292"/>
      <c r="J163" s="56"/>
    </row>
    <row r="164" spans="5:10">
      <c r="E164" s="149"/>
      <c r="F164" s="149"/>
      <c r="G164" s="56"/>
      <c r="I164" s="292"/>
      <c r="J164" s="56"/>
    </row>
    <row r="165" spans="5:10">
      <c r="E165" s="149"/>
      <c r="F165" s="149"/>
      <c r="G165" s="56"/>
      <c r="I165" s="292"/>
      <c r="J165" s="56"/>
    </row>
    <row r="166" spans="5:10">
      <c r="E166" s="149"/>
      <c r="F166" s="149"/>
      <c r="G166" s="56"/>
      <c r="I166" s="292"/>
      <c r="J166" s="56"/>
    </row>
    <row r="167" spans="5:10">
      <c r="E167" s="149"/>
      <c r="F167" s="149"/>
      <c r="G167" s="56"/>
      <c r="I167" s="292"/>
      <c r="J167" s="56"/>
    </row>
    <row r="168" spans="5:10">
      <c r="E168" s="149"/>
      <c r="F168" s="149"/>
      <c r="G168" s="56"/>
      <c r="I168" s="292"/>
      <c r="J168" s="56"/>
    </row>
    <row r="169" spans="5:10">
      <c r="E169" s="149"/>
      <c r="F169" s="149"/>
      <c r="G169" s="56"/>
      <c r="I169" s="292"/>
      <c r="J169" s="56"/>
    </row>
    <row r="170" spans="5:10">
      <c r="E170" s="149"/>
      <c r="F170" s="149"/>
      <c r="G170" s="56"/>
      <c r="I170" s="292"/>
      <c r="J170" s="56"/>
    </row>
    <row r="171" spans="5:10">
      <c r="E171" s="149"/>
      <c r="F171" s="149"/>
      <c r="G171" s="56"/>
      <c r="I171" s="292"/>
      <c r="J171" s="56"/>
    </row>
    <row r="172" spans="5:10">
      <c r="E172" s="149"/>
      <c r="F172" s="149"/>
      <c r="G172" s="56"/>
      <c r="I172" s="292"/>
      <c r="J172" s="56"/>
    </row>
    <row r="173" spans="5:10">
      <c r="E173" s="149"/>
      <c r="F173" s="149"/>
      <c r="G173" s="56"/>
      <c r="I173" s="292"/>
      <c r="J173" s="56"/>
    </row>
    <row r="174" spans="5:10">
      <c r="E174" s="149"/>
      <c r="F174" s="149"/>
      <c r="G174" s="56"/>
      <c r="I174" s="292"/>
      <c r="J174" s="56"/>
    </row>
    <row r="175" spans="5:10">
      <c r="E175" s="149"/>
      <c r="F175" s="149"/>
      <c r="G175" s="56"/>
      <c r="I175" s="292"/>
      <c r="J175" s="56"/>
    </row>
    <row r="176" spans="5:10">
      <c r="E176" s="149"/>
      <c r="F176" s="149"/>
      <c r="G176" s="56"/>
      <c r="I176" s="292"/>
      <c r="J176" s="56"/>
    </row>
    <row r="177" spans="5:10">
      <c r="E177" s="149"/>
      <c r="F177" s="149"/>
      <c r="G177" s="56"/>
      <c r="I177" s="292"/>
      <c r="J177" s="56"/>
    </row>
    <row r="178" spans="5:10">
      <c r="E178" s="149"/>
      <c r="F178" s="149"/>
      <c r="G178" s="56"/>
      <c r="I178" s="292"/>
      <c r="J178" s="56"/>
    </row>
    <row r="179" spans="5:10">
      <c r="E179" s="149"/>
      <c r="F179" s="149"/>
      <c r="G179" s="56"/>
      <c r="I179" s="292"/>
      <c r="J179" s="56"/>
    </row>
    <row r="180" spans="5:10">
      <c r="E180" s="149"/>
      <c r="F180" s="149"/>
      <c r="G180" s="56"/>
      <c r="I180" s="292"/>
      <c r="J180" s="56"/>
    </row>
    <row r="181" spans="5:10">
      <c r="E181" s="149"/>
      <c r="F181" s="149"/>
      <c r="G181" s="56"/>
      <c r="I181" s="292"/>
      <c r="J181" s="56"/>
    </row>
    <row r="182" spans="5:10">
      <c r="E182" s="149"/>
      <c r="F182" s="149"/>
      <c r="G182" s="56"/>
      <c r="I182" s="292"/>
      <c r="J182" s="56"/>
    </row>
    <row r="183" spans="5:10">
      <c r="E183" s="149"/>
      <c r="F183" s="149"/>
      <c r="G183" s="56"/>
      <c r="I183" s="292"/>
      <c r="J183" s="56"/>
    </row>
    <row r="184" spans="5:10">
      <c r="E184" s="149"/>
      <c r="F184" s="149"/>
      <c r="G184" s="56"/>
      <c r="I184" s="292"/>
      <c r="J184" s="56"/>
    </row>
    <row r="185" spans="5:10">
      <c r="E185" s="149"/>
      <c r="F185" s="149"/>
      <c r="G185" s="56"/>
      <c r="I185" s="292"/>
      <c r="J185" s="56"/>
    </row>
    <row r="186" spans="5:10">
      <c r="E186" s="149"/>
      <c r="F186" s="149"/>
      <c r="G186" s="56"/>
      <c r="I186" s="292"/>
      <c r="J186" s="56"/>
    </row>
    <row r="187" spans="5:10">
      <c r="E187" s="149"/>
      <c r="F187" s="149"/>
      <c r="G187" s="56"/>
      <c r="I187" s="292"/>
      <c r="J187" s="56"/>
    </row>
    <row r="188" spans="5:10">
      <c r="E188" s="149"/>
      <c r="F188" s="149"/>
      <c r="G188" s="56"/>
      <c r="I188" s="292"/>
      <c r="J188" s="56"/>
    </row>
    <row r="189" spans="5:10">
      <c r="E189" s="149"/>
      <c r="F189" s="149"/>
      <c r="G189" s="56"/>
      <c r="I189" s="292"/>
      <c r="J189" s="56"/>
    </row>
    <row r="190" spans="5:10">
      <c r="E190" s="149"/>
      <c r="F190" s="149"/>
      <c r="G190" s="56"/>
      <c r="I190" s="292"/>
      <c r="J190" s="56"/>
    </row>
    <row r="191" spans="5:10">
      <c r="E191" s="149"/>
      <c r="F191" s="149"/>
      <c r="G191" s="56"/>
      <c r="I191" s="292"/>
      <c r="J191" s="56"/>
    </row>
    <row r="192" spans="5:10">
      <c r="E192" s="149"/>
      <c r="F192" s="149"/>
      <c r="G192" s="56"/>
    </row>
    <row r="193" spans="5:7">
      <c r="E193" s="149"/>
      <c r="F193" s="149"/>
      <c r="G193" s="56"/>
    </row>
    <row r="194" spans="5:7">
      <c r="E194" s="149"/>
      <c r="F194" s="149"/>
      <c r="G194" s="56"/>
    </row>
    <row r="195" spans="5:7">
      <c r="E195" s="149"/>
      <c r="F195" s="149"/>
      <c r="G195" s="56"/>
    </row>
    <row r="196" spans="5:7">
      <c r="E196" s="149"/>
      <c r="F196" s="149"/>
      <c r="G196" s="56"/>
    </row>
    <row r="197" spans="5:7">
      <c r="E197" s="149"/>
      <c r="F197" s="149"/>
      <c r="G197" s="56"/>
    </row>
    <row r="198" spans="5:7">
      <c r="E198" s="149"/>
      <c r="F198" s="149"/>
      <c r="G198" s="56"/>
    </row>
    <row r="199" spans="5:7">
      <c r="E199" s="149"/>
      <c r="F199" s="149"/>
      <c r="G199" s="56"/>
    </row>
    <row r="200" spans="5:7">
      <c r="E200" s="149"/>
      <c r="F200" s="149"/>
      <c r="G200" s="56"/>
    </row>
    <row r="201" spans="5:7">
      <c r="E201" s="149"/>
      <c r="F201" s="149"/>
      <c r="G201" s="56"/>
    </row>
    <row r="202" spans="5:7">
      <c r="E202" s="149"/>
      <c r="F202" s="149"/>
      <c r="G202" s="56"/>
    </row>
    <row r="203" spans="5:7">
      <c r="E203" s="149"/>
      <c r="F203" s="149"/>
      <c r="G203" s="56"/>
    </row>
    <row r="204" spans="5:7">
      <c r="E204" s="149"/>
      <c r="F204" s="149"/>
      <c r="G204" s="56"/>
    </row>
    <row r="205" spans="5:7">
      <c r="E205" s="149"/>
      <c r="F205" s="149"/>
      <c r="G205" s="56"/>
    </row>
    <row r="206" spans="5:7">
      <c r="E206" s="149"/>
      <c r="F206" s="149"/>
      <c r="G206" s="56"/>
    </row>
    <row r="207" spans="5:7">
      <c r="E207" s="149"/>
      <c r="F207" s="149"/>
      <c r="G207" s="56"/>
    </row>
    <row r="208" spans="5:7">
      <c r="E208" s="149"/>
      <c r="F208" s="149"/>
      <c r="G208" s="56"/>
    </row>
    <row r="209" spans="5:7">
      <c r="E209" s="149"/>
      <c r="F209" s="149"/>
      <c r="G209" s="56"/>
    </row>
    <row r="210" spans="5:7">
      <c r="E210" s="149"/>
      <c r="F210" s="149"/>
      <c r="G210" s="56"/>
    </row>
    <row r="211" spans="5:7">
      <c r="E211" s="149"/>
      <c r="F211" s="149"/>
      <c r="G211" s="56"/>
    </row>
    <row r="212" spans="5:7">
      <c r="E212" s="149"/>
      <c r="F212" s="149"/>
      <c r="G212" s="56"/>
    </row>
    <row r="213" spans="5:7">
      <c r="E213" s="149"/>
      <c r="F213" s="149"/>
      <c r="G213" s="56"/>
    </row>
    <row r="214" spans="5:7">
      <c r="E214" s="149"/>
      <c r="F214" s="149"/>
      <c r="G214" s="56"/>
    </row>
    <row r="215" spans="5:7">
      <c r="E215" s="149"/>
      <c r="F215" s="149"/>
      <c r="G215" s="56"/>
    </row>
    <row r="216" spans="5:7">
      <c r="E216" s="149"/>
      <c r="F216" s="149"/>
      <c r="G216" s="56"/>
    </row>
    <row r="217" spans="5:7">
      <c r="E217" s="149"/>
      <c r="F217" s="149"/>
      <c r="G217" s="56"/>
    </row>
    <row r="218" spans="5:7">
      <c r="E218" s="149"/>
      <c r="F218" s="149"/>
      <c r="G218" s="56"/>
    </row>
    <row r="219" spans="5:7">
      <c r="E219" s="149"/>
      <c r="F219" s="149"/>
      <c r="G219" s="56"/>
    </row>
    <row r="220" spans="5:7">
      <c r="E220" s="149"/>
      <c r="F220" s="149"/>
      <c r="G220" s="56"/>
    </row>
    <row r="221" spans="5:7">
      <c r="E221" s="149"/>
      <c r="F221" s="149"/>
      <c r="G221" s="56"/>
    </row>
    <row r="222" spans="5:7">
      <c r="E222" s="149"/>
      <c r="F222" s="149"/>
      <c r="G222" s="56"/>
    </row>
    <row r="223" spans="5:7">
      <c r="E223" s="149"/>
      <c r="F223" s="149"/>
      <c r="G223" s="56"/>
    </row>
    <row r="224" spans="5:7">
      <c r="E224" s="149"/>
      <c r="F224" s="149"/>
      <c r="G224" s="56"/>
    </row>
    <row r="225" spans="5:7">
      <c r="E225" s="149"/>
      <c r="F225" s="149"/>
      <c r="G225" s="56"/>
    </row>
    <row r="226" spans="5:7">
      <c r="E226" s="149"/>
      <c r="F226" s="149"/>
      <c r="G226" s="56"/>
    </row>
    <row r="227" spans="5:7">
      <c r="E227" s="149"/>
      <c r="F227" s="149"/>
      <c r="G227" s="56"/>
    </row>
    <row r="228" spans="5:7">
      <c r="E228" s="149"/>
      <c r="F228" s="149"/>
      <c r="G228" s="56"/>
    </row>
    <row r="229" spans="5:7">
      <c r="E229" s="149"/>
      <c r="F229" s="149"/>
      <c r="G229" s="56"/>
    </row>
    <row r="230" spans="5:7">
      <c r="E230" s="149"/>
      <c r="F230" s="149"/>
      <c r="G230" s="56"/>
    </row>
    <row r="231" spans="5:7">
      <c r="E231" s="149"/>
      <c r="F231" s="149"/>
      <c r="G231" s="56"/>
    </row>
    <row r="232" spans="5:7">
      <c r="E232" s="149"/>
      <c r="F232" s="149"/>
      <c r="G232" s="56"/>
    </row>
    <row r="233" spans="5:7">
      <c r="E233" s="149"/>
      <c r="F233" s="149"/>
      <c r="G233" s="56"/>
    </row>
    <row r="234" spans="5:7">
      <c r="E234" s="149"/>
      <c r="F234" s="149"/>
      <c r="G234" s="56"/>
    </row>
    <row r="235" spans="5:7">
      <c r="E235" s="149"/>
      <c r="F235" s="149"/>
      <c r="G235" s="56"/>
    </row>
    <row r="236" spans="5:7">
      <c r="E236" s="149"/>
      <c r="F236" s="149"/>
      <c r="G236" s="56"/>
    </row>
    <row r="237" spans="5:7">
      <c r="E237" s="149"/>
      <c r="F237" s="149"/>
      <c r="G237" s="56"/>
    </row>
    <row r="238" spans="5:7">
      <c r="E238" s="149"/>
      <c r="F238" s="149"/>
      <c r="G238" s="56"/>
    </row>
    <row r="239" spans="5:7">
      <c r="E239" s="149"/>
      <c r="F239" s="149"/>
      <c r="G239" s="56"/>
    </row>
    <row r="240" spans="5:7">
      <c r="E240" s="149"/>
      <c r="F240" s="149"/>
      <c r="G240" s="56"/>
    </row>
    <row r="241" spans="5:7">
      <c r="E241" s="149"/>
      <c r="F241" s="149"/>
      <c r="G241" s="56"/>
    </row>
    <row r="242" spans="5:7">
      <c r="E242" s="149"/>
      <c r="F242" s="149"/>
      <c r="G242" s="56"/>
    </row>
    <row r="243" spans="5:7">
      <c r="E243" s="149"/>
      <c r="F243" s="149"/>
      <c r="G243" s="56"/>
    </row>
    <row r="244" spans="5:7">
      <c r="E244" s="149"/>
      <c r="F244" s="149"/>
      <c r="G244" s="56"/>
    </row>
    <row r="245" spans="5:7">
      <c r="E245" s="149"/>
      <c r="F245" s="149"/>
      <c r="G245" s="56"/>
    </row>
    <row r="246" spans="5:7">
      <c r="E246" s="149"/>
      <c r="F246" s="149"/>
      <c r="G246" s="56"/>
    </row>
    <row r="247" spans="5:7">
      <c r="E247" s="149"/>
      <c r="F247" s="149"/>
      <c r="G247" s="56"/>
    </row>
    <row r="248" spans="5:7">
      <c r="E248" s="149"/>
      <c r="F248" s="149"/>
      <c r="G248" s="56"/>
    </row>
    <row r="249" spans="5:7">
      <c r="E249" s="149"/>
      <c r="F249" s="149"/>
      <c r="G249" s="56"/>
    </row>
    <row r="250" spans="5:7">
      <c r="E250" s="149"/>
      <c r="F250" s="149"/>
      <c r="G250" s="56"/>
    </row>
    <row r="251" spans="5:7">
      <c r="E251" s="149"/>
      <c r="F251" s="149"/>
      <c r="G251" s="56"/>
    </row>
    <row r="252" spans="5:7">
      <c r="E252" s="149"/>
      <c r="F252" s="149"/>
      <c r="G252" s="56"/>
    </row>
    <row r="253" spans="5:7">
      <c r="E253" s="149"/>
      <c r="F253" s="149"/>
      <c r="G253" s="56"/>
    </row>
    <row r="254" spans="5:7">
      <c r="E254" s="149"/>
      <c r="F254" s="149"/>
      <c r="G254" s="56"/>
    </row>
    <row r="255" spans="5:7">
      <c r="E255" s="149"/>
      <c r="F255" s="149"/>
      <c r="G255" s="56"/>
    </row>
    <row r="256" spans="5:7">
      <c r="E256" s="149"/>
      <c r="F256" s="149"/>
      <c r="G256" s="56"/>
    </row>
    <row r="257" spans="5:7">
      <c r="E257" s="149"/>
      <c r="F257" s="149"/>
      <c r="G257" s="56"/>
    </row>
    <row r="258" spans="5:7">
      <c r="E258" s="149"/>
      <c r="F258" s="149"/>
      <c r="G258" s="56"/>
    </row>
    <row r="259" spans="5:7">
      <c r="E259" s="149"/>
      <c r="F259" s="149"/>
      <c r="G259" s="56"/>
    </row>
    <row r="260" spans="5:7">
      <c r="E260" s="149"/>
      <c r="F260" s="149"/>
      <c r="G260" s="56"/>
    </row>
    <row r="261" spans="5:7">
      <c r="E261" s="149"/>
      <c r="F261" s="149"/>
      <c r="G261" s="56"/>
    </row>
    <row r="262" spans="5:7">
      <c r="E262" s="149"/>
      <c r="F262" s="149"/>
      <c r="G262" s="56"/>
    </row>
    <row r="263" spans="5:7">
      <c r="E263" s="149"/>
      <c r="F263" s="149"/>
      <c r="G263" s="56"/>
    </row>
    <row r="264" spans="5:7">
      <c r="E264" s="149"/>
      <c r="F264" s="149"/>
      <c r="G264" s="56"/>
    </row>
    <row r="265" spans="5:7">
      <c r="E265" s="149"/>
      <c r="F265" s="149"/>
      <c r="G265" s="56"/>
    </row>
    <row r="266" spans="5:7">
      <c r="E266" s="149"/>
      <c r="F266" s="149"/>
      <c r="G266" s="56"/>
    </row>
    <row r="267" spans="5:7">
      <c r="E267" s="149"/>
      <c r="F267" s="149"/>
      <c r="G267" s="56"/>
    </row>
    <row r="268" spans="5:7">
      <c r="E268" s="149"/>
      <c r="F268" s="149"/>
      <c r="G268" s="56"/>
    </row>
    <row r="269" spans="5:7">
      <c r="E269" s="149"/>
      <c r="F269" s="149"/>
      <c r="G269" s="56"/>
    </row>
    <row r="270" spans="5:7">
      <c r="E270" s="149"/>
      <c r="F270" s="149"/>
      <c r="G270" s="56"/>
    </row>
    <row r="271" spans="5:7">
      <c r="E271" s="149"/>
      <c r="F271" s="149"/>
      <c r="G271" s="56"/>
    </row>
    <row r="272" spans="5:7">
      <c r="E272" s="149"/>
      <c r="F272" s="149"/>
      <c r="G272" s="56"/>
    </row>
    <row r="273" spans="5:7">
      <c r="E273" s="149"/>
      <c r="F273" s="149"/>
      <c r="G273" s="56"/>
    </row>
    <row r="274" spans="5:7">
      <c r="E274" s="149"/>
      <c r="F274" s="149"/>
      <c r="G274" s="56"/>
    </row>
    <row r="275" spans="5:7">
      <c r="E275" s="149"/>
      <c r="F275" s="149"/>
      <c r="G275" s="56"/>
    </row>
    <row r="276" spans="5:7">
      <c r="E276" s="149"/>
      <c r="F276" s="149"/>
      <c r="G276" s="56"/>
    </row>
    <row r="277" spans="5:7">
      <c r="E277" s="149"/>
      <c r="F277" s="149"/>
      <c r="G277" s="56"/>
    </row>
    <row r="278" spans="5:7">
      <c r="E278" s="149"/>
      <c r="F278" s="149"/>
      <c r="G278" s="56"/>
    </row>
    <row r="279" spans="5:7">
      <c r="E279" s="149"/>
      <c r="F279" s="149"/>
      <c r="G279" s="56"/>
    </row>
    <row r="280" spans="5:7">
      <c r="E280" s="149"/>
      <c r="F280" s="149"/>
      <c r="G280" s="56"/>
    </row>
    <row r="281" spans="5:7">
      <c r="E281" s="149"/>
      <c r="F281" s="149"/>
      <c r="G281" s="56"/>
    </row>
    <row r="282" spans="5:7">
      <c r="E282" s="149"/>
      <c r="F282" s="149"/>
      <c r="G282" s="56"/>
    </row>
    <row r="283" spans="5:7">
      <c r="E283" s="149"/>
      <c r="F283" s="149"/>
      <c r="G283" s="56"/>
    </row>
    <row r="284" spans="5:7">
      <c r="E284" s="149"/>
      <c r="F284" s="149"/>
      <c r="G284" s="56"/>
    </row>
    <row r="285" spans="5:7">
      <c r="E285" s="149"/>
      <c r="F285" s="149"/>
      <c r="G285" s="56"/>
    </row>
    <row r="286" spans="5:7">
      <c r="E286" s="149"/>
      <c r="F286" s="149"/>
      <c r="G286" s="56"/>
    </row>
    <row r="287" spans="5:7">
      <c r="E287" s="149"/>
      <c r="F287" s="149"/>
      <c r="G287" s="56"/>
    </row>
    <row r="288" spans="5:7">
      <c r="E288" s="149"/>
      <c r="F288" s="149"/>
      <c r="G288" s="56"/>
    </row>
    <row r="289" spans="5:7">
      <c r="E289" s="149"/>
      <c r="F289" s="149"/>
      <c r="G289" s="56"/>
    </row>
    <row r="290" spans="5:7">
      <c r="E290" s="149"/>
      <c r="F290" s="149"/>
      <c r="G290" s="56"/>
    </row>
    <row r="291" spans="5:7">
      <c r="E291" s="149"/>
      <c r="F291" s="149"/>
      <c r="G291" s="56"/>
    </row>
    <row r="292" spans="5:7">
      <c r="E292" s="149"/>
      <c r="F292" s="149"/>
      <c r="G292" s="56"/>
    </row>
    <row r="293" spans="5:7">
      <c r="E293" s="149"/>
      <c r="F293" s="149"/>
      <c r="G293" s="56"/>
    </row>
    <row r="294" spans="5:7">
      <c r="E294" s="149"/>
      <c r="F294" s="149"/>
      <c r="G294" s="56"/>
    </row>
    <row r="295" spans="5:7">
      <c r="E295" s="149"/>
      <c r="F295" s="149"/>
      <c r="G295" s="56"/>
    </row>
    <row r="296" spans="5:7">
      <c r="E296" s="149"/>
      <c r="F296" s="149"/>
      <c r="G296" s="56"/>
    </row>
    <row r="297" spans="5:7">
      <c r="E297" s="149"/>
      <c r="F297" s="149"/>
      <c r="G297" s="56"/>
    </row>
    <row r="298" spans="5:7">
      <c r="E298" s="149"/>
      <c r="F298" s="149"/>
      <c r="G298" s="56"/>
    </row>
    <row r="299" spans="5:7">
      <c r="E299" s="149"/>
      <c r="F299" s="149"/>
      <c r="G299" s="56"/>
    </row>
    <row r="300" spans="5:7">
      <c r="E300" s="149"/>
      <c r="F300" s="149"/>
      <c r="G300" s="56"/>
    </row>
    <row r="301" spans="5:7">
      <c r="E301" s="149"/>
      <c r="F301" s="149"/>
      <c r="G301" s="56"/>
    </row>
    <row r="302" spans="5:7">
      <c r="E302" s="149"/>
      <c r="F302" s="149"/>
      <c r="G302" s="56"/>
    </row>
    <row r="303" spans="5:7">
      <c r="E303" s="149"/>
      <c r="F303" s="149"/>
      <c r="G303" s="56"/>
    </row>
    <row r="304" spans="5:7">
      <c r="E304" s="149"/>
      <c r="F304" s="149"/>
      <c r="G304" s="56"/>
    </row>
    <row r="305" spans="5:7">
      <c r="E305" s="149"/>
      <c r="F305" s="149"/>
      <c r="G305" s="56"/>
    </row>
    <row r="306" spans="5:7">
      <c r="E306" s="149"/>
      <c r="F306" s="149"/>
      <c r="G306" s="56"/>
    </row>
    <row r="307" spans="5:7">
      <c r="E307" s="149"/>
      <c r="F307" s="149"/>
      <c r="G307" s="56"/>
    </row>
    <row r="308" spans="5:7">
      <c r="E308" s="149"/>
      <c r="F308" s="149"/>
      <c r="G308" s="56"/>
    </row>
    <row r="309" spans="5:7">
      <c r="E309" s="149"/>
      <c r="F309" s="149"/>
      <c r="G309" s="56"/>
    </row>
    <row r="310" spans="5:7">
      <c r="E310" s="149"/>
      <c r="F310" s="149"/>
      <c r="G310" s="56"/>
    </row>
    <row r="311" spans="5:7">
      <c r="E311" s="149"/>
      <c r="F311" s="149"/>
      <c r="G311" s="56"/>
    </row>
    <row r="312" spans="5:7">
      <c r="E312" s="149"/>
      <c r="F312" s="149"/>
      <c r="G312" s="56"/>
    </row>
    <row r="313" spans="5:7">
      <c r="E313" s="149"/>
      <c r="F313" s="149"/>
      <c r="G313" s="56"/>
    </row>
    <row r="314" spans="5:7">
      <c r="E314" s="149"/>
      <c r="F314" s="149"/>
      <c r="G314" s="56"/>
    </row>
    <row r="315" spans="5:7">
      <c r="E315" s="149"/>
      <c r="F315" s="149"/>
      <c r="G315" s="56"/>
    </row>
    <row r="316" spans="5:7">
      <c r="E316" s="149"/>
      <c r="F316" s="149"/>
      <c r="G316" s="56"/>
    </row>
    <row r="317" spans="5:7">
      <c r="E317" s="149"/>
      <c r="F317" s="149"/>
      <c r="G317" s="56"/>
    </row>
    <row r="318" spans="5:7">
      <c r="E318" s="149"/>
      <c r="F318" s="149"/>
      <c r="G318" s="56"/>
    </row>
    <row r="319" spans="5:7">
      <c r="E319" s="149"/>
      <c r="F319" s="149"/>
      <c r="G319" s="56"/>
    </row>
    <row r="320" spans="5:7">
      <c r="E320" s="149"/>
      <c r="F320" s="149"/>
      <c r="G320" s="56"/>
    </row>
    <row r="321" spans="5:7">
      <c r="E321" s="149"/>
      <c r="F321" s="149"/>
      <c r="G321" s="56"/>
    </row>
    <row r="322" spans="5:7">
      <c r="E322" s="149"/>
      <c r="F322" s="149"/>
      <c r="G322" s="56"/>
    </row>
    <row r="323" spans="5:7">
      <c r="E323" s="149"/>
      <c r="F323" s="149"/>
      <c r="G323" s="56"/>
    </row>
    <row r="324" spans="5:7">
      <c r="E324" s="149"/>
      <c r="F324" s="149"/>
      <c r="G324" s="56"/>
    </row>
    <row r="325" spans="5:7">
      <c r="E325" s="149"/>
      <c r="F325" s="149"/>
      <c r="G325" s="56"/>
    </row>
    <row r="326" spans="5:7">
      <c r="E326" s="149"/>
      <c r="F326" s="149"/>
      <c r="G326" s="56"/>
    </row>
    <row r="327" spans="5:7">
      <c r="E327" s="149"/>
      <c r="F327" s="149"/>
      <c r="G327" s="56"/>
    </row>
    <row r="328" spans="5:7">
      <c r="E328" s="149"/>
      <c r="F328" s="149"/>
      <c r="G328" s="56"/>
    </row>
    <row r="329" spans="5:7">
      <c r="E329" s="149"/>
      <c r="F329" s="149"/>
      <c r="G329" s="56"/>
    </row>
    <row r="330" spans="5:7">
      <c r="E330" s="149"/>
      <c r="F330" s="149"/>
      <c r="G330" s="56"/>
    </row>
    <row r="331" spans="5:7">
      <c r="E331" s="149"/>
      <c r="F331" s="149"/>
      <c r="G331" s="56"/>
    </row>
    <row r="332" spans="5:7">
      <c r="E332" s="149"/>
      <c r="F332" s="149"/>
      <c r="G332" s="56"/>
    </row>
    <row r="333" spans="5:7">
      <c r="E333" s="149"/>
      <c r="F333" s="149"/>
      <c r="G333" s="56"/>
    </row>
    <row r="334" spans="5:7">
      <c r="E334" s="149"/>
      <c r="F334" s="149"/>
      <c r="G334" s="56"/>
    </row>
    <row r="335" spans="5:7">
      <c r="E335" s="149"/>
      <c r="F335" s="149"/>
      <c r="G335" s="56"/>
    </row>
    <row r="336" spans="5:7">
      <c r="E336" s="149"/>
      <c r="F336" s="149"/>
      <c r="G336" s="56"/>
    </row>
    <row r="337" spans="5:7">
      <c r="E337" s="149"/>
      <c r="F337" s="149"/>
      <c r="G337" s="56"/>
    </row>
    <row r="338" spans="5:7">
      <c r="E338" s="149"/>
      <c r="F338" s="149"/>
      <c r="G338" s="56"/>
    </row>
    <row r="339" spans="5:7">
      <c r="E339" s="149"/>
      <c r="F339" s="149"/>
      <c r="G339" s="56"/>
    </row>
    <row r="340" spans="5:7">
      <c r="E340" s="149"/>
      <c r="F340" s="149"/>
      <c r="G340" s="56"/>
    </row>
    <row r="341" spans="5:7">
      <c r="E341" s="149"/>
      <c r="F341" s="149"/>
      <c r="G341" s="56"/>
    </row>
    <row r="342" spans="5:7">
      <c r="E342" s="149"/>
      <c r="F342" s="149"/>
      <c r="G342" s="56"/>
    </row>
    <row r="343" spans="5:7">
      <c r="E343" s="149"/>
      <c r="F343" s="149"/>
      <c r="G343" s="56"/>
    </row>
    <row r="344" spans="5:7">
      <c r="E344" s="149"/>
      <c r="F344" s="149"/>
      <c r="G344" s="56"/>
    </row>
    <row r="345" spans="5:7">
      <c r="E345" s="149"/>
      <c r="F345" s="149"/>
      <c r="G345" s="56"/>
    </row>
    <row r="346" spans="5:7">
      <c r="E346" s="149"/>
      <c r="F346" s="149"/>
      <c r="G346" s="56"/>
    </row>
    <row r="347" spans="5:7">
      <c r="E347" s="149"/>
      <c r="F347" s="149"/>
      <c r="G347" s="56"/>
    </row>
    <row r="348" spans="5:7">
      <c r="E348" s="149"/>
      <c r="F348" s="149"/>
      <c r="G348" s="56"/>
    </row>
    <row r="349" spans="5:7">
      <c r="E349" s="149"/>
      <c r="F349" s="149"/>
      <c r="G349" s="56"/>
    </row>
    <row r="350" spans="5:7">
      <c r="E350" s="149"/>
      <c r="F350" s="149"/>
      <c r="G350" s="56"/>
    </row>
    <row r="351" spans="5:7">
      <c r="E351" s="149"/>
      <c r="F351" s="149"/>
      <c r="G351" s="56"/>
    </row>
    <row r="352" spans="5:7">
      <c r="E352" s="149"/>
      <c r="F352" s="149"/>
      <c r="G352" s="56"/>
    </row>
    <row r="353" spans="5:7">
      <c r="E353" s="149"/>
      <c r="F353" s="149"/>
      <c r="G353" s="56"/>
    </row>
    <row r="354" spans="5:7">
      <c r="E354" s="149"/>
      <c r="F354" s="149"/>
      <c r="G354" s="56"/>
    </row>
    <row r="355" spans="5:7">
      <c r="E355" s="149"/>
      <c r="F355" s="149"/>
      <c r="G355" s="56"/>
    </row>
  </sheetData>
  <dataConsolidate/>
  <pageMargins left="0.7" right="0.7" top="0.75" bottom="0.75" header="0.3" footer="0.3"/>
  <pageSetup scale="17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B238A-0832-4622-82C6-528A66879DEC}">
  <sheetPr codeName="Sheet4"/>
  <dimension ref="A1:AH1181"/>
  <sheetViews>
    <sheetView showGridLines="0" topLeftCell="E1" zoomScale="70" zoomScaleNormal="70" zoomScaleSheetLayoutView="85" workbookViewId="0">
      <selection activeCell="K22" sqref="K22"/>
    </sheetView>
  </sheetViews>
  <sheetFormatPr defaultRowHeight="15"/>
  <cols>
    <col min="1" max="1" width="7.7109375" customWidth="1"/>
    <col min="4" max="4" width="19.28515625" bestFit="1" customWidth="1"/>
    <col min="6" max="6" width="14.85546875" bestFit="1" customWidth="1"/>
    <col min="7" max="7" width="13" bestFit="1" customWidth="1"/>
    <col min="8" max="8" width="7.42578125" bestFit="1" customWidth="1"/>
    <col min="11" max="11" width="21.5703125" customWidth="1"/>
    <col min="12" max="12" width="13.85546875" customWidth="1"/>
    <col min="13" max="13" width="14.7109375" bestFit="1" customWidth="1"/>
    <col min="14" max="14" width="13.85546875" bestFit="1" customWidth="1"/>
    <col min="15" max="15" width="12.140625" bestFit="1" customWidth="1"/>
    <col min="16" max="16" width="13.42578125" bestFit="1" customWidth="1"/>
    <col min="17" max="17" width="12.42578125" bestFit="1" customWidth="1"/>
    <col min="18" max="18" width="18.7109375" bestFit="1" customWidth="1"/>
    <col min="19" max="19" width="12.42578125" customWidth="1"/>
    <col min="20" max="20" width="19.5703125" bestFit="1" customWidth="1"/>
    <col min="21" max="21" width="11.85546875" bestFit="1" customWidth="1"/>
    <col min="22" max="22" width="36.28515625" bestFit="1" customWidth="1"/>
    <col min="23" max="23" width="15.42578125" bestFit="1" customWidth="1"/>
    <col min="24" max="24" width="18.5703125" customWidth="1"/>
    <col min="26" max="26" width="17.28515625" bestFit="1" customWidth="1"/>
    <col min="27" max="27" width="10.5703125" style="50" customWidth="1"/>
    <col min="28" max="28" width="15.7109375" style="51" bestFit="1" customWidth="1"/>
    <col min="29" max="29" width="9.140625" style="48"/>
    <col min="30" max="30" width="13" bestFit="1" customWidth="1"/>
    <col min="34" max="34" width="11.42578125" bestFit="1" customWidth="1"/>
  </cols>
  <sheetData>
    <row r="1" spans="1:34" ht="18.75">
      <c r="A1" s="117" t="s">
        <v>12</v>
      </c>
      <c r="B1" s="117"/>
      <c r="F1" s="117" t="s">
        <v>70</v>
      </c>
      <c r="K1" s="117" t="s">
        <v>107</v>
      </c>
      <c r="L1" s="5"/>
      <c r="M1" s="10"/>
      <c r="V1" s="117" t="s">
        <v>71</v>
      </c>
      <c r="W1" s="5"/>
      <c r="X1" s="10"/>
      <c r="Z1" s="32" t="s">
        <v>11</v>
      </c>
      <c r="AA1" s="10" t="s">
        <v>75</v>
      </c>
      <c r="AB1" s="10" t="s">
        <v>72</v>
      </c>
      <c r="AC1" s="33" t="s">
        <v>73</v>
      </c>
      <c r="AD1" s="33" t="s">
        <v>74</v>
      </c>
      <c r="AE1" s="33" t="s">
        <v>78</v>
      </c>
      <c r="AG1" s="114" t="s">
        <v>53</v>
      </c>
      <c r="AH1" s="115" t="s">
        <v>53</v>
      </c>
    </row>
    <row r="2" spans="1:34">
      <c r="A2" s="11" t="s">
        <v>11</v>
      </c>
      <c r="B2" s="112">
        <f>D2/1000000</f>
        <v>1288.8292735876462</v>
      </c>
      <c r="C2" s="110">
        <f>B2/SUM($B$2:$B$4)</f>
        <v>0.84035351102709388</v>
      </c>
      <c r="D2" s="90">
        <f>SUM(Tabelão!P19:P48)</f>
        <v>1288829273.5876462</v>
      </c>
      <c r="F2" s="2" t="s">
        <v>64</v>
      </c>
      <c r="G2" s="112">
        <f>SUMIF(Tabelão!$E$19:$E$49,"IPCA",Tabelão!$J$19:$J$49)</f>
        <v>1155.451168415952</v>
      </c>
      <c r="J2" s="87"/>
      <c r="K2" s="47" t="s">
        <v>169</v>
      </c>
      <c r="L2" s="265" t="str">
        <f>VLOOKUP(K2,Tabelão!B:O,14,0)</f>
        <v>Logístico</v>
      </c>
      <c r="M2" s="202">
        <f>VLOOKUP(K2,Tabelão!$B:$J,9,0)</f>
        <v>88.307990957199991</v>
      </c>
      <c r="O2" s="113" t="s">
        <v>38</v>
      </c>
      <c r="P2" s="113"/>
      <c r="V2" s="34" t="s">
        <v>16</v>
      </c>
      <c r="W2" s="34" t="s">
        <v>81</v>
      </c>
      <c r="X2" s="34" t="s">
        <v>72</v>
      </c>
      <c r="Z2" s="11" t="s">
        <v>76</v>
      </c>
      <c r="AA2" s="50" t="s">
        <v>192</v>
      </c>
      <c r="AB2" s="51">
        <f>472171062+18000000+55000000+205000000</f>
        <v>750171062</v>
      </c>
      <c r="AC2" s="52" t="s">
        <v>53</v>
      </c>
      <c r="AD2" s="2" t="str">
        <f t="shared" ref="AD2:AD10" si="0">VLOOKUP(AC2,$AG$1:$AH$15,2,0)</f>
        <v>SP</v>
      </c>
      <c r="AE2" s="6">
        <f>AB2/SUM($AB$2:$AB$4)</f>
        <v>0.69086942797193807</v>
      </c>
      <c r="AG2" s="114" t="s">
        <v>55</v>
      </c>
      <c r="AH2" s="115" t="s">
        <v>80</v>
      </c>
    </row>
    <row r="3" spans="1:34">
      <c r="A3" s="11" t="s">
        <v>27</v>
      </c>
      <c r="B3" s="112">
        <f>D3/1000000</f>
        <v>179.08531463</v>
      </c>
      <c r="C3" s="110">
        <f t="shared" ref="C3:C4" si="1">B3/SUM($B$2:$B$4)</f>
        <v>0.11676874199465329</v>
      </c>
      <c r="D3" s="90">
        <f>Tabelão!P49</f>
        <v>179085314.63</v>
      </c>
      <c r="F3" s="2" t="s">
        <v>27</v>
      </c>
      <c r="G3" s="112">
        <f>D3/1000000</f>
        <v>179.08531463</v>
      </c>
      <c r="J3" s="87"/>
      <c r="K3" s="47" t="s">
        <v>168</v>
      </c>
      <c r="L3" s="265" t="str">
        <f>VLOOKUP(K3,Tabelão!B:O,14,0)</f>
        <v>Logístico</v>
      </c>
      <c r="M3" s="202">
        <f>VLOOKUP(K3,Tabelão!$B:$J,9,0)</f>
        <v>83.548884855920008</v>
      </c>
      <c r="O3" t="s">
        <v>59</v>
      </c>
      <c r="P3" s="110">
        <f>SUMIF($K$44:$K$602,O3,$L$44:$L$602)/SUM($L$44:$L$602)</f>
        <v>0.38258598731271637</v>
      </c>
      <c r="V3" s="118" t="s">
        <v>194</v>
      </c>
      <c r="W3" s="119" t="s">
        <v>53</v>
      </c>
      <c r="X3" s="203">
        <f>VLOOKUP($V$3,Tabelão!B:J,9,0)*VLOOKUP(W3,$AD$2:$AE$4,2,0)</f>
        <v>24.285832400755083</v>
      </c>
      <c r="Z3" s="11" t="s">
        <v>76</v>
      </c>
      <c r="AA3" s="50" t="s">
        <v>77</v>
      </c>
      <c r="AB3" s="51">
        <v>325665178</v>
      </c>
      <c r="AC3" s="52" t="s">
        <v>55</v>
      </c>
      <c r="AD3" s="2" t="str">
        <f t="shared" si="0"/>
        <v>Sudeste</v>
      </c>
      <c r="AE3" s="6">
        <f t="shared" ref="AE3:AE4" si="2">AB3/SUM($AB$2:$AB$4)</f>
        <v>0.29992108018056202</v>
      </c>
      <c r="AG3" s="114" t="s">
        <v>82</v>
      </c>
      <c r="AH3" s="115" t="s">
        <v>89</v>
      </c>
    </row>
    <row r="4" spans="1:34">
      <c r="A4" s="11" t="s">
        <v>26</v>
      </c>
      <c r="B4" s="112">
        <f>D4/1000000</f>
        <v>65.76053383</v>
      </c>
      <c r="C4" s="110">
        <f t="shared" si="1"/>
        <v>4.2877746978252827E-2</v>
      </c>
      <c r="D4" s="90">
        <f>Tabelão!P50</f>
        <v>65760533.829999998</v>
      </c>
      <c r="F4" s="2" t="s">
        <v>129</v>
      </c>
      <c r="G4" s="112">
        <f>SUMIF(Tabelão!$E$19:$E$49,"CDI",Tabelão!$J$19:$J$49)</f>
        <v>88.513080421693999</v>
      </c>
      <c r="J4" s="87"/>
      <c r="K4" s="266" t="s">
        <v>170</v>
      </c>
      <c r="L4" s="265" t="s">
        <v>57</v>
      </c>
      <c r="M4" s="202">
        <f>VLOOKUP(K4,Tabelão!$B:$J,9,0)*P8</f>
        <v>26.307629747942777</v>
      </c>
      <c r="O4" t="s">
        <v>60</v>
      </c>
      <c r="P4" s="110">
        <f>SUMIF($K$44:$K$602,O4,$L$44:$L$602)/SUM($L$44:$L$602)</f>
        <v>0.31726374613933789</v>
      </c>
      <c r="V4" s="118"/>
      <c r="W4" s="119" t="s">
        <v>80</v>
      </c>
      <c r="X4" s="203">
        <f>VLOOKUP($V$3,Tabelão!B:J,9,0)*VLOOKUP(W4,$AD$2:$AE$4,2,0)</f>
        <v>10.542995234425707</v>
      </c>
      <c r="Z4" s="11" t="s">
        <v>76</v>
      </c>
      <c r="AA4" s="50" t="s">
        <v>193</v>
      </c>
      <c r="AB4" s="51">
        <v>10000000</v>
      </c>
      <c r="AC4" s="52" t="s">
        <v>54</v>
      </c>
      <c r="AD4" s="2" t="str">
        <f>VLOOKUP(AC4,$AG$1:$AH$15,2,0)</f>
        <v>DF</v>
      </c>
      <c r="AE4" s="6">
        <f t="shared" si="2"/>
        <v>9.2094918474999506E-3</v>
      </c>
      <c r="AG4" s="114" t="s">
        <v>83</v>
      </c>
      <c r="AH4" s="115" t="s">
        <v>90</v>
      </c>
    </row>
    <row r="5" spans="1:34">
      <c r="F5" s="2" t="s">
        <v>63</v>
      </c>
      <c r="G5" s="112">
        <f>D4/1000000</f>
        <v>65.76053383</v>
      </c>
      <c r="J5" s="87"/>
      <c r="L5" s="265" t="s">
        <v>59</v>
      </c>
      <c r="M5" s="202">
        <f>VLOOKUP(K4,Tabelão!$B:$J,9,0)*P9</f>
        <v>11.293317554967475</v>
      </c>
      <c r="O5" t="s">
        <v>57</v>
      </c>
      <c r="P5" s="110">
        <f>SUMIF($K$44:$K$602,O5,$L$44:$L$602)/SUM($L$44:$L$602)</f>
        <v>0.30015026654794563</v>
      </c>
      <c r="V5" s="118"/>
      <c r="W5" s="119" t="s">
        <v>54</v>
      </c>
      <c r="X5" s="203">
        <f>VLOOKUP($V$3,Tabelão!B:J,9,0)*VLOOKUP(W5,$AD$2:$AE$4,2,0)</f>
        <v>0.32373725981921553</v>
      </c>
      <c r="Z5" s="11"/>
      <c r="AC5" s="52" t="s">
        <v>53</v>
      </c>
      <c r="AD5" s="2"/>
      <c r="AE5" s="6"/>
      <c r="AG5" s="114" t="s">
        <v>84</v>
      </c>
      <c r="AH5" s="115" t="s">
        <v>89</v>
      </c>
    </row>
    <row r="6" spans="1:34">
      <c r="F6" s="2" t="s">
        <v>69</v>
      </c>
      <c r="G6" s="112">
        <f>SUMIF(Tabelão!$E$19:$E$49,"IGPM",Tabelão!$J$19:$J$49)</f>
        <v>44.865024750000003</v>
      </c>
      <c r="J6" s="87"/>
      <c r="L6" s="265" t="s">
        <v>60</v>
      </c>
      <c r="M6" s="202">
        <f>VLOOKUP(K4,Tabelão!$B:$J,9,0)*P10</f>
        <v>9.9688897089776171E-2</v>
      </c>
      <c r="V6" s="118" t="s">
        <v>169</v>
      </c>
      <c r="W6" s="119" t="s">
        <v>53</v>
      </c>
      <c r="X6" s="203">
        <f>VLOOKUP($V$6,Tabelão!B:J,9,0)*VLOOKUP(W6,$AD$2:$AE$4,2,0)</f>
        <v>61.009291197951839</v>
      </c>
      <c r="Z6" s="11" t="s">
        <v>97</v>
      </c>
      <c r="AA6" s="50" t="s">
        <v>98</v>
      </c>
      <c r="AB6" s="51">
        <v>65570000</v>
      </c>
      <c r="AC6" s="52" t="s">
        <v>82</v>
      </c>
      <c r="AD6" s="2" t="str">
        <f t="shared" si="0"/>
        <v>Sul</v>
      </c>
      <c r="AE6" s="6">
        <f>AB6/SUM($AB$6:$AB$7)</f>
        <v>0.60773736699662628</v>
      </c>
      <c r="AG6" s="114" t="s">
        <v>85</v>
      </c>
      <c r="AH6" s="115" t="s">
        <v>91</v>
      </c>
    </row>
    <row r="7" spans="1:34">
      <c r="J7" s="87"/>
      <c r="K7" s="266" t="s">
        <v>171</v>
      </c>
      <c r="L7" s="265" t="str">
        <f>VLOOKUP(K7,Tabelão!B:O,14,0)</f>
        <v>Residencial</v>
      </c>
      <c r="M7" s="202">
        <f>VLOOKUP(K7,Tabelão!$B:$J,9,0)</f>
        <v>43.353341525291995</v>
      </c>
      <c r="O7" s="113" t="s">
        <v>39</v>
      </c>
      <c r="P7" s="113"/>
      <c r="V7" s="118"/>
      <c r="W7" s="119" t="s">
        <v>80</v>
      </c>
      <c r="X7" s="203">
        <f>VLOOKUP($V$6,Tabelão!B:J,9,0)*VLOOKUP(W7,$AD$2:$AE$4,2,0)</f>
        <v>26.485428036458725</v>
      </c>
      <c r="Z7" s="11" t="s">
        <v>97</v>
      </c>
      <c r="AA7" s="50" t="s">
        <v>79</v>
      </c>
      <c r="AB7" s="51">
        <v>42322000</v>
      </c>
      <c r="AC7" s="52" t="s">
        <v>53</v>
      </c>
      <c r="AD7" s="2" t="str">
        <f t="shared" si="0"/>
        <v>SP</v>
      </c>
      <c r="AE7" s="6">
        <f>AB7/SUM($AB$6:$AB$7)</f>
        <v>0.39226263300337372</v>
      </c>
      <c r="AG7" s="114" t="s">
        <v>86</v>
      </c>
      <c r="AH7" s="115" t="s">
        <v>90</v>
      </c>
    </row>
    <row r="8" spans="1:34">
      <c r="G8" s="359">
        <f>G6+G3+G2</f>
        <v>1379.4015077959521</v>
      </c>
      <c r="H8" s="354">
        <f>G8/SUM(G2:G6)</f>
        <v>0.89940919557610111</v>
      </c>
      <c r="J8" s="87"/>
      <c r="K8" s="266" t="s">
        <v>100</v>
      </c>
      <c r="L8" s="265" t="str">
        <f>VLOOKUP(K8,Tabelão!B:O,14,0)</f>
        <v>Comercial</v>
      </c>
      <c r="M8" s="202">
        <f>VLOOKUP(K8,Tabelão!$B:$J,9,0)</f>
        <v>44.865024750000003</v>
      </c>
      <c r="O8" t="s">
        <v>57</v>
      </c>
      <c r="P8" s="110">
        <f>SUMIF($M$44:$M$240,O8,$N$44:$N$240)/SUM($N$44:$N$240)</f>
        <v>0.69780333701484798</v>
      </c>
      <c r="V8" s="120"/>
      <c r="W8" s="119" t="s">
        <v>54</v>
      </c>
      <c r="X8" s="203">
        <f>VLOOKUP($V$6,Tabelão!B:J,9,0)*VLOOKUP(W8,$AD$2:$AE$4,2,0)</f>
        <v>0.81327172278943272</v>
      </c>
      <c r="Z8" s="43"/>
      <c r="AD8" s="2"/>
      <c r="AE8" s="6"/>
      <c r="AG8" s="114" t="s">
        <v>87</v>
      </c>
      <c r="AH8" s="115" t="s">
        <v>92</v>
      </c>
    </row>
    <row r="9" spans="1:34">
      <c r="J9" s="87"/>
      <c r="K9" s="266" t="s">
        <v>172</v>
      </c>
      <c r="L9" s="265" t="str">
        <f>VLOOKUP(K9,Tabelão!B:O,14,0)</f>
        <v>Comercial</v>
      </c>
      <c r="M9" s="202">
        <f>VLOOKUP(K9,Tabelão!$B:$J,9,0)</f>
        <v>37.753454972</v>
      </c>
      <c r="O9" t="s">
        <v>59</v>
      </c>
      <c r="P9" s="110">
        <f>SUMIF($M$44:$M$240,O9,$N$44:$N$240)/SUM($N$44:$N$240)</f>
        <v>0.29955243977998108</v>
      </c>
      <c r="V9" s="118" t="s">
        <v>168</v>
      </c>
      <c r="W9" s="119" t="s">
        <v>53</v>
      </c>
      <c r="X9" s="203">
        <f>VLOOKUP($V$9,Tabelão!B:J,9,0)*VLOOKUP(W9,$AD$2:$AE$4,2,0)</f>
        <v>57.721370288102776</v>
      </c>
      <c r="Z9" s="11" t="s">
        <v>254</v>
      </c>
      <c r="AA9" s="50" t="s">
        <v>256</v>
      </c>
      <c r="AB9" s="51">
        <v>73300000</v>
      </c>
      <c r="AC9" s="48" t="s">
        <v>53</v>
      </c>
      <c r="AD9" s="2" t="str">
        <f t="shared" si="0"/>
        <v>SP</v>
      </c>
      <c r="AE9" s="6">
        <f>AB9/SUM($AB$9:$AB$10)</f>
        <v>0.53897058823529409</v>
      </c>
      <c r="AG9" s="114" t="s">
        <v>88</v>
      </c>
      <c r="AH9" s="115" t="s">
        <v>80</v>
      </c>
    </row>
    <row r="10" spans="1:34">
      <c r="K10" s="266" t="s">
        <v>126</v>
      </c>
      <c r="L10" s="265" t="str">
        <f>VLOOKUP(K10,Tabelão!B:O,14,0)</f>
        <v>Comercial</v>
      </c>
      <c r="M10" s="202">
        <f>VLOOKUP(K10,Tabelão!$B:$J,9,0)</f>
        <v>40.852428359649004</v>
      </c>
      <c r="O10" t="s">
        <v>60</v>
      </c>
      <c r="P10" s="110">
        <f>SUMIF($M$44:$M$240,O10,$N$44:$N$240)/SUM($N$44:$N$240)</f>
        <v>2.6442232051716989E-3</v>
      </c>
      <c r="V10" s="120"/>
      <c r="W10" s="119" t="s">
        <v>80</v>
      </c>
      <c r="X10" s="203">
        <f>VLOOKUP($V$9,Tabelão!B:J,9,0)*VLOOKUP(W10,$AD$2:$AE$4,2,0)</f>
        <v>25.05807179386893</v>
      </c>
      <c r="Z10" s="11" t="s">
        <v>254</v>
      </c>
      <c r="AA10" s="50" t="s">
        <v>77</v>
      </c>
      <c r="AB10" s="51">
        <v>62700000</v>
      </c>
      <c r="AC10" s="48" t="s">
        <v>55</v>
      </c>
      <c r="AD10" s="2" t="str">
        <f t="shared" si="0"/>
        <v>Sudeste</v>
      </c>
      <c r="AE10" s="6">
        <f>AB10/SUM($AB$9:$AB$10)</f>
        <v>0.46102941176470591</v>
      </c>
      <c r="AG10" s="114" t="s">
        <v>54</v>
      </c>
      <c r="AH10" s="115" t="s">
        <v>54</v>
      </c>
    </row>
    <row r="11" spans="1:34">
      <c r="K11" s="266" t="s">
        <v>194</v>
      </c>
      <c r="L11" s="265" t="str">
        <f>VLOOKUP(K11,Tabelão!B:O,14,0)</f>
        <v>Logístico</v>
      </c>
      <c r="M11" s="202">
        <f>VLOOKUP(K11,Tabelão!$B:$J,9,0)</f>
        <v>35.152564895000005</v>
      </c>
      <c r="V11" s="120"/>
      <c r="W11" s="119" t="s">
        <v>54</v>
      </c>
      <c r="X11" s="203">
        <f>VLOOKUP($V$9,Tabelão!B:J,9,0)*VLOOKUP(W11,$AD$2:$AE$4,2,0)</f>
        <v>0.7694427739483074</v>
      </c>
      <c r="AG11" s="114" t="s">
        <v>93</v>
      </c>
      <c r="AH11" s="115" t="s">
        <v>91</v>
      </c>
    </row>
    <row r="12" spans="1:34">
      <c r="J12" s="87"/>
      <c r="K12" s="266" t="s">
        <v>195</v>
      </c>
      <c r="L12" s="265" t="s">
        <v>57</v>
      </c>
      <c r="M12" s="202">
        <f>VLOOKUP(K12,Tabelão!$B:$J,9,0)*P18</f>
        <v>21.546013444413425</v>
      </c>
      <c r="O12" s="113" t="s">
        <v>125</v>
      </c>
      <c r="P12" s="113"/>
      <c r="U12" t="s">
        <v>153</v>
      </c>
      <c r="V12" s="120" t="s">
        <v>170</v>
      </c>
      <c r="W12" s="119" t="s">
        <v>80</v>
      </c>
      <c r="X12" s="203">
        <f>VLOOKUP($V$12,Tabelão!B:J,9,0)*SUMIFS($AE:$AE,$Z:$Z,$U$12,$AD:$AD,W12)</f>
        <v>5.258110178221056</v>
      </c>
      <c r="Z12" s="11" t="s">
        <v>132</v>
      </c>
      <c r="AA12" s="50" t="s">
        <v>57</v>
      </c>
      <c r="AB12" s="51">
        <v>425000</v>
      </c>
      <c r="AC12" s="48" t="s">
        <v>53</v>
      </c>
      <c r="AD12" s="2" t="str">
        <f>VLOOKUP(AC12,$AG$1:$AH$16,2,0)</f>
        <v>SP</v>
      </c>
      <c r="AE12" s="6">
        <f t="shared" ref="AE12:AE43" si="3">AB12/SUM($AB$12:$AB$182)</f>
        <v>8.7388791793219164E-3</v>
      </c>
      <c r="AG12" s="114" t="s">
        <v>94</v>
      </c>
      <c r="AH12" s="115" t="s">
        <v>89</v>
      </c>
    </row>
    <row r="13" spans="1:34">
      <c r="J13" s="87"/>
      <c r="L13" s="265" t="s">
        <v>59</v>
      </c>
      <c r="M13" s="202">
        <f>VLOOKUP(K12,Tabelão!$B:$J,9,0)*P19</f>
        <v>9.0890193434470845</v>
      </c>
      <c r="O13" t="s">
        <v>57</v>
      </c>
      <c r="P13" s="110">
        <f>SUMIF($O$44:$O$290,O13,$P$44:$P$290)/SUM($P$44:$P$290)</f>
        <v>0.5382058141494358</v>
      </c>
      <c r="V13" s="120"/>
      <c r="W13" s="119" t="s">
        <v>54</v>
      </c>
      <c r="X13" s="203">
        <f>VLOOKUP($V$12,Tabelão!B:J,9,0)*SUMIFS($AE:$AE,$Z:$Z,$U$12,$AD:$AD,W13)</f>
        <v>0</v>
      </c>
      <c r="Z13" s="11" t="s">
        <v>132</v>
      </c>
      <c r="AA13" s="50" t="s">
        <v>59</v>
      </c>
      <c r="AB13" s="51">
        <v>285000</v>
      </c>
      <c r="AC13" s="48" t="s">
        <v>53</v>
      </c>
      <c r="AD13" s="2" t="str">
        <f t="shared" ref="AD13:AD76" si="4">VLOOKUP(AC13,$AG$1:$AH$16,2,0)</f>
        <v>SP</v>
      </c>
      <c r="AE13" s="6">
        <f t="shared" si="3"/>
        <v>5.8601895673099907E-3</v>
      </c>
      <c r="AG13" s="114" t="s">
        <v>95</v>
      </c>
      <c r="AH13" s="115" t="s">
        <v>92</v>
      </c>
    </row>
    <row r="14" spans="1:34">
      <c r="J14" s="87"/>
      <c r="K14" s="266" t="s">
        <v>173</v>
      </c>
      <c r="L14" s="265" t="str">
        <f>VLOOKUP(K14,Tabelão!B:O,14,0)</f>
        <v>Varejo Essencial</v>
      </c>
      <c r="M14" s="202">
        <f>VLOOKUP(K14,Tabelão!$B:$J,9,0)</f>
        <v>32.198809741619996</v>
      </c>
      <c r="O14" t="s">
        <v>59</v>
      </c>
      <c r="P14" s="110">
        <f>SUMIF($O$44:$O$290,O14,$P$44:$P$290)/SUM($P$44:$P$290)</f>
        <v>0.31330021633369992</v>
      </c>
      <c r="V14" s="120"/>
      <c r="W14" s="119" t="s">
        <v>90</v>
      </c>
      <c r="X14" s="203">
        <f>VLOOKUP($V$12,Tabelão!B:J,9,0)*SUMIFS($AE:$AE,$Z:$Z,$U$12,$AD:$AD,W14)</f>
        <v>1.6781613806307285</v>
      </c>
      <c r="Z14" s="11" t="s">
        <v>132</v>
      </c>
      <c r="AA14" s="50" t="s">
        <v>59</v>
      </c>
      <c r="AB14" s="51">
        <v>224070</v>
      </c>
      <c r="AC14" s="48" t="s">
        <v>82</v>
      </c>
      <c r="AD14" s="2" t="str">
        <f t="shared" si="4"/>
        <v>Sul</v>
      </c>
      <c r="AE14" s="6">
        <f t="shared" si="3"/>
        <v>4.6073427240250859E-3</v>
      </c>
      <c r="AG14" s="114" t="s">
        <v>96</v>
      </c>
      <c r="AH14" s="115" t="s">
        <v>91</v>
      </c>
    </row>
    <row r="15" spans="1:34">
      <c r="J15" s="87"/>
      <c r="K15" s="266" t="s">
        <v>196</v>
      </c>
      <c r="L15" s="265" t="s">
        <v>57</v>
      </c>
      <c r="M15" s="202">
        <f>VLOOKUP(K15,Tabelão!$B:$J,9,0)*P5</f>
        <v>6.3400954942128722</v>
      </c>
      <c r="O15" t="s">
        <v>60</v>
      </c>
      <c r="P15" s="110">
        <f>SUMIF($O$44:$O$290,O15,$P$44:$P$290)/SUM($P$44:$P$290)</f>
        <v>0.14849396951686475</v>
      </c>
      <c r="V15" s="120"/>
      <c r="W15" s="119" t="s">
        <v>53</v>
      </c>
      <c r="X15" s="203">
        <f>VLOOKUP($V$12,Tabelão!B:J,9,0)*SUMIFS($AE:$AE,$Z:$Z,$U$12,$AD:$AD,W15)</f>
        <v>25.05848290691376</v>
      </c>
      <c r="Z15" s="11" t="s">
        <v>132</v>
      </c>
      <c r="AA15" s="50" t="s">
        <v>57</v>
      </c>
      <c r="AB15" s="51">
        <v>390000</v>
      </c>
      <c r="AC15" s="48" t="s">
        <v>53</v>
      </c>
      <c r="AD15" s="2" t="str">
        <f t="shared" si="4"/>
        <v>SP</v>
      </c>
      <c r="AE15" s="6">
        <f t="shared" si="3"/>
        <v>8.0192067763189337E-3</v>
      </c>
      <c r="AG15" s="116" t="s">
        <v>133</v>
      </c>
      <c r="AH15" s="115" t="s">
        <v>90</v>
      </c>
    </row>
    <row r="16" spans="1:34">
      <c r="J16" s="87"/>
      <c r="L16" s="265" t="s">
        <v>59</v>
      </c>
      <c r="M16" s="202">
        <f>VLOOKUP(K15,Tabelão!$B:$J,9,0)*P3</f>
        <v>8.0813911052211864</v>
      </c>
      <c r="V16" s="120"/>
      <c r="W16" s="119" t="s">
        <v>89</v>
      </c>
      <c r="X16" s="203">
        <f>VLOOKUP($V$12,Tabelão!B:J,9,0)*SUMIFS($AE:$AE,$Z:$Z,$U$12,$AD:$AD,W16)</f>
        <v>2.1606230882916724</v>
      </c>
      <c r="Z16" s="11" t="s">
        <v>132</v>
      </c>
      <c r="AA16" s="50" t="s">
        <v>57</v>
      </c>
      <c r="AB16" s="51">
        <v>369480</v>
      </c>
      <c r="AC16" s="48" t="s">
        <v>53</v>
      </c>
      <c r="AD16" s="2" t="str">
        <f t="shared" si="4"/>
        <v>SP</v>
      </c>
      <c r="AE16" s="6">
        <f t="shared" si="3"/>
        <v>7.5972731274726148E-3</v>
      </c>
      <c r="AG16" s="116" t="s">
        <v>209</v>
      </c>
      <c r="AH16" s="275" t="s">
        <v>80</v>
      </c>
    </row>
    <row r="17" spans="4:33">
      <c r="L17" s="265" t="s">
        <v>60</v>
      </c>
      <c r="M17" s="202">
        <f>VLOOKUP(K15,Tabelão!$B:$J,9,0)*P4</f>
        <v>6.7015847445659382</v>
      </c>
      <c r="O17" s="113" t="s">
        <v>185</v>
      </c>
      <c r="P17" s="113"/>
      <c r="V17" s="120"/>
      <c r="W17" s="119" t="s">
        <v>92</v>
      </c>
      <c r="X17" s="203">
        <f>VLOOKUP($V$12,Tabelão!B:J,9,0)*SUMIFS($AE:$AE,$Z:$Z,$U$12,$AD:$AD,W17)</f>
        <v>1.7222232334812868</v>
      </c>
      <c r="Z17" s="11" t="s">
        <v>132</v>
      </c>
      <c r="AA17" s="50" t="s">
        <v>59</v>
      </c>
      <c r="AB17" s="51">
        <v>313000</v>
      </c>
      <c r="AC17" s="48" t="s">
        <v>88</v>
      </c>
      <c r="AD17" s="2" t="str">
        <f t="shared" si="4"/>
        <v>Sudeste</v>
      </c>
      <c r="AE17" s="6">
        <f t="shared" si="3"/>
        <v>6.4359274897123758E-3</v>
      </c>
    </row>
    <row r="18" spans="4:33">
      <c r="J18" s="87"/>
      <c r="K18" s="266" t="s">
        <v>180</v>
      </c>
      <c r="L18" s="265" t="str">
        <f>VLOOKUP(K18,Tabelão!B:O,14,0)</f>
        <v>Varejo Essencial</v>
      </c>
      <c r="M18" s="202">
        <f>VLOOKUP(K18,Tabelão!$B:$J,9,0)</f>
        <v>25.553557807896002</v>
      </c>
      <c r="O18" t="s">
        <v>57</v>
      </c>
      <c r="P18" s="110">
        <f>SUMIF($Q$44:$Q$1000,O18,$R$44:$R$1000)/SUM($R$44:$R$1000)</f>
        <v>0.70331288997187857</v>
      </c>
      <c r="V18" s="120"/>
      <c r="W18" s="119" t="s">
        <v>91</v>
      </c>
      <c r="X18" s="203">
        <f>VLOOKUP($V$12,Tabelão!B:J,9,0)*SUMIFS($AE:$AE,$Z:$Z,$U$12,$AD:$AD,W18)</f>
        <v>1.8230354124614667</v>
      </c>
      <c r="Z18" s="11" t="s">
        <v>132</v>
      </c>
      <c r="AA18" s="50" t="s">
        <v>57</v>
      </c>
      <c r="AB18" s="51">
        <v>1070000</v>
      </c>
      <c r="AC18" s="48" t="s">
        <v>53</v>
      </c>
      <c r="AD18" s="2" t="str">
        <f t="shared" si="4"/>
        <v>SP</v>
      </c>
      <c r="AE18" s="6">
        <f t="shared" si="3"/>
        <v>2.2001413463234001E-2</v>
      </c>
    </row>
    <row r="19" spans="4:33">
      <c r="J19" s="87"/>
      <c r="K19" s="266" t="s">
        <v>174</v>
      </c>
      <c r="L19" s="265" t="str">
        <f>VLOOKUP(K19,Tabelão!B:O,14,0)</f>
        <v>Logístico</v>
      </c>
      <c r="M19" s="202">
        <f>VLOOKUP(K19,Tabelão!$B:$J,9,0)</f>
        <v>36.973695333066004</v>
      </c>
      <c r="O19" t="s">
        <v>59</v>
      </c>
      <c r="P19" s="110">
        <f>SUMIF($Q$44:$Q$1000,O19,$R$44:$R$1000)/SUM($R$44:$R$1000)</f>
        <v>0.2966871100281217</v>
      </c>
      <c r="V19" s="120" t="s">
        <v>171</v>
      </c>
      <c r="W19" s="119" t="s">
        <v>53</v>
      </c>
      <c r="X19" s="203">
        <f>VLOOKUP($V$19,Tabelão!B:J,9,0)</f>
        <v>43.353341525291995</v>
      </c>
      <c r="Z19" s="11" t="s">
        <v>132</v>
      </c>
      <c r="AA19" s="50" t="s">
        <v>57</v>
      </c>
      <c r="AB19" s="51">
        <v>325827.12</v>
      </c>
      <c r="AC19" s="48" t="s">
        <v>55</v>
      </c>
      <c r="AD19" s="2" t="str">
        <f t="shared" si="4"/>
        <v>Sudeste</v>
      </c>
      <c r="AE19" s="6">
        <f t="shared" si="3"/>
        <v>6.6996796118268783E-3</v>
      </c>
      <c r="AG19" t="s">
        <v>80</v>
      </c>
    </row>
    <row r="20" spans="4:33">
      <c r="K20" s="266" t="s">
        <v>181</v>
      </c>
      <c r="L20" s="265" t="str">
        <f>VLOOKUP(K20,Tabelão!B:O,14,0)</f>
        <v>Residencial</v>
      </c>
      <c r="M20" s="202">
        <f>VLOOKUP(K20,Tabelão!$B:$J,9,0)</f>
        <v>29.427151344809285</v>
      </c>
      <c r="O20" t="s">
        <v>60</v>
      </c>
      <c r="P20" s="110">
        <f>SUMIF($Q$44:$Q$1000,O20,$R$44:$R$1000)/SUM($R$44:$R$1000)</f>
        <v>0</v>
      </c>
      <c r="V20" s="120" t="s">
        <v>100</v>
      </c>
      <c r="W20" s="119" t="s">
        <v>54</v>
      </c>
      <c r="X20" s="203">
        <f>VLOOKUP($V$20,Tabelão!B:J,9,0)</f>
        <v>44.865024750000003</v>
      </c>
      <c r="Z20" s="11" t="s">
        <v>132</v>
      </c>
      <c r="AA20" s="50" t="s">
        <v>60</v>
      </c>
      <c r="AB20" s="51">
        <v>190741.71168000001</v>
      </c>
      <c r="AC20" s="48" t="s">
        <v>54</v>
      </c>
      <c r="AD20" s="2" t="str">
        <f t="shared" si="4"/>
        <v>DF</v>
      </c>
      <c r="AE20" s="6">
        <f t="shared" si="3"/>
        <v>3.9220441713613552E-3</v>
      </c>
      <c r="AG20" t="s">
        <v>54</v>
      </c>
    </row>
    <row r="21" spans="4:33">
      <c r="K21" s="266" t="s">
        <v>175</v>
      </c>
      <c r="L21" s="265" t="str">
        <f>VLOOKUP(K21,Tabelão!B:O,14,0)</f>
        <v>Hotel</v>
      </c>
      <c r="M21" s="202">
        <f>VLOOKUP(K21,Tabelão!$B:$J,9,0)</f>
        <v>28.073224737499999</v>
      </c>
      <c r="O21" s="113" t="s">
        <v>198</v>
      </c>
      <c r="P21" s="113"/>
      <c r="V21" s="120" t="s">
        <v>172</v>
      </c>
      <c r="W21" s="119" t="s">
        <v>53</v>
      </c>
      <c r="X21" s="203">
        <f>VLOOKUP($V$21,Tabelão!B:J,9,0)</f>
        <v>37.753454972</v>
      </c>
      <c r="Z21" s="11" t="s">
        <v>132</v>
      </c>
      <c r="AA21" s="50" t="s">
        <v>60</v>
      </c>
      <c r="AB21" s="51">
        <v>157382.505</v>
      </c>
      <c r="AC21" s="48" t="s">
        <v>54</v>
      </c>
      <c r="AD21" s="2" t="str">
        <f t="shared" si="4"/>
        <v>DF</v>
      </c>
      <c r="AE21" s="6">
        <f t="shared" si="3"/>
        <v>3.2361098732565348E-3</v>
      </c>
      <c r="AG21" t="s">
        <v>90</v>
      </c>
    </row>
    <row r="22" spans="4:33">
      <c r="J22" s="87"/>
      <c r="K22" s="266" t="s">
        <v>184</v>
      </c>
      <c r="L22" s="265" t="str">
        <f>VLOOKUP(K22,Tabelão!B:O,14,0)</f>
        <v>Residencial</v>
      </c>
      <c r="M22" s="202">
        <f>VLOOKUP(K22,Tabelão!$B:$J,9,0)</f>
        <v>21.256894120000002</v>
      </c>
      <c r="O22" t="s">
        <v>57</v>
      </c>
      <c r="P22" s="110">
        <f>SUMIF($S$44:$S$1000,O22,$T$44:$T$1000)/SUM($T$44:$T$1000)</f>
        <v>1</v>
      </c>
      <c r="Q22" t="s">
        <v>199</v>
      </c>
      <c r="V22" s="120" t="s">
        <v>126</v>
      </c>
      <c r="W22" s="119" t="s">
        <v>53</v>
      </c>
      <c r="X22" s="203">
        <f>VLOOKUP($V$22,Tabelão!B:J,9,0)</f>
        <v>40.852428359649004</v>
      </c>
      <c r="Z22" s="11" t="s">
        <v>132</v>
      </c>
      <c r="AA22" s="50" t="s">
        <v>60</v>
      </c>
      <c r="AB22" s="51">
        <v>188162.96039999998</v>
      </c>
      <c r="AC22" s="48" t="s">
        <v>54</v>
      </c>
      <c r="AD22" s="2" t="str">
        <f t="shared" si="4"/>
        <v>DF</v>
      </c>
      <c r="AE22" s="6">
        <f t="shared" si="3"/>
        <v>3.8690197104920801E-3</v>
      </c>
      <c r="AG22" t="s">
        <v>53</v>
      </c>
    </row>
    <row r="23" spans="4:33">
      <c r="J23" s="87"/>
      <c r="K23" s="266" t="s">
        <v>176</v>
      </c>
      <c r="L23" s="265" t="str">
        <f>VLOOKUP(K23,Tabelão!B:O,14,0)</f>
        <v>Hotel</v>
      </c>
      <c r="M23" s="202">
        <f>VLOOKUP(K23,Tabelão!$B:$J,9,0)</f>
        <v>20.30608309914</v>
      </c>
      <c r="Q23" s="151"/>
      <c r="U23" t="s">
        <v>191</v>
      </c>
      <c r="V23" s="120" t="s">
        <v>195</v>
      </c>
      <c r="W23" s="119" t="s">
        <v>53</v>
      </c>
      <c r="X23" s="203">
        <f>VLOOKUP($V$23,Tabelão!B:J,9,0)*SUMIFS($AE:$AE,$Z:$Z,$U$23,$AD:$AD,W23)</f>
        <v>21.508926066428419</v>
      </c>
      <c r="Z23" s="11" t="s">
        <v>132</v>
      </c>
      <c r="AA23" s="50" t="s">
        <v>57</v>
      </c>
      <c r="AB23" s="51">
        <v>281000</v>
      </c>
      <c r="AC23" s="48" t="s">
        <v>53</v>
      </c>
      <c r="AD23" s="2" t="str">
        <f t="shared" si="4"/>
        <v>SP</v>
      </c>
      <c r="AE23" s="6">
        <f t="shared" si="3"/>
        <v>5.7779412926810781E-3</v>
      </c>
      <c r="AG23" t="s">
        <v>89</v>
      </c>
    </row>
    <row r="24" spans="4:33">
      <c r="F24" s="110"/>
      <c r="J24" s="87"/>
      <c r="K24" s="266" t="s">
        <v>278</v>
      </c>
      <c r="L24" s="265" t="s">
        <v>57</v>
      </c>
      <c r="M24" s="202">
        <f>VLOOKUP(K24,Tabelão!$B:$J,9,0)*P22</f>
        <v>18.983386539079998</v>
      </c>
      <c r="O24" s="10" t="s">
        <v>157</v>
      </c>
      <c r="P24" s="10"/>
      <c r="V24" s="120"/>
      <c r="W24" s="119" t="s">
        <v>89</v>
      </c>
      <c r="X24" s="203">
        <f>VLOOKUP($V$23,Tabelão!B:J,9,0)*SUMIFS($AE:$AE,$Z:$Z,$U$23,$AD:$AD,W24)</f>
        <v>1.4082509035149642</v>
      </c>
      <c r="Z24" s="11" t="s">
        <v>132</v>
      </c>
      <c r="AA24" s="50" t="s">
        <v>59</v>
      </c>
      <c r="AB24" s="51">
        <v>338400</v>
      </c>
      <c r="AC24" s="48" t="s">
        <v>53</v>
      </c>
      <c r="AD24" s="2" t="str">
        <f t="shared" si="4"/>
        <v>SP</v>
      </c>
      <c r="AE24" s="6">
        <f t="shared" si="3"/>
        <v>6.9582040336059678E-3</v>
      </c>
      <c r="AG24" t="s">
        <v>92</v>
      </c>
    </row>
    <row r="25" spans="4:33">
      <c r="J25" s="87"/>
      <c r="K25" s="266" t="s">
        <v>97</v>
      </c>
      <c r="L25" s="265" t="str">
        <f>VLOOKUP(K25,Tabelão!B:O,14,0)</f>
        <v>Logístico</v>
      </c>
      <c r="M25" s="202">
        <f>VLOOKUP(K25,Tabelão!$B:$J,9,0)</f>
        <v>13.373405611473002</v>
      </c>
      <c r="O25" t="s">
        <v>59</v>
      </c>
      <c r="P25" s="110">
        <f>(4413840+5265000)/15300660</f>
        <v>0.63257663394912378</v>
      </c>
      <c r="V25" s="120"/>
      <c r="W25" s="119" t="s">
        <v>80</v>
      </c>
      <c r="X25" s="203">
        <f>VLOOKUP($V$23,Tabelão!B:J,9,0)*SUMIFS($AE:$AE,$Z:$Z,$U$23,$AD:$AD,W25)</f>
        <v>2.6290234333616285</v>
      </c>
      <c r="Z25" s="11" t="s">
        <v>132</v>
      </c>
      <c r="AA25" s="50" t="s">
        <v>57</v>
      </c>
      <c r="AB25" s="51">
        <v>520000</v>
      </c>
      <c r="AC25" s="48" t="s">
        <v>53</v>
      </c>
      <c r="AD25" s="2" t="str">
        <f t="shared" si="4"/>
        <v>SP</v>
      </c>
      <c r="AE25" s="6">
        <f t="shared" si="3"/>
        <v>1.0692275701758579E-2</v>
      </c>
      <c r="AG25" t="s">
        <v>91</v>
      </c>
    </row>
    <row r="26" spans="4:33">
      <c r="J26" s="87"/>
      <c r="K26" s="266" t="s">
        <v>177</v>
      </c>
      <c r="L26" s="265" t="str">
        <f>VLOOKUP(K26,Tabelão!B:O,14,0)</f>
        <v>Comercial</v>
      </c>
      <c r="M26" s="202">
        <f>VLOOKUP(K26,Tabelão!$B:$J,9,0)*P25</f>
        <v>0.94028785462333975</v>
      </c>
      <c r="O26" t="s">
        <v>56</v>
      </c>
      <c r="P26" s="110">
        <f>5621820/15300660</f>
        <v>0.36742336605087622</v>
      </c>
      <c r="V26" s="120"/>
      <c r="W26" s="119" t="s">
        <v>90</v>
      </c>
      <c r="X26" s="203">
        <f>VLOOKUP($V$23,Tabelão!B:J,9,0)*SUMIFS($AE:$AE,$Z:$Z,$U$23,$AD:$AD,W26)</f>
        <v>1.5561111959082896</v>
      </c>
      <c r="Z26" s="11" t="s">
        <v>132</v>
      </c>
      <c r="AA26" s="50" t="s">
        <v>57</v>
      </c>
      <c r="AB26" s="51">
        <v>291900.01</v>
      </c>
      <c r="AC26" s="48" t="s">
        <v>53</v>
      </c>
      <c r="AD26" s="2" t="str">
        <f t="shared" si="4"/>
        <v>SP</v>
      </c>
      <c r="AE26" s="6">
        <f t="shared" si="3"/>
        <v>6.0020680466655509E-3</v>
      </c>
    </row>
    <row r="27" spans="4:33">
      <c r="G27" s="348" t="s">
        <v>255</v>
      </c>
      <c r="H27" s="348">
        <v>179.1</v>
      </c>
      <c r="J27" s="93"/>
      <c r="L27" s="265" t="s">
        <v>56</v>
      </c>
      <c r="M27" s="202">
        <f>VLOOKUP(K26,Tabelão!$B:$J,9,0)*P26</f>
        <v>0.54615316162666017</v>
      </c>
      <c r="O27" s="267" t="s">
        <v>131</v>
      </c>
      <c r="P27" s="267"/>
      <c r="V27" s="120"/>
      <c r="W27" s="119" t="s">
        <v>92</v>
      </c>
      <c r="X27" s="203">
        <f>VLOOKUP($V$23,Tabelão!B:J,9,0)*SUMIFS($AE:$AE,$Z:$Z,$U$23,$AD:$AD,W27)</f>
        <v>1.4326082634933544</v>
      </c>
      <c r="Z27" s="11" t="s">
        <v>132</v>
      </c>
      <c r="AA27" s="50" t="s">
        <v>59</v>
      </c>
      <c r="AB27" s="51">
        <v>752000.8</v>
      </c>
      <c r="AC27" s="48" t="s">
        <v>86</v>
      </c>
      <c r="AD27" s="2" t="str">
        <f t="shared" si="4"/>
        <v>Centro-Oeste</v>
      </c>
      <c r="AE27" s="6">
        <f t="shared" si="3"/>
        <v>1.546269207989041E-2</v>
      </c>
    </row>
    <row r="28" spans="4:33">
      <c r="G28" s="348" t="s">
        <v>26</v>
      </c>
      <c r="H28" s="348">
        <v>65.8</v>
      </c>
      <c r="K28" s="87" t="s">
        <v>204</v>
      </c>
      <c r="L28" s="265" t="str">
        <f>VLOOKUP(K28,Tabelão!B:O,14,0)</f>
        <v>Logístico</v>
      </c>
      <c r="M28" s="202">
        <f>VLOOKUP(K28,Tabelão!$B:$J,9,0)</f>
        <v>77.009781192231998</v>
      </c>
      <c r="O28" t="s">
        <v>59</v>
      </c>
      <c r="P28" s="362">
        <f>SUMIF($L$2:$L$36,O28,$M$2:$M$36)/SUM($M$2:$M$36)</f>
        <v>0.43782742957258236</v>
      </c>
      <c r="V28" s="120"/>
      <c r="W28" s="119" t="s">
        <v>54</v>
      </c>
      <c r="X28" s="203">
        <f>VLOOKUP($V$23,Tabelão!B:J,9,0)*SUMIFS($AE:$AE,$Z:$Z,$U$23,$AD:$AD,W28)</f>
        <v>2.1001129251538608</v>
      </c>
      <c r="Z28" s="11" t="s">
        <v>132</v>
      </c>
      <c r="AA28" s="50" t="s">
        <v>57</v>
      </c>
      <c r="AB28" s="51">
        <v>432859.99</v>
      </c>
      <c r="AC28" s="48" t="s">
        <v>53</v>
      </c>
      <c r="AD28" s="2" t="str">
        <f t="shared" si="4"/>
        <v>SP</v>
      </c>
      <c r="AE28" s="6">
        <f t="shared" si="3"/>
        <v>8.9004968333470415E-3</v>
      </c>
      <c r="AG28" t="s">
        <v>80</v>
      </c>
    </row>
    <row r="29" spans="4:33">
      <c r="D29" s="56"/>
      <c r="G29" s="349">
        <f>SUM(M2:M39)+SUM(H27:H28)</f>
        <v>1537.9269768484228</v>
      </c>
      <c r="H29" s="348"/>
      <c r="K29" s="93" t="s">
        <v>211</v>
      </c>
      <c r="L29" s="265" t="str">
        <f>VLOOKUP(K29,Tabelão!B:O,14,0)</f>
        <v>Comercial</v>
      </c>
      <c r="M29" s="202">
        <f>VLOOKUP(K29,Tabelão!$B:$J,9,0)</f>
        <v>20.363400276659998</v>
      </c>
      <c r="O29" t="s">
        <v>56</v>
      </c>
      <c r="P29" s="362">
        <f>SUMIF($L$2:$L$36,O29,$M$2:$M$36)/SUM($M$2:$M$36)</f>
        <v>0.28922266827436083</v>
      </c>
      <c r="V29" s="120" t="s">
        <v>173</v>
      </c>
      <c r="W29" s="119" t="s">
        <v>53</v>
      </c>
      <c r="X29" s="203">
        <f>VLOOKUP($V$29,Tabelão!B:J,9,0)</f>
        <v>32.198809741619996</v>
      </c>
      <c r="Z29" s="11" t="s">
        <v>132</v>
      </c>
      <c r="AA29" s="50" t="s">
        <v>59</v>
      </c>
      <c r="AB29" s="51">
        <v>178596.24</v>
      </c>
      <c r="AC29" s="48" t="s">
        <v>53</v>
      </c>
      <c r="AD29" s="2" t="str">
        <f t="shared" si="4"/>
        <v>SP</v>
      </c>
      <c r="AE29" s="6">
        <f t="shared" si="3"/>
        <v>3.6723081488027761E-3</v>
      </c>
      <c r="AG29" t="s">
        <v>54</v>
      </c>
    </row>
    <row r="30" spans="4:33">
      <c r="D30" s="56"/>
      <c r="K30" s="87" t="s">
        <v>206</v>
      </c>
      <c r="L30" s="265" t="str">
        <f>VLOOKUP(K30,Tabelão!B:O,14,0)</f>
        <v>Comercial</v>
      </c>
      <c r="M30" s="202">
        <f>VLOOKUP(K30,Tabelão!$B:$J,9,0)</f>
        <v>20.401189840000001</v>
      </c>
      <c r="O30" t="s">
        <v>57</v>
      </c>
      <c r="P30" s="362">
        <f t="shared" ref="P30:P33" si="5">SUMIF($L$2:$L$36,O30,$M$2:$M$36)/SUM($M$2:$M$36)</f>
        <v>0.15142001112691422</v>
      </c>
      <c r="U30" t="s">
        <v>152</v>
      </c>
      <c r="V30" s="120" t="s">
        <v>196</v>
      </c>
      <c r="W30" s="119" t="s">
        <v>90</v>
      </c>
      <c r="X30" s="203">
        <f>VLOOKUP($V$30,Tabelão!B:J,9,0)*SUMIFS($AE:$AE,$Z:$Z,$U$30,$AD:$AD,W30)</f>
        <v>1.3923348592329992</v>
      </c>
      <c r="Z30" s="11" t="s">
        <v>132</v>
      </c>
      <c r="AA30" s="50" t="s">
        <v>59</v>
      </c>
      <c r="AB30" s="51">
        <v>296851.45</v>
      </c>
      <c r="AC30" s="48" t="s">
        <v>53</v>
      </c>
      <c r="AD30" s="2" t="str">
        <f t="shared" si="4"/>
        <v>SP</v>
      </c>
      <c r="AE30" s="6">
        <f t="shared" si="3"/>
        <v>6.1038798958976959E-3</v>
      </c>
      <c r="AG30" t="s">
        <v>53</v>
      </c>
    </row>
    <row r="31" spans="4:33">
      <c r="K31" s="87" t="s">
        <v>207</v>
      </c>
      <c r="L31" s="265" t="str">
        <f>VLOOKUP(K31,Tabelão!B:O,14,0)</f>
        <v>Varejo Essencial</v>
      </c>
      <c r="M31" s="202">
        <f>VLOOKUP(K31,Tabelão!$B:$J,9,0)</f>
        <v>25.553557807896002</v>
      </c>
      <c r="O31" t="s">
        <v>139</v>
      </c>
      <c r="P31" s="362">
        <f t="shared" si="5"/>
        <v>7.1941070402126633E-2</v>
      </c>
      <c r="V31" s="120"/>
      <c r="W31" s="119" t="s">
        <v>53</v>
      </c>
      <c r="X31" s="203">
        <f>VLOOKUP($V$30,Tabelão!B:J,9,0)*SUMIFS($AE:$AE,$Z:$Z,$U$30,$AD:$AD,W31)</f>
        <v>8.9909270475951661</v>
      </c>
      <c r="Z31" s="11" t="s">
        <v>132</v>
      </c>
      <c r="AA31" s="50" t="s">
        <v>59</v>
      </c>
      <c r="AB31" s="51">
        <v>259764.3</v>
      </c>
      <c r="AC31" s="48" t="s">
        <v>53</v>
      </c>
      <c r="AD31" s="2" t="str">
        <f t="shared" si="4"/>
        <v>SP</v>
      </c>
      <c r="AE31" s="6">
        <f t="shared" si="3"/>
        <v>5.3412913712967804E-3</v>
      </c>
      <c r="AG31" t="s">
        <v>89</v>
      </c>
    </row>
    <row r="32" spans="4:33">
      <c r="K32" s="87" t="s">
        <v>212</v>
      </c>
      <c r="L32" s="265" t="s">
        <v>57</v>
      </c>
      <c r="M32" s="202">
        <f>VLOOKUP(K32,Tabelão!$B:$J,9,0)*P13</f>
        <v>8.1260001514985696</v>
      </c>
      <c r="O32" t="s">
        <v>58</v>
      </c>
      <c r="P32" s="362">
        <f t="shared" si="5"/>
        <v>4.1779251309549341E-2</v>
      </c>
      <c r="V32" s="120"/>
      <c r="W32" s="119" t="s">
        <v>89</v>
      </c>
      <c r="X32" s="203">
        <f>VLOOKUP($V$30,Tabelão!B:J,9,0)*SUMIFS($AE:$AE,$Z:$Z,$U$30,$AD:$AD,W32)</f>
        <v>6.1639828828305827</v>
      </c>
      <c r="Z32" s="11" t="s">
        <v>132</v>
      </c>
      <c r="AA32" s="50" t="s">
        <v>57</v>
      </c>
      <c r="AB32" s="51">
        <v>705761.4</v>
      </c>
      <c r="AC32" s="48" t="s">
        <v>53</v>
      </c>
      <c r="AD32" s="2" t="str">
        <f t="shared" si="4"/>
        <v>SP</v>
      </c>
      <c r="AE32" s="6">
        <f t="shared" si="3"/>
        <v>1.451191436242138E-2</v>
      </c>
      <c r="AG32" t="s">
        <v>90</v>
      </c>
    </row>
    <row r="33" spans="6:33">
      <c r="L33" s="265" t="s">
        <v>59</v>
      </c>
      <c r="M33" s="202">
        <f>VLOOKUP(K32,Tabelão!$B:$J,9,0)*P14</f>
        <v>4.7303049102425776</v>
      </c>
      <c r="O33" t="s">
        <v>60</v>
      </c>
      <c r="P33" s="362">
        <f t="shared" si="5"/>
        <v>7.8095693144666868E-3</v>
      </c>
      <c r="V33" s="120"/>
      <c r="W33" s="119" t="s">
        <v>91</v>
      </c>
      <c r="X33" s="203">
        <f>VLOOKUP($V$30,Tabelão!B:J,9,0)*SUMIFS($AE:$AE,$Z:$Z,$U$30,$AD:$AD,W33)</f>
        <v>0.73496354500648442</v>
      </c>
      <c r="Z33" s="11" t="s">
        <v>132</v>
      </c>
      <c r="AA33" s="50" t="s">
        <v>59</v>
      </c>
      <c r="AB33" s="51">
        <v>413424.6</v>
      </c>
      <c r="AC33" s="48" t="s">
        <v>53</v>
      </c>
      <c r="AD33" s="2" t="str">
        <f t="shared" si="4"/>
        <v>SP</v>
      </c>
      <c r="AE33" s="6">
        <f t="shared" si="3"/>
        <v>8.5008650097870373E-3</v>
      </c>
      <c r="AG33" t="s">
        <v>92</v>
      </c>
    </row>
    <row r="34" spans="6:33">
      <c r="L34" s="265" t="s">
        <v>60</v>
      </c>
      <c r="M34" s="202">
        <f>VLOOKUP(K32,Tabelão!$B:$J,9,0)*P15</f>
        <v>2.2420085161986574</v>
      </c>
      <c r="V34" s="120"/>
      <c r="W34" s="119" t="s">
        <v>80</v>
      </c>
      <c r="X34" s="203">
        <f>VLOOKUP($V$30,Tabelão!B:J,9,0)*SUMIFS($AE:$AE,$Z:$Z,$U$30,$AD:$AD,W34)</f>
        <v>1.7872740750981455</v>
      </c>
      <c r="Z34" s="11" t="s">
        <v>132</v>
      </c>
      <c r="AA34" s="50" t="s">
        <v>57</v>
      </c>
      <c r="AB34" s="51">
        <v>249885.59</v>
      </c>
      <c r="AC34" s="48" t="s">
        <v>53</v>
      </c>
      <c r="AD34" s="2" t="str">
        <f t="shared" si="4"/>
        <v>SP</v>
      </c>
      <c r="AE34" s="6">
        <f t="shared" si="3"/>
        <v>5.138164658031936E-3</v>
      </c>
      <c r="AG34" t="s">
        <v>91</v>
      </c>
    </row>
    <row r="35" spans="6:33">
      <c r="K35" s="93" t="s">
        <v>279</v>
      </c>
      <c r="L35" s="265" t="s">
        <v>59</v>
      </c>
      <c r="M35" s="202">
        <f>VLOOKUP(K35,Tabelão!$B:$J,9,0)</f>
        <v>14.158346288024001</v>
      </c>
      <c r="V35" s="120"/>
      <c r="W35" s="119" t="s">
        <v>54</v>
      </c>
      <c r="X35" s="203">
        <f>VLOOKUP($V$30,Tabelão!B:J,9,0)*SUMIFS($AE:$AE,$Z:$Z,$U$30,$AD:$AD,W35)</f>
        <v>1.7838386655281671</v>
      </c>
      <c r="Z35" s="11" t="s">
        <v>132</v>
      </c>
      <c r="AA35" s="50" t="s">
        <v>59</v>
      </c>
      <c r="AB35" s="51">
        <v>185560</v>
      </c>
      <c r="AC35" s="48" t="s">
        <v>53</v>
      </c>
      <c r="AD35" s="2" t="str">
        <f t="shared" si="4"/>
        <v>SP</v>
      </c>
      <c r="AE35" s="6">
        <f t="shared" si="3"/>
        <v>3.8154974600352345E-3</v>
      </c>
    </row>
    <row r="36" spans="6:33">
      <c r="K36" s="93" t="str">
        <f>Tabelão!B19</f>
        <v>WT Morumbi*</v>
      </c>
      <c r="L36" s="265" t="s">
        <v>59</v>
      </c>
      <c r="M36" s="202">
        <f>VLOOKUP(K36,Tabelão!$B:$J,9,0)</f>
        <v>294.46483559329999</v>
      </c>
      <c r="V36" s="120"/>
      <c r="W36" s="119" t="s">
        <v>92</v>
      </c>
      <c r="X36" s="203">
        <f>VLOOKUP($V$30,Tabelão!B:J,9,0)*SUMIFS($AE:$AE,$Z:$Z,$U$30,$AD:$AD,W36)</f>
        <v>0.26975026870845148</v>
      </c>
      <c r="Z36" s="11" t="s">
        <v>132</v>
      </c>
      <c r="AA36" s="50" t="s">
        <v>59</v>
      </c>
      <c r="AB36" s="51">
        <v>167004</v>
      </c>
      <c r="AC36" s="48" t="s">
        <v>53</v>
      </c>
      <c r="AD36" s="2" t="str">
        <f t="shared" si="4"/>
        <v>SP</v>
      </c>
      <c r="AE36" s="6">
        <f t="shared" si="3"/>
        <v>3.4339477140317111E-3</v>
      </c>
    </row>
    <row r="37" spans="6:33">
      <c r="K37" s="87" t="s">
        <v>265</v>
      </c>
      <c r="L37" s="265" t="s">
        <v>56</v>
      </c>
      <c r="M37" s="202">
        <f>VLOOKUP(K37,Tabelão!$B:$J,9,0)</f>
        <v>70.968354577399992</v>
      </c>
      <c r="V37" s="120" t="s">
        <v>180</v>
      </c>
      <c r="W37" s="119" t="s">
        <v>53</v>
      </c>
      <c r="X37" s="203">
        <f>VLOOKUP($V$37,Tabelão!B:J,9,0)</f>
        <v>25.553557807896002</v>
      </c>
      <c r="Z37" s="11" t="s">
        <v>132</v>
      </c>
      <c r="AA37" s="50" t="s">
        <v>57</v>
      </c>
      <c r="AB37" s="51">
        <v>760000</v>
      </c>
      <c r="AC37" s="48" t="s">
        <v>83</v>
      </c>
      <c r="AD37" s="2" t="str">
        <f t="shared" si="4"/>
        <v>Centro-Oeste</v>
      </c>
      <c r="AE37" s="6">
        <f t="shared" si="3"/>
        <v>1.5627172179493307E-2</v>
      </c>
    </row>
    <row r="38" spans="6:33">
      <c r="K38" s="264" t="s">
        <v>259</v>
      </c>
      <c r="L38" s="265" t="s">
        <v>57</v>
      </c>
      <c r="M38" s="202">
        <f>VLOOKUP(K38,Tabelão!$B:$J,9,0)</f>
        <v>34.58151908912</v>
      </c>
      <c r="V38" s="120" t="s">
        <v>174</v>
      </c>
      <c r="W38" s="119" t="s">
        <v>54</v>
      </c>
      <c r="X38" s="203">
        <f>VLOOKUP($V$38,Tabelão!B:J,9,0)</f>
        <v>36.973695333066004</v>
      </c>
      <c r="Z38" s="11" t="s">
        <v>132</v>
      </c>
      <c r="AA38" s="50" t="s">
        <v>57</v>
      </c>
      <c r="AB38" s="51">
        <v>607000</v>
      </c>
      <c r="AC38" s="48" t="s">
        <v>84</v>
      </c>
      <c r="AD38" s="2" t="str">
        <f t="shared" si="4"/>
        <v>Sul</v>
      </c>
      <c r="AE38" s="6">
        <f t="shared" si="3"/>
        <v>1.2481175674937419E-2</v>
      </c>
    </row>
    <row r="39" spans="6:33">
      <c r="K39" s="93" t="s">
        <v>280</v>
      </c>
      <c r="L39" s="265" t="s">
        <v>56</v>
      </c>
      <c r="M39" s="202">
        <f>VLOOKUP(K39,Tabelão!$B:$J,9,0)</f>
        <v>29.502598608094999</v>
      </c>
      <c r="V39" s="120" t="s">
        <v>181</v>
      </c>
      <c r="W39" s="119" t="s">
        <v>53</v>
      </c>
      <c r="X39" s="203">
        <f>VLOOKUP($V$39,Tabelão!B:J,9,0)</f>
        <v>29.427151344809285</v>
      </c>
      <c r="Z39" s="11" t="s">
        <v>132</v>
      </c>
      <c r="AA39" s="50" t="s">
        <v>57</v>
      </c>
      <c r="AB39" s="51">
        <v>505978.72571170353</v>
      </c>
      <c r="AC39" s="48" t="s">
        <v>86</v>
      </c>
      <c r="AD39" s="2" t="str">
        <f t="shared" si="4"/>
        <v>Centro-Oeste</v>
      </c>
      <c r="AE39" s="6">
        <f t="shared" si="3"/>
        <v>1.0403969297180802E-2</v>
      </c>
    </row>
    <row r="40" spans="6:33">
      <c r="F40" s="204"/>
      <c r="J40" s="177"/>
      <c r="K40" s="263"/>
      <c r="L40" s="263"/>
      <c r="M40" s="263"/>
      <c r="N40" s="263"/>
      <c r="O40" s="263"/>
      <c r="P40" s="263"/>
      <c r="Q40" s="263"/>
      <c r="R40" s="263"/>
      <c r="S40" s="263"/>
      <c r="V40" s="120" t="s">
        <v>175</v>
      </c>
      <c r="W40" s="119" t="s">
        <v>80</v>
      </c>
      <c r="X40" s="203">
        <f>VLOOKUP($V$40,Tabelão!B:J,9,0)</f>
        <v>28.073224737499999</v>
      </c>
      <c r="Z40" s="11" t="s">
        <v>132</v>
      </c>
      <c r="AA40" s="50" t="s">
        <v>59</v>
      </c>
      <c r="AB40" s="51">
        <v>141422.40000000002</v>
      </c>
      <c r="AC40" s="48" t="s">
        <v>55</v>
      </c>
      <c r="AD40" s="2" t="str">
        <f t="shared" si="4"/>
        <v>Sudeste</v>
      </c>
      <c r="AE40" s="6">
        <f t="shared" si="3"/>
        <v>2.9079370984699668E-3</v>
      </c>
    </row>
    <row r="41" spans="6:33">
      <c r="F41" s="204"/>
      <c r="J41" s="177" t="s">
        <v>274</v>
      </c>
      <c r="K41">
        <v>295</v>
      </c>
      <c r="M41">
        <v>245</v>
      </c>
      <c r="O41">
        <v>158</v>
      </c>
      <c r="Q41">
        <v>183</v>
      </c>
      <c r="S41">
        <v>85</v>
      </c>
      <c r="V41" s="120" t="s">
        <v>184</v>
      </c>
      <c r="W41" s="119" t="s">
        <v>53</v>
      </c>
      <c r="X41" s="203">
        <f>VLOOKUP($V$41,Tabelão!B:J,9,0)</f>
        <v>21.256894120000002</v>
      </c>
      <c r="Z41" s="11" t="s">
        <v>132</v>
      </c>
      <c r="AA41" s="50" t="s">
        <v>59</v>
      </c>
      <c r="AB41" s="51">
        <v>85310.400000000009</v>
      </c>
      <c r="AC41" s="48" t="s">
        <v>55</v>
      </c>
      <c r="AD41" s="2" t="str">
        <f t="shared" si="4"/>
        <v>Sudeste</v>
      </c>
      <c r="AE41" s="6">
        <f t="shared" si="3"/>
        <v>1.7541583019755869E-3</v>
      </c>
    </row>
    <row r="42" spans="6:33">
      <c r="K42" s="49" t="s">
        <v>150</v>
      </c>
      <c r="L42" s="49"/>
      <c r="M42" s="49" t="s">
        <v>151</v>
      </c>
      <c r="N42" s="49"/>
      <c r="O42" s="49" t="s">
        <v>130</v>
      </c>
      <c r="P42" s="49"/>
      <c r="Q42" s="49" t="s">
        <v>197</v>
      </c>
      <c r="R42" s="49"/>
      <c r="S42" s="49" t="s">
        <v>210</v>
      </c>
      <c r="T42" s="49"/>
      <c r="V42" s="120" t="s">
        <v>176</v>
      </c>
      <c r="W42" s="119" t="s">
        <v>53</v>
      </c>
      <c r="X42" s="203">
        <f>VLOOKUP($V$42,Tabelão!B:J,9,0)</f>
        <v>20.30608309914</v>
      </c>
      <c r="Z42" s="11" t="s">
        <v>132</v>
      </c>
      <c r="AA42" s="50" t="s">
        <v>59</v>
      </c>
      <c r="AB42" s="51">
        <v>114542.40000000001</v>
      </c>
      <c r="AC42" s="48" t="s">
        <v>55</v>
      </c>
      <c r="AD42" s="2" t="str">
        <f t="shared" si="4"/>
        <v>Sudeste</v>
      </c>
      <c r="AE42" s="6">
        <f t="shared" si="3"/>
        <v>2.3552286929636769E-3</v>
      </c>
    </row>
    <row r="43" spans="6:33">
      <c r="K43" s="12" t="s">
        <v>48</v>
      </c>
      <c r="L43" s="12" t="s">
        <v>108</v>
      </c>
      <c r="M43" s="12" t="s">
        <v>48</v>
      </c>
      <c r="N43" s="12" t="s">
        <v>108</v>
      </c>
      <c r="O43" s="12" t="s">
        <v>48</v>
      </c>
      <c r="P43" s="12" t="s">
        <v>108</v>
      </c>
      <c r="Q43" s="12" t="s">
        <v>48</v>
      </c>
      <c r="R43" s="12" t="s">
        <v>108</v>
      </c>
      <c r="S43" s="12" t="s">
        <v>48</v>
      </c>
      <c r="T43" s="12" t="s">
        <v>108</v>
      </c>
      <c r="V43" s="120" t="s">
        <v>278</v>
      </c>
      <c r="W43" s="119" t="s">
        <v>53</v>
      </c>
      <c r="X43" s="203">
        <f>VLOOKUP($V$43,Tabelão!B:J,9,0)</f>
        <v>18.983386539079998</v>
      </c>
      <c r="Z43" s="11" t="s">
        <v>132</v>
      </c>
      <c r="AA43" s="50" t="s">
        <v>59</v>
      </c>
      <c r="AB43" s="51">
        <v>85545.600000000006</v>
      </c>
      <c r="AC43" s="48" t="s">
        <v>55</v>
      </c>
      <c r="AD43" s="2" t="str">
        <f t="shared" si="4"/>
        <v>Sudeste</v>
      </c>
      <c r="AE43" s="6">
        <f t="shared" si="3"/>
        <v>1.7589945005237668E-3</v>
      </c>
    </row>
    <row r="44" spans="6:33">
      <c r="K44" s="1" t="s">
        <v>60</v>
      </c>
      <c r="L44" s="178">
        <v>105076.23549118637</v>
      </c>
      <c r="M44" s="1" t="s">
        <v>59</v>
      </c>
      <c r="N44" s="178">
        <v>201443.71733626651</v>
      </c>
      <c r="O44" s="1" t="s">
        <v>57</v>
      </c>
      <c r="P44" s="178">
        <v>268499.14974061074</v>
      </c>
      <c r="Q44" t="s">
        <v>59</v>
      </c>
      <c r="R44" s="178">
        <v>280012.2380437252</v>
      </c>
      <c r="S44" t="s">
        <v>57</v>
      </c>
      <c r="T44" s="54">
        <v>109704.2251886623</v>
      </c>
      <c r="V44" s="120" t="s">
        <v>97</v>
      </c>
      <c r="W44" s="119" t="s">
        <v>53</v>
      </c>
      <c r="X44" s="203">
        <f>VLOOKUP($V$44,Tabelão!B:J,9,0)*VLOOKUP(W44,$AD$6:$AE$7,2,0)</f>
        <v>5.2458872973784931</v>
      </c>
      <c r="Z44" s="11" t="s">
        <v>132</v>
      </c>
      <c r="AA44" s="50" t="s">
        <v>59</v>
      </c>
      <c r="AB44" s="51">
        <v>87460.800000000003</v>
      </c>
      <c r="AC44" s="48" t="s">
        <v>55</v>
      </c>
      <c r="AD44" s="2" t="str">
        <f t="shared" si="4"/>
        <v>Sudeste</v>
      </c>
      <c r="AE44" s="6">
        <f t="shared" ref="AE44:AE75" si="6">AB44/SUM($AB$12:$AB$182)</f>
        <v>1.7983749744160901E-3</v>
      </c>
    </row>
    <row r="45" spans="6:33">
      <c r="K45" s="1" t="s">
        <v>60</v>
      </c>
      <c r="L45" s="178">
        <v>107964.28602333367</v>
      </c>
      <c r="M45" s="1" t="s">
        <v>59</v>
      </c>
      <c r="N45" s="178">
        <v>216093.86378925768</v>
      </c>
      <c r="O45" s="1" t="s">
        <v>59</v>
      </c>
      <c r="P45" s="178">
        <v>184112.38358079214</v>
      </c>
      <c r="Q45" t="s">
        <v>57</v>
      </c>
      <c r="R45" s="178">
        <v>222128.18817519798</v>
      </c>
      <c r="S45" t="s">
        <v>57</v>
      </c>
      <c r="T45" s="54">
        <v>576696.2021714804</v>
      </c>
      <c r="V45" s="120"/>
      <c r="W45" s="119" t="s">
        <v>89</v>
      </c>
      <c r="X45" s="203">
        <f>VLOOKUP($V$44,Tabelão!B:J,9,0)*VLOOKUP(W45,$AD$6:$AE$7,2,0)</f>
        <v>8.1275183140945089</v>
      </c>
      <c r="Z45" s="11" t="s">
        <v>132</v>
      </c>
      <c r="AA45" s="50" t="s">
        <v>59</v>
      </c>
      <c r="AB45" s="51">
        <v>193205</v>
      </c>
      <c r="AC45" s="48" t="s">
        <v>55</v>
      </c>
      <c r="AD45" s="2" t="str">
        <f t="shared" si="4"/>
        <v>Sudeste</v>
      </c>
      <c r="AE45" s="6">
        <f t="shared" si="6"/>
        <v>3.972694474919743E-3</v>
      </c>
    </row>
    <row r="46" spans="6:33">
      <c r="K46" s="1" t="s">
        <v>60</v>
      </c>
      <c r="L46" s="178">
        <v>43733.403387725462</v>
      </c>
      <c r="M46" s="1" t="s">
        <v>59</v>
      </c>
      <c r="N46" s="178">
        <v>90845.015697515628</v>
      </c>
      <c r="O46" s="1" t="s">
        <v>59</v>
      </c>
      <c r="P46" s="178">
        <v>153717.87496291538</v>
      </c>
      <c r="Q46" t="s">
        <v>57</v>
      </c>
      <c r="R46" s="178">
        <v>261390.63919846606</v>
      </c>
      <c r="S46" t="s">
        <v>57</v>
      </c>
      <c r="T46" s="54">
        <v>193270.31435766772</v>
      </c>
      <c r="V46" s="120" t="s">
        <v>177</v>
      </c>
      <c r="W46" s="119" t="s">
        <v>53</v>
      </c>
      <c r="X46" s="203">
        <f>VLOOKUP($V$46,Tabelão!B:J,9,0)</f>
        <v>1.4864410162499999</v>
      </c>
      <c r="Z46" s="11" t="s">
        <v>132</v>
      </c>
      <c r="AA46" s="50" t="s">
        <v>57</v>
      </c>
      <c r="AB46" s="51">
        <v>668754.53059701493</v>
      </c>
      <c r="AC46" s="48" t="s">
        <v>55</v>
      </c>
      <c r="AD46" s="2" t="str">
        <f t="shared" si="4"/>
        <v>Sudeste</v>
      </c>
      <c r="AE46" s="6">
        <f t="shared" si="6"/>
        <v>1.3750976572968129E-2</v>
      </c>
    </row>
    <row r="47" spans="6:33">
      <c r="K47" s="1" t="s">
        <v>60</v>
      </c>
      <c r="L47" s="178">
        <v>124399.05156168161</v>
      </c>
      <c r="M47" s="1" t="s">
        <v>59</v>
      </c>
      <c r="N47" s="178">
        <v>175972.55288164481</v>
      </c>
      <c r="O47" s="1" t="s">
        <v>57</v>
      </c>
      <c r="P47" s="178">
        <v>204318.20412220969</v>
      </c>
      <c r="Q47" t="s">
        <v>59</v>
      </c>
      <c r="R47" s="178">
        <v>289501.17037553393</v>
      </c>
      <c r="S47" t="s">
        <v>57</v>
      </c>
      <c r="T47" s="54">
        <v>2307379.6566469017</v>
      </c>
      <c r="V47" s="120" t="s">
        <v>204</v>
      </c>
      <c r="W47" s="119" t="s">
        <v>90</v>
      </c>
      <c r="X47" s="203">
        <f>VLOOKUP($V$47,Tabelão!B:J,9,0)</f>
        <v>77.009781192231998</v>
      </c>
      <c r="Z47" s="11" t="s">
        <v>132</v>
      </c>
      <c r="AA47" s="50" t="s">
        <v>59</v>
      </c>
      <c r="AB47" s="51">
        <v>163285</v>
      </c>
      <c r="AC47" s="48" t="s">
        <v>55</v>
      </c>
      <c r="AD47" s="2" t="str">
        <f t="shared" si="4"/>
        <v>Sudeste</v>
      </c>
      <c r="AE47" s="6">
        <f t="shared" si="6"/>
        <v>3.3574773806954801E-3</v>
      </c>
    </row>
    <row r="48" spans="6:33">
      <c r="K48" s="1" t="s">
        <v>60</v>
      </c>
      <c r="L48" s="178">
        <v>142139.48024929222</v>
      </c>
      <c r="M48" s="1" t="s">
        <v>57</v>
      </c>
      <c r="N48" s="178">
        <v>589721.16151559283</v>
      </c>
      <c r="O48" s="1" t="s">
        <v>57</v>
      </c>
      <c r="P48" s="178">
        <v>259659.75449695261</v>
      </c>
      <c r="Q48" t="s">
        <v>59</v>
      </c>
      <c r="R48" s="178">
        <v>250146.3042488576</v>
      </c>
      <c r="S48" t="s">
        <v>57</v>
      </c>
      <c r="T48" s="54">
        <v>208882.61875438277</v>
      </c>
      <c r="V48" s="120" t="s">
        <v>211</v>
      </c>
      <c r="W48" s="119" t="s">
        <v>53</v>
      </c>
      <c r="X48" s="203">
        <f>VLOOKUP($V$48,Tabelão!B:J,9,0)</f>
        <v>20.363400276659998</v>
      </c>
      <c r="Z48" s="11" t="s">
        <v>132</v>
      </c>
      <c r="AA48" s="50" t="s">
        <v>57</v>
      </c>
      <c r="AB48" s="51">
        <v>50171.25</v>
      </c>
      <c r="AC48" s="48" t="s">
        <v>88</v>
      </c>
      <c r="AD48" s="2" t="str">
        <f t="shared" si="4"/>
        <v>Sudeste</v>
      </c>
      <c r="AE48" s="6">
        <f t="shared" si="6"/>
        <v>1.0316246871189521E-3</v>
      </c>
    </row>
    <row r="49" spans="11:31">
      <c r="K49" s="1" t="s">
        <v>60</v>
      </c>
      <c r="L49" s="178">
        <v>136648.64289362336</v>
      </c>
      <c r="M49" s="1" t="s">
        <v>57</v>
      </c>
      <c r="N49" s="178">
        <v>618377.12746801507</v>
      </c>
      <c r="O49" s="1" t="s">
        <v>59</v>
      </c>
      <c r="P49" s="178">
        <v>196084.47260432329</v>
      </c>
      <c r="Q49" t="s">
        <v>57</v>
      </c>
      <c r="R49" s="178">
        <v>262522.81651959458</v>
      </c>
      <c r="S49" t="s">
        <v>57</v>
      </c>
      <c r="T49" s="54">
        <v>270279.27914707363</v>
      </c>
      <c r="V49" s="120" t="s">
        <v>206</v>
      </c>
      <c r="W49" s="119" t="s">
        <v>53</v>
      </c>
      <c r="X49" s="203">
        <f>VLOOKUP($V$49,Tabelão!B:J,9,0)</f>
        <v>20.401189840000001</v>
      </c>
      <c r="Z49" s="11" t="s">
        <v>132</v>
      </c>
      <c r="AA49" s="50" t="s">
        <v>57</v>
      </c>
      <c r="AB49" s="51">
        <v>50171.25</v>
      </c>
      <c r="AC49" s="48" t="s">
        <v>88</v>
      </c>
      <c r="AD49" s="2" t="str">
        <f t="shared" si="4"/>
        <v>Sudeste</v>
      </c>
      <c r="AE49" s="6">
        <f t="shared" si="6"/>
        <v>1.0316246871189521E-3</v>
      </c>
    </row>
    <row r="50" spans="11:31">
      <c r="K50" s="1" t="s">
        <v>60</v>
      </c>
      <c r="L50" s="178">
        <v>34471.238994812556</v>
      </c>
      <c r="M50" s="1" t="s">
        <v>59</v>
      </c>
      <c r="N50" s="178">
        <v>122129.77610135329</v>
      </c>
      <c r="O50" s="1" t="s">
        <v>57</v>
      </c>
      <c r="P50" s="178">
        <v>1301819.217844282</v>
      </c>
      <c r="Q50" t="s">
        <v>59</v>
      </c>
      <c r="R50" s="178">
        <v>605890.02165795607</v>
      </c>
      <c r="S50" t="s">
        <v>57</v>
      </c>
      <c r="T50" s="54">
        <v>573722.05283181113</v>
      </c>
      <c r="V50" s="120" t="s">
        <v>207</v>
      </c>
      <c r="W50" s="119" t="s">
        <v>53</v>
      </c>
      <c r="X50" s="203">
        <f>VLOOKUP($V$50,Tabelão!B:J,9,0)</f>
        <v>25.553557807896002</v>
      </c>
      <c r="Z50" s="11" t="s">
        <v>132</v>
      </c>
      <c r="AA50" s="50" t="s">
        <v>60</v>
      </c>
      <c r="AB50" s="51">
        <v>88767.285000000003</v>
      </c>
      <c r="AC50" s="48" t="s">
        <v>94</v>
      </c>
      <c r="AD50" s="2" t="str">
        <f t="shared" si="4"/>
        <v>Sul</v>
      </c>
      <c r="AE50" s="6">
        <f t="shared" si="6"/>
        <v>1.8252390086857286E-3</v>
      </c>
    </row>
    <row r="51" spans="11:31">
      <c r="K51" s="1" t="s">
        <v>60</v>
      </c>
      <c r="L51" s="178">
        <v>56158.248743961114</v>
      </c>
      <c r="M51" s="1" t="s">
        <v>57</v>
      </c>
      <c r="N51" s="178">
        <v>81961.368344133458</v>
      </c>
      <c r="O51" s="1" t="s">
        <v>57</v>
      </c>
      <c r="P51" s="178">
        <v>256312.91493018379</v>
      </c>
      <c r="Q51" t="s">
        <v>57</v>
      </c>
      <c r="R51" s="178">
        <v>128397.96634160503</v>
      </c>
      <c r="S51" t="s">
        <v>57</v>
      </c>
      <c r="T51" s="54">
        <v>1647427.1297110214</v>
      </c>
      <c r="U51" t="s">
        <v>132</v>
      </c>
      <c r="V51" s="120" t="s">
        <v>212</v>
      </c>
      <c r="W51" s="119" t="s">
        <v>80</v>
      </c>
      <c r="X51" s="203">
        <f>VLOOKUP($V$51,Tabelão!B:J,9,0)*SUMIFS($AE:$AE,$Z:$Z,$U$51,$AD:$AD,W51)</f>
        <v>1.099271775421504</v>
      </c>
      <c r="Z51" s="11" t="s">
        <v>132</v>
      </c>
      <c r="AA51" s="50" t="s">
        <v>57</v>
      </c>
      <c r="AB51" s="51">
        <v>292500</v>
      </c>
      <c r="AC51" s="48" t="s">
        <v>53</v>
      </c>
      <c r="AD51" s="2" t="str">
        <f t="shared" si="4"/>
        <v>SP</v>
      </c>
      <c r="AE51" s="6">
        <f t="shared" si="6"/>
        <v>6.0144050822392011E-3</v>
      </c>
    </row>
    <row r="52" spans="11:31">
      <c r="K52" s="1" t="s">
        <v>60</v>
      </c>
      <c r="L52" s="178">
        <v>44956.567124236615</v>
      </c>
      <c r="M52" s="1" t="s">
        <v>59</v>
      </c>
      <c r="N52" s="178">
        <v>315796.02264611487</v>
      </c>
      <c r="O52" s="1" t="s">
        <v>60</v>
      </c>
      <c r="P52" s="178">
        <v>37576.02732257497</v>
      </c>
      <c r="Q52" t="s">
        <v>59</v>
      </c>
      <c r="R52" s="178">
        <v>294317.7004112092</v>
      </c>
      <c r="S52" t="s">
        <v>57</v>
      </c>
      <c r="T52" s="54">
        <v>177390.78549448008</v>
      </c>
      <c r="V52" s="120"/>
      <c r="W52" s="119" t="s">
        <v>54</v>
      </c>
      <c r="X52" s="203">
        <f>VLOOKUP($V$51,Tabelão!B:J,9,0)*SUMIFS($AE:$AE,$Z:$Z,$U$51,$AD:$AD,W52)</f>
        <v>0.16649172723307826</v>
      </c>
      <c r="Z52" s="11" t="s">
        <v>132</v>
      </c>
      <c r="AA52" s="50" t="s">
        <v>60</v>
      </c>
      <c r="AB52" s="51">
        <v>88767.285000000003</v>
      </c>
      <c r="AC52" s="48" t="s">
        <v>94</v>
      </c>
      <c r="AD52" s="2" t="str">
        <f t="shared" si="4"/>
        <v>Sul</v>
      </c>
      <c r="AE52" s="6">
        <f t="shared" si="6"/>
        <v>1.8252390086857286E-3</v>
      </c>
    </row>
    <row r="53" spans="11:31">
      <c r="K53" s="1" t="s">
        <v>60</v>
      </c>
      <c r="L53" s="178">
        <v>133606.27845790534</v>
      </c>
      <c r="M53" s="1" t="s">
        <v>59</v>
      </c>
      <c r="N53" s="178">
        <v>258360.74584417767</v>
      </c>
      <c r="O53" s="1" t="s">
        <v>60</v>
      </c>
      <c r="P53" s="178">
        <v>24885.665915771027</v>
      </c>
      <c r="Q53" t="s">
        <v>59</v>
      </c>
      <c r="R53" s="178">
        <v>195466.66256470865</v>
      </c>
      <c r="S53" t="s">
        <v>57</v>
      </c>
      <c r="T53" s="54">
        <v>386135.71896308084</v>
      </c>
      <c r="V53" s="120"/>
      <c r="W53" s="119" t="s">
        <v>53</v>
      </c>
      <c r="X53" s="203">
        <f>VLOOKUP($V$51,Tabelão!B:J,9,0)*SUMIFS($AE:$AE,$Z:$Z,$U$51,$AD:$AD,W53)</f>
        <v>8.6437475715164176</v>
      </c>
      <c r="Z53" s="11" t="s">
        <v>132</v>
      </c>
      <c r="AA53" s="50" t="s">
        <v>57</v>
      </c>
      <c r="AB53" s="51">
        <v>386836.35</v>
      </c>
      <c r="AC53" s="48" t="s">
        <v>53</v>
      </c>
      <c r="AD53" s="2" t="str">
        <f t="shared" si="4"/>
        <v>SP</v>
      </c>
      <c r="AE53" s="6">
        <f t="shared" si="6"/>
        <v>7.9541555878114949E-3</v>
      </c>
    </row>
    <row r="54" spans="11:31">
      <c r="K54" s="1" t="s">
        <v>60</v>
      </c>
      <c r="L54" s="178">
        <v>78397.372216720629</v>
      </c>
      <c r="M54" s="1" t="s">
        <v>57</v>
      </c>
      <c r="N54" s="178">
        <v>306901.96223878174</v>
      </c>
      <c r="O54" s="1" t="s">
        <v>60</v>
      </c>
      <c r="P54" s="178">
        <v>115553.01739497719</v>
      </c>
      <c r="Q54" t="s">
        <v>57</v>
      </c>
      <c r="R54" s="178">
        <v>381052.0613819579</v>
      </c>
      <c r="S54" t="s">
        <v>57</v>
      </c>
      <c r="T54" s="54">
        <v>352069.44075111934</v>
      </c>
      <c r="V54" s="120"/>
      <c r="W54" s="119" t="s">
        <v>89</v>
      </c>
      <c r="X54" s="203">
        <f>VLOOKUP($V$51,Tabelão!B:J,9,0)*SUMIFS($AE:$AE,$Z:$Z,$U$51,$AD:$AD,W54)</f>
        <v>1.1601883890152491</v>
      </c>
      <c r="Z54" s="11" t="s">
        <v>132</v>
      </c>
      <c r="AA54" s="50" t="s">
        <v>57</v>
      </c>
      <c r="AB54" s="51">
        <v>393000</v>
      </c>
      <c r="AC54" s="48" t="s">
        <v>53</v>
      </c>
      <c r="AD54" s="2" t="str">
        <f t="shared" si="4"/>
        <v>SP</v>
      </c>
      <c r="AE54" s="6">
        <f t="shared" si="6"/>
        <v>8.0808929822906179E-3</v>
      </c>
    </row>
    <row r="55" spans="11:31">
      <c r="K55" s="1" t="s">
        <v>60</v>
      </c>
      <c r="L55" s="178">
        <v>55716.046233606663</v>
      </c>
      <c r="M55" s="1" t="s">
        <v>57</v>
      </c>
      <c r="N55" s="178">
        <v>381925.24062338984</v>
      </c>
      <c r="O55" s="1" t="s">
        <v>57</v>
      </c>
      <c r="P55" s="178">
        <v>376748.8176908709</v>
      </c>
      <c r="Q55" t="s">
        <v>59</v>
      </c>
      <c r="R55" s="178">
        <v>154174.84820300571</v>
      </c>
      <c r="S55" t="s">
        <v>57</v>
      </c>
      <c r="T55" s="54">
        <v>4453117.4411453437</v>
      </c>
      <c r="V55" s="120"/>
      <c r="W55" s="119" t="s">
        <v>90</v>
      </c>
      <c r="X55" s="203">
        <f>VLOOKUP($V$51,Tabelão!B:J,9,0)*SUMIFS($AE:$AE,$Z:$Z,$U$51,$AD:$AD,W55)</f>
        <v>3.6123839220328491</v>
      </c>
      <c r="Z55" s="11" t="s">
        <v>132</v>
      </c>
      <c r="AA55" s="50" t="s">
        <v>59</v>
      </c>
      <c r="AB55" s="51">
        <v>248970.39</v>
      </c>
      <c r="AC55" s="48" t="s">
        <v>86</v>
      </c>
      <c r="AD55" s="2" t="str">
        <f t="shared" si="4"/>
        <v>Centro-Oeste</v>
      </c>
      <c r="AE55" s="6">
        <f t="shared" si="6"/>
        <v>5.1193462527968411E-3</v>
      </c>
    </row>
    <row r="56" spans="11:31">
      <c r="K56" s="1" t="s">
        <v>60</v>
      </c>
      <c r="L56" s="178">
        <v>56747.219457931133</v>
      </c>
      <c r="M56" s="1" t="s">
        <v>57</v>
      </c>
      <c r="N56" s="178">
        <v>345853.3106601414</v>
      </c>
      <c r="O56" s="1" t="s">
        <v>59</v>
      </c>
      <c r="P56" s="178">
        <v>77907.50365774447</v>
      </c>
      <c r="Q56" t="s">
        <v>59</v>
      </c>
      <c r="R56" s="178">
        <v>233477.58084269561</v>
      </c>
      <c r="S56" t="s">
        <v>57</v>
      </c>
      <c r="T56" s="54">
        <v>263368.9814751402</v>
      </c>
      <c r="V56" s="120"/>
      <c r="W56" s="119" t="s">
        <v>92</v>
      </c>
      <c r="X56" s="203">
        <f>VLOOKUP($V$51,Tabelão!B:J,9,0)*SUMIFS($AE:$AE,$Z:$Z,$U$51,$AD:$AD,W56)</f>
        <v>0.34966594748284652</v>
      </c>
      <c r="Z56" s="11" t="s">
        <v>132</v>
      </c>
      <c r="AA56" s="50" t="s">
        <v>59</v>
      </c>
      <c r="AB56" s="51">
        <v>253597.34443219408</v>
      </c>
      <c r="AC56" s="48" t="s">
        <v>53</v>
      </c>
      <c r="AD56" s="2" t="str">
        <f t="shared" si="4"/>
        <v>SP</v>
      </c>
      <c r="AE56" s="6">
        <f t="shared" si="6"/>
        <v>5.2144860075054806E-3</v>
      </c>
    </row>
    <row r="57" spans="11:31">
      <c r="K57" s="1" t="s">
        <v>60</v>
      </c>
      <c r="L57" s="178">
        <v>79221.31628474989</v>
      </c>
      <c r="M57" s="1" t="s">
        <v>57</v>
      </c>
      <c r="N57" s="178">
        <v>81806.734507454443</v>
      </c>
      <c r="O57" s="1" t="s">
        <v>57</v>
      </c>
      <c r="P57" s="178">
        <v>473404.06084106717</v>
      </c>
      <c r="Q57" t="s">
        <v>57</v>
      </c>
      <c r="R57" s="178">
        <v>126763.16742345593</v>
      </c>
      <c r="S57" t="s">
        <v>57</v>
      </c>
      <c r="T57" s="54">
        <v>158386.51273772202</v>
      </c>
      <c r="V57" s="120"/>
      <c r="W57" s="119" t="s">
        <v>91</v>
      </c>
      <c r="X57" s="203">
        <f>VLOOKUP($V$51,Tabelão!B:J,9,0)*SUMIFS($AE:$AE,$Z:$Z,$U$51,$AD:$AD,W57)</f>
        <v>6.6564245237847583E-2</v>
      </c>
      <c r="Z57" s="11" t="s">
        <v>132</v>
      </c>
      <c r="AA57" s="50" t="s">
        <v>59</v>
      </c>
      <c r="AB57" s="51">
        <v>190000</v>
      </c>
      <c r="AC57" s="48" t="s">
        <v>53</v>
      </c>
      <c r="AD57" s="2" t="str">
        <f t="shared" si="4"/>
        <v>SP</v>
      </c>
      <c r="AE57" s="6">
        <f t="shared" si="6"/>
        <v>3.9067930448733268E-3</v>
      </c>
    </row>
    <row r="58" spans="11:31">
      <c r="K58" s="1" t="s">
        <v>60</v>
      </c>
      <c r="L58" s="178">
        <v>39831.807195499881</v>
      </c>
      <c r="M58" s="1" t="s">
        <v>57</v>
      </c>
      <c r="N58" s="178">
        <v>158121.93097015726</v>
      </c>
      <c r="O58" s="1" t="s">
        <v>57</v>
      </c>
      <c r="P58" s="178">
        <v>148601.19234374043</v>
      </c>
      <c r="Q58" t="s">
        <v>59</v>
      </c>
      <c r="R58" s="178">
        <v>143836.0192986503</v>
      </c>
      <c r="S58" t="s">
        <v>57</v>
      </c>
      <c r="T58" s="54">
        <v>247192.7490224631</v>
      </c>
      <c r="V58" s="120" t="s">
        <v>279</v>
      </c>
      <c r="W58" s="119" t="s">
        <v>53</v>
      </c>
      <c r="X58" s="203">
        <f>VLOOKUP($V$50,Tabelão!B:J,9,0)</f>
        <v>25.553557807896002</v>
      </c>
      <c r="Z58" s="11" t="s">
        <v>132</v>
      </c>
      <c r="AA58" s="50" t="s">
        <v>59</v>
      </c>
      <c r="AB58" s="51">
        <v>232540.01</v>
      </c>
      <c r="AC58" s="48" t="s">
        <v>53</v>
      </c>
      <c r="AD58" s="2" t="str">
        <f t="shared" si="4"/>
        <v>SP</v>
      </c>
      <c r="AE58" s="6">
        <f t="shared" si="6"/>
        <v>4.7815036511724947E-3</v>
      </c>
    </row>
    <row r="59" spans="11:31">
      <c r="K59" s="1" t="s">
        <v>60</v>
      </c>
      <c r="L59" s="178">
        <v>61358.006142061116</v>
      </c>
      <c r="M59" s="1" t="s">
        <v>57</v>
      </c>
      <c r="N59" s="178">
        <v>211862.96545249867</v>
      </c>
      <c r="O59" s="1" t="s">
        <v>59</v>
      </c>
      <c r="P59" s="178">
        <v>646715.06358017377</v>
      </c>
      <c r="Q59" t="s">
        <v>59</v>
      </c>
      <c r="R59" s="178">
        <v>310357.8015804477</v>
      </c>
      <c r="S59" t="s">
        <v>57</v>
      </c>
      <c r="T59" s="54">
        <v>209323.9057506297</v>
      </c>
      <c r="V59" s="120" t="s">
        <v>249</v>
      </c>
      <c r="W59" s="119" t="s">
        <v>53</v>
      </c>
      <c r="X59" s="203">
        <f>VLOOKUP($V$59,Tabelão!B:J,9,0)</f>
        <v>294.46483559329999</v>
      </c>
      <c r="Z59" s="11" t="s">
        <v>132</v>
      </c>
      <c r="AA59" s="50" t="s">
        <v>59</v>
      </c>
      <c r="AB59" s="51">
        <v>185774.90854314613</v>
      </c>
      <c r="AC59" s="48" t="s">
        <v>53</v>
      </c>
      <c r="AD59" s="2" t="str">
        <f t="shared" si="4"/>
        <v>SP</v>
      </c>
      <c r="AE59" s="6">
        <f t="shared" si="6"/>
        <v>3.8199164242544302E-3</v>
      </c>
    </row>
    <row r="60" spans="11:31">
      <c r="K60" s="1" t="s">
        <v>60</v>
      </c>
      <c r="L60" s="178">
        <v>40778.136969778818</v>
      </c>
      <c r="M60" s="1" t="s">
        <v>59</v>
      </c>
      <c r="N60" s="178">
        <v>182411.43436476617</v>
      </c>
      <c r="O60" s="1" t="s">
        <v>57</v>
      </c>
      <c r="P60" s="178">
        <v>377397.00308192667</v>
      </c>
      <c r="Q60" t="s">
        <v>59</v>
      </c>
      <c r="R60" s="178">
        <v>238022.47037162472</v>
      </c>
      <c r="S60" t="s">
        <v>57</v>
      </c>
      <c r="T60" s="54">
        <v>403799.94121931738</v>
      </c>
      <c r="V60" s="350" t="s">
        <v>265</v>
      </c>
      <c r="W60" s="119" t="s">
        <v>53</v>
      </c>
      <c r="X60" s="203">
        <f>VLOOKUP($V$60,Tabelão!B:J,9,0)*AE9</f>
        <v>38.249855812672202</v>
      </c>
      <c r="Z60" s="11" t="s">
        <v>132</v>
      </c>
      <c r="AA60" s="50" t="s">
        <v>59</v>
      </c>
      <c r="AB60" s="51">
        <v>212001</v>
      </c>
      <c r="AC60" s="48" t="s">
        <v>82</v>
      </c>
      <c r="AD60" s="2" t="str">
        <f t="shared" si="4"/>
        <v>Sul</v>
      </c>
      <c r="AE60" s="6">
        <f t="shared" si="6"/>
        <v>4.3591791174010007E-3</v>
      </c>
    </row>
    <row r="61" spans="11:31">
      <c r="K61" s="1" t="s">
        <v>60</v>
      </c>
      <c r="L61" s="178">
        <v>23159.880014582177</v>
      </c>
      <c r="M61" s="1" t="s">
        <v>59</v>
      </c>
      <c r="N61" s="178">
        <v>10619.831279147471</v>
      </c>
      <c r="O61" s="1" t="s">
        <v>59</v>
      </c>
      <c r="P61" s="178">
        <v>223798.37411066613</v>
      </c>
      <c r="Q61" t="s">
        <v>59</v>
      </c>
      <c r="R61" s="178">
        <v>238022.47037162472</v>
      </c>
      <c r="S61" t="s">
        <v>57</v>
      </c>
      <c r="T61" s="54">
        <v>100349.28480706841</v>
      </c>
      <c r="V61" s="350"/>
      <c r="W61" s="119" t="s">
        <v>80</v>
      </c>
      <c r="X61" s="203">
        <f>VLOOKUP($V$60,Tabelão!B:J,9,0)*AE10</f>
        <v>32.718498764727791</v>
      </c>
      <c r="Z61" s="11" t="s">
        <v>132</v>
      </c>
      <c r="AA61" s="50" t="s">
        <v>59</v>
      </c>
      <c r="AB61" s="51">
        <v>270000</v>
      </c>
      <c r="AC61" s="48" t="s">
        <v>86</v>
      </c>
      <c r="AD61" s="2" t="str">
        <f t="shared" si="4"/>
        <v>Centro-Oeste</v>
      </c>
      <c r="AE61" s="6">
        <f t="shared" si="6"/>
        <v>5.5517585374515697E-3</v>
      </c>
    </row>
    <row r="62" spans="11:31">
      <c r="K62" s="1" t="s">
        <v>60</v>
      </c>
      <c r="L62" s="178">
        <v>41605.185707169519</v>
      </c>
      <c r="M62" s="1" t="s">
        <v>59</v>
      </c>
      <c r="N62" s="178">
        <v>18309.707425326909</v>
      </c>
      <c r="O62" s="1" t="s">
        <v>59</v>
      </c>
      <c r="P62" s="178">
        <v>255425.22171259939</v>
      </c>
      <c r="Q62" t="s">
        <v>59</v>
      </c>
      <c r="R62" s="178">
        <v>238022.40043760068</v>
      </c>
      <c r="S62" t="s">
        <v>57</v>
      </c>
      <c r="T62" s="54">
        <v>158905.53366486492</v>
      </c>
      <c r="V62" s="120" t="s">
        <v>259</v>
      </c>
      <c r="W62" s="119" t="s">
        <v>89</v>
      </c>
      <c r="X62" s="203">
        <f>VLOOKUP($V$62,Tabelão!B:J,9,0)</f>
        <v>34.58151908912</v>
      </c>
      <c r="Z62" s="11" t="s">
        <v>132</v>
      </c>
      <c r="AA62" s="50" t="s">
        <v>59</v>
      </c>
      <c r="AB62" s="51">
        <v>264030.39</v>
      </c>
      <c r="AC62" s="48" t="s">
        <v>86</v>
      </c>
      <c r="AD62" s="2" t="str">
        <f t="shared" si="4"/>
        <v>Centro-Oeste</v>
      </c>
      <c r="AE62" s="6">
        <f t="shared" si="6"/>
        <v>5.4290110067746955E-3</v>
      </c>
    </row>
    <row r="63" spans="11:31">
      <c r="K63" s="1" t="s">
        <v>60</v>
      </c>
      <c r="L63" s="178">
        <v>72958.926428397579</v>
      </c>
      <c r="M63" s="1" t="s">
        <v>59</v>
      </c>
      <c r="N63" s="178">
        <v>18309.707425326909</v>
      </c>
      <c r="O63" s="1" t="s">
        <v>59</v>
      </c>
      <c r="P63" s="178">
        <v>274447.06605995301</v>
      </c>
      <c r="Q63" t="s">
        <v>57</v>
      </c>
      <c r="R63" s="178">
        <v>375582.47346737731</v>
      </c>
      <c r="S63" t="s">
        <v>57</v>
      </c>
      <c r="T63" s="54">
        <v>256565.2335471694</v>
      </c>
      <c r="Z63" s="11" t="s">
        <v>132</v>
      </c>
      <c r="AA63" s="50" t="s">
        <v>57</v>
      </c>
      <c r="AB63" s="51">
        <v>331200</v>
      </c>
      <c r="AC63" s="48" t="s">
        <v>53</v>
      </c>
      <c r="AD63" s="2" t="str">
        <f t="shared" si="4"/>
        <v>SP</v>
      </c>
      <c r="AE63" s="6">
        <f t="shared" si="6"/>
        <v>6.8101571392739256E-3</v>
      </c>
    </row>
    <row r="64" spans="11:31">
      <c r="K64" s="1" t="s">
        <v>60</v>
      </c>
      <c r="L64" s="178">
        <v>25746.32792827774</v>
      </c>
      <c r="M64" s="1" t="s">
        <v>59</v>
      </c>
      <c r="N64" s="178">
        <v>102350.00976562576</v>
      </c>
      <c r="O64" s="1" t="s">
        <v>57</v>
      </c>
      <c r="P64" s="178">
        <v>881329.15604490391</v>
      </c>
      <c r="Q64" t="s">
        <v>59</v>
      </c>
      <c r="R64" s="178">
        <v>208418.46954483518</v>
      </c>
      <c r="S64" t="s">
        <v>57</v>
      </c>
      <c r="T64" s="54">
        <v>714147.19767060934</v>
      </c>
      <c r="V64" s="121" t="s">
        <v>53</v>
      </c>
      <c r="W64" s="221">
        <f>SUMIF($W$3:$W$62,V64,$X$3:$X$62)/SUM($X$3:$X$62)</f>
        <v>0.71237622963471026</v>
      </c>
      <c r="Z64" s="11" t="s">
        <v>132</v>
      </c>
      <c r="AA64" s="50" t="s">
        <v>57</v>
      </c>
      <c r="AB64" s="51">
        <v>745000</v>
      </c>
      <c r="AC64" s="48" t="s">
        <v>82</v>
      </c>
      <c r="AD64" s="2" t="str">
        <f t="shared" si="4"/>
        <v>Sul</v>
      </c>
      <c r="AE64" s="6">
        <f t="shared" si="6"/>
        <v>1.5318741149634888E-2</v>
      </c>
    </row>
    <row r="65" spans="11:31">
      <c r="K65" s="1" t="s">
        <v>60</v>
      </c>
      <c r="L65" s="178">
        <v>27459.661387827597</v>
      </c>
      <c r="M65" s="1" t="s">
        <v>57</v>
      </c>
      <c r="N65" s="178">
        <v>225761.91407724668</v>
      </c>
      <c r="O65" s="1" t="s">
        <v>59</v>
      </c>
      <c r="P65" s="178">
        <v>521540.57005248044</v>
      </c>
      <c r="Q65" t="s">
        <v>59</v>
      </c>
      <c r="R65" s="178">
        <v>237031.46712316488</v>
      </c>
      <c r="S65" t="s">
        <v>57</v>
      </c>
      <c r="T65" s="54">
        <v>785924.1777213458</v>
      </c>
      <c r="V65" s="122" t="s">
        <v>80</v>
      </c>
      <c r="W65" s="222">
        <f t="shared" ref="W65" si="7">SUMIF($W$3:$W$62,V65,$X$3:$X$62)/SUM($X$3:$X$62)</f>
        <v>0.10483162946317433</v>
      </c>
      <c r="Z65" s="11" t="s">
        <v>132</v>
      </c>
      <c r="AA65" s="50" t="s">
        <v>59</v>
      </c>
      <c r="AB65" s="51">
        <v>455285</v>
      </c>
      <c r="AC65" s="48" t="s">
        <v>53</v>
      </c>
      <c r="AD65" s="2" t="str">
        <f t="shared" si="4"/>
        <v>SP</v>
      </c>
      <c r="AE65" s="6">
        <f t="shared" si="6"/>
        <v>9.3616014286060662E-3</v>
      </c>
    </row>
    <row r="66" spans="11:31">
      <c r="K66" s="1" t="s">
        <v>60</v>
      </c>
      <c r="L66" s="178">
        <v>45881.647829286288</v>
      </c>
      <c r="M66" s="1" t="s">
        <v>59</v>
      </c>
      <c r="N66" s="178">
        <v>29077.414612814679</v>
      </c>
      <c r="O66" s="1" t="s">
        <v>57</v>
      </c>
      <c r="P66" s="178">
        <v>250810.14465201204</v>
      </c>
      <c r="Q66" t="s">
        <v>59</v>
      </c>
      <c r="R66" s="178">
        <v>208414.86156001929</v>
      </c>
      <c r="S66" t="s">
        <v>57</v>
      </c>
      <c r="T66" s="54">
        <v>211258.62500850568</v>
      </c>
      <c r="V66" s="122" t="s">
        <v>54</v>
      </c>
      <c r="W66" s="222">
        <f>SUMIF($W$3:$W$62,V66,$X$3:$X$62)/SUM($X$3:$X$62)</f>
        <v>6.8863649019662174E-2</v>
      </c>
      <c r="Z66" s="11" t="s">
        <v>132</v>
      </c>
      <c r="AA66" s="50" t="s">
        <v>57</v>
      </c>
      <c r="AB66" s="51">
        <v>225000</v>
      </c>
      <c r="AC66" s="48" t="s">
        <v>53</v>
      </c>
      <c r="AD66" s="2" t="str">
        <f t="shared" si="4"/>
        <v>SP</v>
      </c>
      <c r="AE66" s="6">
        <f t="shared" si="6"/>
        <v>4.6264654478763087E-3</v>
      </c>
    </row>
    <row r="67" spans="11:31">
      <c r="K67" s="1" t="s">
        <v>60</v>
      </c>
      <c r="L67" s="178">
        <v>40485.970544682576</v>
      </c>
      <c r="M67" s="1" t="s">
        <v>59</v>
      </c>
      <c r="N67" s="178">
        <v>29192.800079854263</v>
      </c>
      <c r="O67" s="1" t="s">
        <v>59</v>
      </c>
      <c r="P67" s="178">
        <v>35732.191227212628</v>
      </c>
      <c r="Q67" t="s">
        <v>59</v>
      </c>
      <c r="R67" s="178">
        <v>208414.86156001929</v>
      </c>
      <c r="S67" t="s">
        <v>57</v>
      </c>
      <c r="T67" s="54">
        <v>574789.31779337628</v>
      </c>
      <c r="V67" s="122" t="s">
        <v>90</v>
      </c>
      <c r="W67" s="222">
        <f>SUMIF($W$3:$W$62,V67,$X$3:$X$62)/SUM($X$3:$X$62)</f>
        <v>6.6865999420458622E-2</v>
      </c>
      <c r="Z67" s="11" t="s">
        <v>132</v>
      </c>
      <c r="AA67" s="50" t="s">
        <v>59</v>
      </c>
      <c r="AB67" s="51">
        <v>199000</v>
      </c>
      <c r="AC67" s="48" t="s">
        <v>53</v>
      </c>
      <c r="AD67" s="2" t="str">
        <f t="shared" si="4"/>
        <v>SP</v>
      </c>
      <c r="AE67" s="6">
        <f t="shared" si="6"/>
        <v>4.0918516627883794E-3</v>
      </c>
    </row>
    <row r="68" spans="11:31">
      <c r="K68" s="1" t="s">
        <v>60</v>
      </c>
      <c r="L68" s="178">
        <v>157154.10672127531</v>
      </c>
      <c r="M68" s="1" t="s">
        <v>59</v>
      </c>
      <c r="N68" s="178">
        <v>407013.84665959328</v>
      </c>
      <c r="O68" s="1" t="s">
        <v>59</v>
      </c>
      <c r="P68" s="178">
        <v>23754.837921417122</v>
      </c>
      <c r="Q68" t="s">
        <v>59</v>
      </c>
      <c r="R68" s="178">
        <v>208414.86156001929</v>
      </c>
      <c r="S68" t="s">
        <v>57</v>
      </c>
      <c r="T68" s="54">
        <v>260910.05551408985</v>
      </c>
      <c r="V68" s="122" t="s">
        <v>89</v>
      </c>
      <c r="W68" s="222">
        <f>SUMIF($W$3:$W$62,V68,$X$3:$X$62)/SUM($X$3:$X$62)</f>
        <v>4.2043500701835657E-2</v>
      </c>
      <c r="Z68" s="11" t="s">
        <v>132</v>
      </c>
      <c r="AA68" s="50" t="s">
        <v>57</v>
      </c>
      <c r="AB68" s="51">
        <v>435001.59999999998</v>
      </c>
      <c r="AC68" s="48" t="s">
        <v>53</v>
      </c>
      <c r="AD68" s="2" t="str">
        <f t="shared" si="4"/>
        <v>SP</v>
      </c>
      <c r="AE68" s="6">
        <f t="shared" si="6"/>
        <v>8.9445327652040475E-3</v>
      </c>
    </row>
    <row r="69" spans="11:31">
      <c r="K69" s="1" t="s">
        <v>60</v>
      </c>
      <c r="L69" s="178">
        <v>65535.416510983006</v>
      </c>
      <c r="M69" s="1" t="s">
        <v>57</v>
      </c>
      <c r="N69" s="178">
        <v>778855.05819113564</v>
      </c>
      <c r="O69" s="1" t="s">
        <v>57</v>
      </c>
      <c r="P69" s="178">
        <v>789726.93029403256</v>
      </c>
      <c r="Q69" t="s">
        <v>59</v>
      </c>
      <c r="R69" s="178">
        <v>223076.06409285779</v>
      </c>
      <c r="S69" t="s">
        <v>57</v>
      </c>
      <c r="T69" s="54">
        <v>134036.7265227435</v>
      </c>
      <c r="V69" s="365" t="s">
        <v>277</v>
      </c>
      <c r="W69" s="366">
        <f>SUM(W70:W71)</f>
        <v>5.018991760159003E-3</v>
      </c>
      <c r="Z69" s="11" t="s">
        <v>132</v>
      </c>
      <c r="AA69" s="50" t="s">
        <v>59</v>
      </c>
      <c r="AB69" s="51">
        <v>293000</v>
      </c>
      <c r="AC69" s="48" t="s">
        <v>53</v>
      </c>
      <c r="AD69" s="2" t="str">
        <f t="shared" si="4"/>
        <v>SP</v>
      </c>
      <c r="AE69" s="6">
        <f t="shared" si="6"/>
        <v>6.0246861165678149E-3</v>
      </c>
    </row>
    <row r="70" spans="11:31">
      <c r="K70" s="1" t="s">
        <v>60</v>
      </c>
      <c r="L70" s="178">
        <v>38332.700214946555</v>
      </c>
      <c r="M70" s="1" t="s">
        <v>57</v>
      </c>
      <c r="N70" s="178">
        <v>531486.27368386427</v>
      </c>
      <c r="O70" s="1" t="s">
        <v>57</v>
      </c>
      <c r="P70" s="178">
        <v>207866.2313789934</v>
      </c>
      <c r="Q70" t="s">
        <v>59</v>
      </c>
      <c r="R70" s="178">
        <v>237018.24783330262</v>
      </c>
      <c r="S70" t="s">
        <v>57</v>
      </c>
      <c r="T70" s="54">
        <v>401369.7961019983</v>
      </c>
      <c r="V70" s="122" t="s">
        <v>92</v>
      </c>
      <c r="W70" s="368">
        <f>SUMIF($W$3:$W$62,V70,$X$3:$X$62)/SUM($X$3:$X$62)</f>
        <v>2.9603809867537138E-3</v>
      </c>
      <c r="Z70" s="11" t="s">
        <v>132</v>
      </c>
      <c r="AA70" s="50" t="s">
        <v>57</v>
      </c>
      <c r="AB70" s="51">
        <v>453794.26</v>
      </c>
      <c r="AC70" s="48" t="s">
        <v>53</v>
      </c>
      <c r="AD70" s="2" t="str">
        <f t="shared" si="4"/>
        <v>SP</v>
      </c>
      <c r="AE70" s="6">
        <f t="shared" si="6"/>
        <v>9.330948730375991E-3</v>
      </c>
    </row>
    <row r="71" spans="11:31">
      <c r="K71" s="1" t="s">
        <v>60</v>
      </c>
      <c r="L71" s="178">
        <v>52074.850940930315</v>
      </c>
      <c r="M71" s="1" t="s">
        <v>59</v>
      </c>
      <c r="N71" s="178">
        <v>125418.50697914121</v>
      </c>
      <c r="O71" s="1" t="s">
        <v>57</v>
      </c>
      <c r="P71" s="178">
        <v>655489.73448689934</v>
      </c>
      <c r="Q71" t="s">
        <v>59</v>
      </c>
      <c r="R71" s="178">
        <v>253732.34502130913</v>
      </c>
      <c r="S71" t="s">
        <v>57</v>
      </c>
      <c r="T71" s="54">
        <v>181637.16275752522</v>
      </c>
      <c r="V71" s="123" t="s">
        <v>91</v>
      </c>
      <c r="W71" s="367">
        <f>SUMIF($W$3:$W$62,V71,$X$3:$X$62)/SUM($X$3:$X$62)</f>
        <v>2.0586107734052892E-3</v>
      </c>
      <c r="Z71" s="11" t="s">
        <v>132</v>
      </c>
      <c r="AA71" s="50" t="s">
        <v>57</v>
      </c>
      <c r="AB71" s="51">
        <v>452650</v>
      </c>
      <c r="AC71" s="48" t="s">
        <v>53</v>
      </c>
      <c r="AD71" s="2" t="str">
        <f t="shared" si="4"/>
        <v>SP</v>
      </c>
      <c r="AE71" s="6">
        <f t="shared" si="6"/>
        <v>9.3074203776942702E-3</v>
      </c>
    </row>
    <row r="72" spans="11:31">
      <c r="K72" s="1" t="s">
        <v>60</v>
      </c>
      <c r="L72" s="178">
        <v>122726.93633079804</v>
      </c>
      <c r="M72" s="1" t="s">
        <v>57</v>
      </c>
      <c r="N72" s="178">
        <v>719426.70053044043</v>
      </c>
      <c r="O72" s="1" t="s">
        <v>59</v>
      </c>
      <c r="P72" s="178">
        <v>9426.3161160239815</v>
      </c>
      <c r="Q72" t="s">
        <v>57</v>
      </c>
      <c r="R72" s="178">
        <v>702030.25258125633</v>
      </c>
      <c r="S72" t="s">
        <v>57</v>
      </c>
      <c r="T72" s="54">
        <v>91257.915181512799</v>
      </c>
      <c r="Z72" s="11" t="s">
        <v>132</v>
      </c>
      <c r="AA72" s="50" t="s">
        <v>57</v>
      </c>
      <c r="AB72" s="51">
        <v>645000.6</v>
      </c>
      <c r="AC72" s="48" t="s">
        <v>53</v>
      </c>
      <c r="AD72" s="2" t="str">
        <f t="shared" si="4"/>
        <v>SP</v>
      </c>
      <c r="AE72" s="6">
        <f t="shared" si="6"/>
        <v>1.3262546621153278E-2</v>
      </c>
    </row>
    <row r="73" spans="11:31">
      <c r="K73" s="1" t="s">
        <v>60</v>
      </c>
      <c r="L73" s="178">
        <v>122726.93633079804</v>
      </c>
      <c r="M73" s="1" t="s">
        <v>59</v>
      </c>
      <c r="N73" s="178">
        <v>358001.09505011613</v>
      </c>
      <c r="O73" s="1" t="s">
        <v>59</v>
      </c>
      <c r="P73" s="178">
        <v>43184.013790719604</v>
      </c>
      <c r="Q73" t="s">
        <v>57</v>
      </c>
      <c r="R73" s="178">
        <v>763396.38502060517</v>
      </c>
      <c r="S73" t="s">
        <v>57</v>
      </c>
      <c r="T73" s="54">
        <v>91257.915181512799</v>
      </c>
      <c r="Z73" s="11" t="s">
        <v>132</v>
      </c>
      <c r="AA73" s="50" t="s">
        <v>57</v>
      </c>
      <c r="AB73" s="51">
        <v>506000</v>
      </c>
      <c r="AC73" s="48" t="s">
        <v>53</v>
      </c>
      <c r="AD73" s="2" t="str">
        <f t="shared" si="4"/>
        <v>SP</v>
      </c>
      <c r="AE73" s="6">
        <f t="shared" si="6"/>
        <v>1.0404406740557388E-2</v>
      </c>
    </row>
    <row r="74" spans="11:31">
      <c r="K74" s="1" t="s">
        <v>60</v>
      </c>
      <c r="L74" s="178">
        <v>44323.171406965375</v>
      </c>
      <c r="M74" s="1" t="s">
        <v>57</v>
      </c>
      <c r="N74" s="178">
        <v>36403.54823988142</v>
      </c>
      <c r="O74" s="1" t="s">
        <v>59</v>
      </c>
      <c r="P74" s="178">
        <v>103255.22216307512</v>
      </c>
      <c r="Q74" t="s">
        <v>59</v>
      </c>
      <c r="R74" s="178">
        <v>298895.64630196325</v>
      </c>
      <c r="S74" t="s">
        <v>57</v>
      </c>
      <c r="T74" s="54">
        <v>91257.915181512799</v>
      </c>
      <c r="Z74" s="11" t="s">
        <v>132</v>
      </c>
      <c r="AA74" s="50" t="s">
        <v>59</v>
      </c>
      <c r="AB74" s="51">
        <v>230000.4</v>
      </c>
      <c r="AC74" s="48" t="s">
        <v>53</v>
      </c>
      <c r="AD74" s="2" t="str">
        <f t="shared" si="4"/>
        <v>SP</v>
      </c>
      <c r="AE74" s="6">
        <f t="shared" si="6"/>
        <v>4.729284015989911E-3</v>
      </c>
    </row>
    <row r="75" spans="11:31">
      <c r="K75" s="1" t="s">
        <v>60</v>
      </c>
      <c r="L75" s="178">
        <v>35650.131999592471</v>
      </c>
      <c r="M75" s="1" t="s">
        <v>59</v>
      </c>
      <c r="N75" s="178">
        <v>301702.68748792249</v>
      </c>
      <c r="O75" s="1" t="s">
        <v>59</v>
      </c>
      <c r="P75" s="178">
        <v>71319.196846673964</v>
      </c>
      <c r="Q75" t="s">
        <v>59</v>
      </c>
      <c r="R75" s="178">
        <v>224003.20722483832</v>
      </c>
      <c r="S75" t="s">
        <v>57</v>
      </c>
      <c r="T75" s="54">
        <v>91257.915181512799</v>
      </c>
      <c r="Z75" s="11" t="s">
        <v>132</v>
      </c>
      <c r="AA75" s="50" t="s">
        <v>59</v>
      </c>
      <c r="AB75" s="51">
        <v>180000</v>
      </c>
      <c r="AC75" s="48" t="s">
        <v>53</v>
      </c>
      <c r="AD75" s="2" t="str">
        <f t="shared" si="4"/>
        <v>SP</v>
      </c>
      <c r="AE75" s="6">
        <f t="shared" si="6"/>
        <v>3.7011723583010468E-3</v>
      </c>
    </row>
    <row r="76" spans="11:31">
      <c r="K76" s="1" t="s">
        <v>60</v>
      </c>
      <c r="L76" s="178">
        <v>49111.534147412247</v>
      </c>
      <c r="M76" s="1" t="s">
        <v>59</v>
      </c>
      <c r="N76" s="178">
        <v>192627.45006565418</v>
      </c>
      <c r="O76" s="1" t="s">
        <v>59</v>
      </c>
      <c r="P76" s="178">
        <v>94826.723255350953</v>
      </c>
      <c r="Q76" t="s">
        <v>59</v>
      </c>
      <c r="R76" s="178">
        <v>224003.20722483832</v>
      </c>
      <c r="S76" t="s">
        <v>57</v>
      </c>
      <c r="T76" s="54">
        <v>114869.90541010966</v>
      </c>
      <c r="Z76" s="11" t="s">
        <v>132</v>
      </c>
      <c r="AA76" s="50" t="s">
        <v>57</v>
      </c>
      <c r="AB76" s="51">
        <v>505001.4</v>
      </c>
      <c r="AC76" s="48" t="s">
        <v>53</v>
      </c>
      <c r="AD76" s="2" t="str">
        <f t="shared" si="4"/>
        <v>SP</v>
      </c>
      <c r="AE76" s="6">
        <f t="shared" ref="AE76:AE107" si="8">AB76/SUM($AB$12:$AB$182)</f>
        <v>1.0383873458796279E-2</v>
      </c>
    </row>
    <row r="77" spans="11:31">
      <c r="K77" s="1" t="s">
        <v>60</v>
      </c>
      <c r="L77" s="178">
        <v>36945.89519121308</v>
      </c>
      <c r="M77" s="1" t="s">
        <v>59</v>
      </c>
      <c r="N77" s="178">
        <v>192627.44897270447</v>
      </c>
      <c r="O77" s="1" t="s">
        <v>59</v>
      </c>
      <c r="P77" s="178">
        <v>109881.58380841069</v>
      </c>
      <c r="Q77" t="s">
        <v>59</v>
      </c>
      <c r="R77" s="178">
        <v>224003.20722483832</v>
      </c>
      <c r="S77" t="s">
        <v>57</v>
      </c>
      <c r="T77" s="54">
        <v>116696.24372083688</v>
      </c>
      <c r="Z77" s="11" t="s">
        <v>132</v>
      </c>
      <c r="AA77" s="50" t="s">
        <v>59</v>
      </c>
      <c r="AB77" s="51">
        <v>380001.52</v>
      </c>
      <c r="AC77" s="48" t="s">
        <v>53</v>
      </c>
      <c r="AD77" s="2" t="str">
        <f t="shared" ref="AD77:AD140" si="9">VLOOKUP(AC77,$AG$1:$AH$16,2,0)</f>
        <v>SP</v>
      </c>
      <c r="AE77" s="6">
        <f t="shared" si="8"/>
        <v>7.8136173440910128E-3</v>
      </c>
    </row>
    <row r="78" spans="11:31">
      <c r="K78" s="1" t="s">
        <v>60</v>
      </c>
      <c r="L78" s="178">
        <v>32504.895064503391</v>
      </c>
      <c r="M78" s="1" t="s">
        <v>59</v>
      </c>
      <c r="N78" s="178">
        <v>192627.44928033245</v>
      </c>
      <c r="O78" s="1" t="s">
        <v>57</v>
      </c>
      <c r="P78" s="178">
        <v>125153.85103578842</v>
      </c>
      <c r="Q78" t="s">
        <v>59</v>
      </c>
      <c r="R78" s="178">
        <v>243318.98410592292</v>
      </c>
      <c r="S78" t="s">
        <v>57</v>
      </c>
      <c r="T78" s="54">
        <v>119505.7041805734</v>
      </c>
      <c r="Z78" s="11" t="s">
        <v>132</v>
      </c>
      <c r="AA78" s="50" t="s">
        <v>59</v>
      </c>
      <c r="AB78" s="51">
        <v>436310</v>
      </c>
      <c r="AC78" s="48" t="s">
        <v>87</v>
      </c>
      <c r="AD78" s="2" t="str">
        <f t="shared" si="9"/>
        <v>Nordeste</v>
      </c>
      <c r="AE78" s="6">
        <f t="shared" si="8"/>
        <v>8.9714361758351652E-3</v>
      </c>
    </row>
    <row r="79" spans="11:31">
      <c r="K79" s="1" t="s">
        <v>60</v>
      </c>
      <c r="L79" s="178">
        <v>30125.750246838616</v>
      </c>
      <c r="M79" s="1" t="s">
        <v>59</v>
      </c>
      <c r="N79" s="178">
        <v>192627.44807819297</v>
      </c>
      <c r="O79" s="1" t="s">
        <v>59</v>
      </c>
      <c r="P79" s="178">
        <v>21222.529388149938</v>
      </c>
      <c r="Q79" t="s">
        <v>59</v>
      </c>
      <c r="R79" s="178">
        <v>312057.4810295045</v>
      </c>
      <c r="S79" t="s">
        <v>57</v>
      </c>
      <c r="T79" s="54">
        <v>287825.00996618817</v>
      </c>
      <c r="Z79" s="11" t="s">
        <v>132</v>
      </c>
      <c r="AA79" s="50" t="s">
        <v>60</v>
      </c>
      <c r="AB79" s="51">
        <v>104432.1</v>
      </c>
      <c r="AC79" s="48" t="s">
        <v>94</v>
      </c>
      <c r="AD79" s="2" t="str">
        <f t="shared" si="9"/>
        <v>Sul</v>
      </c>
      <c r="AE79" s="6">
        <f t="shared" si="8"/>
        <v>2.1473400102185042E-3</v>
      </c>
    </row>
    <row r="80" spans="11:31">
      <c r="K80" s="1" t="s">
        <v>60</v>
      </c>
      <c r="L80" s="178">
        <v>43282.298974248013</v>
      </c>
      <c r="M80" s="1" t="s">
        <v>59</v>
      </c>
      <c r="N80" s="178">
        <v>192627.4482519413</v>
      </c>
      <c r="O80" s="1" t="s">
        <v>57</v>
      </c>
      <c r="P80" s="178">
        <v>29586.014453239321</v>
      </c>
      <c r="Q80" t="s">
        <v>57</v>
      </c>
      <c r="R80" s="178">
        <v>583314.11852280179</v>
      </c>
      <c r="S80" t="s">
        <v>57</v>
      </c>
      <c r="T80" s="54">
        <v>292377.41036862985</v>
      </c>
      <c r="Z80" s="11" t="s">
        <v>132</v>
      </c>
      <c r="AA80" s="50" t="s">
        <v>60</v>
      </c>
      <c r="AB80" s="51">
        <v>104432.1</v>
      </c>
      <c r="AC80" s="48" t="s">
        <v>94</v>
      </c>
      <c r="AD80" s="2" t="str">
        <f t="shared" si="9"/>
        <v>Sul</v>
      </c>
      <c r="AE80" s="6">
        <f t="shared" si="8"/>
        <v>2.1473400102185042E-3</v>
      </c>
    </row>
    <row r="81" spans="11:31">
      <c r="K81" s="1" t="s">
        <v>60</v>
      </c>
      <c r="L81" s="178">
        <v>133961.46446582611</v>
      </c>
      <c r="M81" s="1" t="s">
        <v>59</v>
      </c>
      <c r="N81" s="178">
        <v>112123.24148101997</v>
      </c>
      <c r="O81" s="1" t="s">
        <v>57</v>
      </c>
      <c r="P81" s="178">
        <v>36918.195058436344</v>
      </c>
      <c r="Q81" t="s">
        <v>59</v>
      </c>
      <c r="R81" s="178">
        <v>242732.71317932042</v>
      </c>
      <c r="S81" t="s">
        <v>57</v>
      </c>
      <c r="T81" s="54">
        <v>308226.76832164673</v>
      </c>
      <c r="Z81" s="11" t="s">
        <v>132</v>
      </c>
      <c r="AA81" s="50" t="s">
        <v>60</v>
      </c>
      <c r="AB81" s="51">
        <v>104432.1</v>
      </c>
      <c r="AC81" s="48" t="s">
        <v>94</v>
      </c>
      <c r="AD81" s="2" t="str">
        <f t="shared" si="9"/>
        <v>Sul</v>
      </c>
      <c r="AE81" s="6">
        <f t="shared" si="8"/>
        <v>2.1473400102185042E-3</v>
      </c>
    </row>
    <row r="82" spans="11:31">
      <c r="K82" s="1" t="s">
        <v>60</v>
      </c>
      <c r="L82" s="178">
        <v>49982.506779930511</v>
      </c>
      <c r="M82" s="1" t="s">
        <v>59</v>
      </c>
      <c r="N82" s="178">
        <v>155222.77150388213</v>
      </c>
      <c r="O82" s="1" t="s">
        <v>60</v>
      </c>
      <c r="P82" s="178">
        <v>68607.861487725182</v>
      </c>
      <c r="Q82" t="s">
        <v>59</v>
      </c>
      <c r="R82" s="178">
        <v>235562.01261649976</v>
      </c>
      <c r="S82" t="s">
        <v>57</v>
      </c>
      <c r="T82" s="54">
        <v>334879.54063572432</v>
      </c>
      <c r="Z82" s="11" t="s">
        <v>132</v>
      </c>
      <c r="AA82" s="50" t="s">
        <v>60</v>
      </c>
      <c r="AB82" s="51">
        <v>104432.1</v>
      </c>
      <c r="AC82" s="48" t="s">
        <v>94</v>
      </c>
      <c r="AD82" s="2" t="str">
        <f t="shared" si="9"/>
        <v>Sul</v>
      </c>
      <c r="AE82" s="6">
        <f t="shared" si="8"/>
        <v>2.1473400102185042E-3</v>
      </c>
    </row>
    <row r="83" spans="11:31">
      <c r="K83" s="1" t="s">
        <v>60</v>
      </c>
      <c r="L83" s="178">
        <v>8763.1031259738174</v>
      </c>
      <c r="M83" s="1" t="s">
        <v>59</v>
      </c>
      <c r="N83" s="178">
        <v>120905.23457600572</v>
      </c>
      <c r="O83" s="1" t="s">
        <v>57</v>
      </c>
      <c r="P83" s="178">
        <v>272498.63494132913</v>
      </c>
      <c r="Q83" t="s">
        <v>59</v>
      </c>
      <c r="R83" s="178">
        <v>14119.208022954122</v>
      </c>
      <c r="S83" t="s">
        <v>57</v>
      </c>
      <c r="T83" s="54">
        <v>683628.75844859972</v>
      </c>
      <c r="Z83" s="11" t="s">
        <v>132</v>
      </c>
      <c r="AA83" s="50" t="s">
        <v>60</v>
      </c>
      <c r="AB83" s="51">
        <v>104432.1</v>
      </c>
      <c r="AC83" s="48" t="s">
        <v>94</v>
      </c>
      <c r="AD83" s="2" t="str">
        <f t="shared" si="9"/>
        <v>Sul</v>
      </c>
      <c r="AE83" s="6">
        <f t="shared" si="8"/>
        <v>2.1473400102185042E-3</v>
      </c>
    </row>
    <row r="84" spans="11:31">
      <c r="K84" s="1" t="s">
        <v>60</v>
      </c>
      <c r="L84" s="178">
        <v>114049.82755191196</v>
      </c>
      <c r="M84" s="1" t="s">
        <v>59</v>
      </c>
      <c r="N84" s="178">
        <v>86774.179078585526</v>
      </c>
      <c r="O84" s="1" t="s">
        <v>60</v>
      </c>
      <c r="P84" s="178">
        <v>60394.768969386074</v>
      </c>
      <c r="Q84" t="s">
        <v>57</v>
      </c>
      <c r="R84" s="178">
        <v>539884.57356173627</v>
      </c>
      <c r="S84" t="s">
        <v>57</v>
      </c>
      <c r="T84" s="54">
        <v>46127.429832559908</v>
      </c>
      <c r="Z84" s="11" t="s">
        <v>132</v>
      </c>
      <c r="AA84" s="50" t="s">
        <v>60</v>
      </c>
      <c r="AB84" s="51">
        <v>104432.1</v>
      </c>
      <c r="AC84" s="48" t="s">
        <v>94</v>
      </c>
      <c r="AD84" s="2" t="str">
        <f t="shared" si="9"/>
        <v>Sul</v>
      </c>
      <c r="AE84" s="6">
        <f t="shared" si="8"/>
        <v>2.1473400102185042E-3</v>
      </c>
    </row>
    <row r="85" spans="11:31">
      <c r="K85" s="1" t="s">
        <v>60</v>
      </c>
      <c r="L85" s="178">
        <v>66466.619346573352</v>
      </c>
      <c r="M85" s="1" t="s">
        <v>59</v>
      </c>
      <c r="N85" s="178">
        <v>166409.61427118562</v>
      </c>
      <c r="O85" s="1" t="s">
        <v>57</v>
      </c>
      <c r="P85" s="178">
        <v>533738.89181071438</v>
      </c>
      <c r="Q85" t="s">
        <v>59</v>
      </c>
      <c r="R85" s="178">
        <v>267080.18150103651</v>
      </c>
      <c r="S85" t="s">
        <v>57</v>
      </c>
      <c r="T85" s="54">
        <v>1121381.7684301659</v>
      </c>
      <c r="Z85" s="11" t="s">
        <v>132</v>
      </c>
      <c r="AA85" s="50" t="s">
        <v>59</v>
      </c>
      <c r="AB85" s="51">
        <v>163893.17892857143</v>
      </c>
      <c r="AC85" s="48" t="s">
        <v>53</v>
      </c>
      <c r="AD85" s="2" t="str">
        <f t="shared" si="9"/>
        <v>SP</v>
      </c>
      <c r="AE85" s="6">
        <f t="shared" si="8"/>
        <v>3.3699827975806453E-3</v>
      </c>
    </row>
    <row r="86" spans="11:31">
      <c r="K86" s="1" t="s">
        <v>60</v>
      </c>
      <c r="L86" s="178">
        <v>65439.919936766368</v>
      </c>
      <c r="M86" s="1" t="s">
        <v>59</v>
      </c>
      <c r="N86" s="178">
        <v>206737.56363515666</v>
      </c>
      <c r="O86" s="1" t="s">
        <v>57</v>
      </c>
      <c r="P86" s="178">
        <v>384044.86368776346</v>
      </c>
      <c r="Q86" t="s">
        <v>59</v>
      </c>
      <c r="R86" s="178">
        <v>65414.245008865291</v>
      </c>
      <c r="S86" t="s">
        <v>57</v>
      </c>
      <c r="T86" s="54">
        <v>517810.01214857632</v>
      </c>
      <c r="Z86" s="11" t="s">
        <v>132</v>
      </c>
      <c r="AA86" s="50" t="s">
        <v>60</v>
      </c>
      <c r="AB86" s="51">
        <v>104432.1</v>
      </c>
      <c r="AC86" s="48" t="s">
        <v>94</v>
      </c>
      <c r="AD86" s="2" t="str">
        <f t="shared" si="9"/>
        <v>Sul</v>
      </c>
      <c r="AE86" s="6">
        <f t="shared" si="8"/>
        <v>2.1473400102185042E-3</v>
      </c>
    </row>
    <row r="87" spans="11:31">
      <c r="K87" s="1" t="s">
        <v>60</v>
      </c>
      <c r="L87" s="178">
        <v>24990.13122825935</v>
      </c>
      <c r="M87" s="1" t="s">
        <v>59</v>
      </c>
      <c r="N87" s="178">
        <v>50377.253404642586</v>
      </c>
      <c r="O87" s="1" t="s">
        <v>59</v>
      </c>
      <c r="P87" s="178">
        <v>274008.00573678425</v>
      </c>
      <c r="Q87" t="s">
        <v>59</v>
      </c>
      <c r="R87" s="178">
        <v>224375.59606255961</v>
      </c>
      <c r="S87" t="s">
        <v>57</v>
      </c>
      <c r="T87" s="54">
        <v>208445.70136493471</v>
      </c>
      <c r="Z87" s="11" t="s">
        <v>132</v>
      </c>
      <c r="AA87" s="50" t="s">
        <v>60</v>
      </c>
      <c r="AB87" s="51">
        <v>104432.1</v>
      </c>
      <c r="AC87" s="48" t="s">
        <v>94</v>
      </c>
      <c r="AD87" s="2" t="str">
        <f t="shared" si="9"/>
        <v>Sul</v>
      </c>
      <c r="AE87" s="6">
        <f t="shared" si="8"/>
        <v>2.1473400102185042E-3</v>
      </c>
    </row>
    <row r="88" spans="11:31">
      <c r="K88" s="1" t="s">
        <v>60</v>
      </c>
      <c r="L88" s="178">
        <v>67138.47977344961</v>
      </c>
      <c r="M88" s="1" t="s">
        <v>59</v>
      </c>
      <c r="N88" s="178">
        <v>48243.855218214943</v>
      </c>
      <c r="O88" s="1" t="s">
        <v>59</v>
      </c>
      <c r="P88" s="178">
        <v>91310.0748175638</v>
      </c>
      <c r="Q88" t="s">
        <v>59</v>
      </c>
      <c r="R88" s="178">
        <v>339906.24673076061</v>
      </c>
      <c r="S88" t="s">
        <v>57</v>
      </c>
      <c r="T88" s="54">
        <v>40301.043369292165</v>
      </c>
      <c r="Z88" s="11" t="s">
        <v>132</v>
      </c>
      <c r="AA88" s="50" t="s">
        <v>60</v>
      </c>
      <c r="AB88" s="51">
        <v>104432.1</v>
      </c>
      <c r="AC88" s="48" t="s">
        <v>94</v>
      </c>
      <c r="AD88" s="2" t="str">
        <f t="shared" si="9"/>
        <v>Sul</v>
      </c>
      <c r="AE88" s="6">
        <f t="shared" si="8"/>
        <v>2.1473400102185042E-3</v>
      </c>
    </row>
    <row r="89" spans="11:31">
      <c r="K89" s="1" t="s">
        <v>60</v>
      </c>
      <c r="L89" s="178">
        <v>40633.804012604611</v>
      </c>
      <c r="M89" s="1" t="s">
        <v>57</v>
      </c>
      <c r="N89" s="178">
        <v>56298.551994207097</v>
      </c>
      <c r="O89" s="1" t="s">
        <v>59</v>
      </c>
      <c r="P89" s="178">
        <v>219748.16075845523</v>
      </c>
      <c r="Q89" t="s">
        <v>57</v>
      </c>
      <c r="R89" s="178">
        <v>71096.276883388506</v>
      </c>
      <c r="S89" t="s">
        <v>57</v>
      </c>
      <c r="T89" s="54">
        <v>696879.24125557323</v>
      </c>
      <c r="Z89" s="11" t="s">
        <v>132</v>
      </c>
      <c r="AA89" s="50" t="s">
        <v>60</v>
      </c>
      <c r="AB89" s="51">
        <v>104432.1</v>
      </c>
      <c r="AC89" s="48" t="s">
        <v>94</v>
      </c>
      <c r="AD89" s="2" t="str">
        <f t="shared" si="9"/>
        <v>Sul</v>
      </c>
      <c r="AE89" s="6">
        <f t="shared" si="8"/>
        <v>2.1473400102185042E-3</v>
      </c>
    </row>
    <row r="90" spans="11:31">
      <c r="K90" s="1" t="s">
        <v>60</v>
      </c>
      <c r="L90" s="178">
        <v>116713.88249551078</v>
      </c>
      <c r="M90" s="1" t="s">
        <v>59</v>
      </c>
      <c r="N90" s="178">
        <v>98753.607208666886</v>
      </c>
      <c r="O90" s="1" t="s">
        <v>59</v>
      </c>
      <c r="P90" s="178">
        <v>327009.47590218118</v>
      </c>
      <c r="Q90" t="s">
        <v>59</v>
      </c>
      <c r="R90" s="178">
        <v>315108.80162410025</v>
      </c>
      <c r="S90" t="s">
        <v>57</v>
      </c>
      <c r="T90" s="54">
        <v>364051.8283977033</v>
      </c>
      <c r="W90" s="81"/>
      <c r="Z90" s="11" t="s">
        <v>132</v>
      </c>
      <c r="AA90" s="50" t="s">
        <v>60</v>
      </c>
      <c r="AB90" s="51">
        <v>104432.1</v>
      </c>
      <c r="AC90" s="48" t="s">
        <v>94</v>
      </c>
      <c r="AD90" s="2" t="str">
        <f t="shared" si="9"/>
        <v>Sul</v>
      </c>
      <c r="AE90" s="6">
        <f t="shared" si="8"/>
        <v>2.1473400102185042E-3</v>
      </c>
    </row>
    <row r="91" spans="11:31">
      <c r="K91" s="1" t="s">
        <v>60</v>
      </c>
      <c r="L91" s="178">
        <v>38536.188942094414</v>
      </c>
      <c r="M91" s="1" t="s">
        <v>59</v>
      </c>
      <c r="N91" s="178">
        <v>81095.626367958714</v>
      </c>
      <c r="O91" s="1" t="s">
        <v>59</v>
      </c>
      <c r="P91" s="178">
        <v>196153.97666216228</v>
      </c>
      <c r="Q91" t="s">
        <v>59</v>
      </c>
      <c r="R91" s="178">
        <v>240200.22714875417</v>
      </c>
      <c r="S91" t="s">
        <v>57</v>
      </c>
      <c r="T91" s="54">
        <v>242603.29714594866</v>
      </c>
      <c r="W91" s="81"/>
      <c r="Z91" s="11" t="s">
        <v>132</v>
      </c>
      <c r="AA91" s="50" t="s">
        <v>60</v>
      </c>
      <c r="AB91" s="51">
        <v>104432.1</v>
      </c>
      <c r="AC91" s="48" t="s">
        <v>94</v>
      </c>
      <c r="AD91" s="2" t="str">
        <f t="shared" si="9"/>
        <v>Sul</v>
      </c>
      <c r="AE91" s="6">
        <f t="shared" si="8"/>
        <v>2.1473400102185042E-3</v>
      </c>
    </row>
    <row r="92" spans="11:31">
      <c r="K92" s="1" t="s">
        <v>60</v>
      </c>
      <c r="L92" s="178">
        <v>44791.466873692501</v>
      </c>
      <c r="M92" s="1" t="s">
        <v>59</v>
      </c>
      <c r="N92" s="178">
        <v>281590.35723552143</v>
      </c>
      <c r="O92" s="1" t="s">
        <v>59</v>
      </c>
      <c r="P92" s="178">
        <v>227702.44798049875</v>
      </c>
      <c r="Q92" t="s">
        <v>59</v>
      </c>
      <c r="R92" s="178">
        <v>281583.32408771815</v>
      </c>
      <c r="S92" t="s">
        <v>57</v>
      </c>
      <c r="T92" s="54">
        <v>385886.51078106137</v>
      </c>
      <c r="W92" s="81"/>
      <c r="Z92" s="11" t="s">
        <v>132</v>
      </c>
      <c r="AA92" s="50" t="s">
        <v>60</v>
      </c>
      <c r="AB92" s="51">
        <v>104432.1</v>
      </c>
      <c r="AC92" s="48" t="s">
        <v>94</v>
      </c>
      <c r="AD92" s="2" t="str">
        <f t="shared" si="9"/>
        <v>Sul</v>
      </c>
      <c r="AE92" s="6">
        <f t="shared" si="8"/>
        <v>2.1473400102185042E-3</v>
      </c>
    </row>
    <row r="93" spans="11:31">
      <c r="K93" s="1" t="s">
        <v>60</v>
      </c>
      <c r="L93" s="178">
        <v>55726.770348525664</v>
      </c>
      <c r="M93" s="1" t="s">
        <v>59</v>
      </c>
      <c r="N93" s="178">
        <v>88799.978533859452</v>
      </c>
      <c r="O93" s="1" t="s">
        <v>59</v>
      </c>
      <c r="P93" s="178">
        <v>312406.08260557189</v>
      </c>
      <c r="Q93" t="s">
        <v>59</v>
      </c>
      <c r="R93" s="178">
        <v>473337.34496451489</v>
      </c>
      <c r="S93" t="s">
        <v>57</v>
      </c>
      <c r="T93" s="54">
        <v>299041.4374808438</v>
      </c>
      <c r="W93" s="81"/>
      <c r="Z93" s="11" t="s">
        <v>132</v>
      </c>
      <c r="AA93" s="50" t="s">
        <v>57</v>
      </c>
      <c r="AB93" s="51">
        <v>321528.27857142867</v>
      </c>
      <c r="AC93" s="48" t="s">
        <v>55</v>
      </c>
      <c r="AD93" s="2" t="str">
        <f t="shared" si="9"/>
        <v>Sudeste</v>
      </c>
      <c r="AE93" s="6">
        <f t="shared" si="8"/>
        <v>6.6112865392260588E-3</v>
      </c>
    </row>
    <row r="94" spans="11:31">
      <c r="K94" s="1" t="s">
        <v>60</v>
      </c>
      <c r="L94" s="178">
        <v>51340.167185182559</v>
      </c>
      <c r="M94" s="1" t="s">
        <v>59</v>
      </c>
      <c r="N94" s="178">
        <v>253284.32460429825</v>
      </c>
      <c r="O94" s="1" t="s">
        <v>59</v>
      </c>
      <c r="P94" s="178">
        <v>301919.91233498842</v>
      </c>
      <c r="Q94" t="s">
        <v>59</v>
      </c>
      <c r="R94" s="178">
        <v>253663.28162345631</v>
      </c>
      <c r="S94" t="s">
        <v>57</v>
      </c>
      <c r="T94" s="54">
        <v>340534.40441032132</v>
      </c>
      <c r="W94" s="81"/>
      <c r="Z94" s="11" t="s">
        <v>132</v>
      </c>
      <c r="AA94" s="50" t="s">
        <v>60</v>
      </c>
      <c r="AB94" s="51">
        <v>104432.1</v>
      </c>
      <c r="AC94" s="48" t="s">
        <v>94</v>
      </c>
      <c r="AD94" s="2" t="str">
        <f t="shared" si="9"/>
        <v>Sul</v>
      </c>
      <c r="AE94" s="6">
        <f t="shared" si="8"/>
        <v>2.1473400102185042E-3</v>
      </c>
    </row>
    <row r="95" spans="11:31">
      <c r="K95" s="1" t="s">
        <v>60</v>
      </c>
      <c r="L95" s="178">
        <v>49239.636871594957</v>
      </c>
      <c r="M95" s="1" t="s">
        <v>59</v>
      </c>
      <c r="N95" s="178">
        <v>24797.121639755878</v>
      </c>
      <c r="O95" s="1" t="s">
        <v>57</v>
      </c>
      <c r="P95" s="178">
        <v>390316.1153267966</v>
      </c>
      <c r="Q95" t="s">
        <v>59</v>
      </c>
      <c r="R95" s="178">
        <v>537754.86030873819</v>
      </c>
      <c r="S95" t="s">
        <v>57</v>
      </c>
      <c r="T95" s="54">
        <v>113923.25919743016</v>
      </c>
      <c r="W95" s="81"/>
      <c r="Z95" s="11" t="s">
        <v>132</v>
      </c>
      <c r="AA95" s="50" t="s">
        <v>60</v>
      </c>
      <c r="AB95" s="51">
        <v>104432.1</v>
      </c>
      <c r="AC95" s="48" t="s">
        <v>94</v>
      </c>
      <c r="AD95" s="2" t="str">
        <f t="shared" si="9"/>
        <v>Sul</v>
      </c>
      <c r="AE95" s="6">
        <f t="shared" si="8"/>
        <v>2.1473400102185042E-3</v>
      </c>
    </row>
    <row r="96" spans="11:31">
      <c r="K96" s="1" t="s">
        <v>60</v>
      </c>
      <c r="L96" s="178">
        <v>43628.644074617776</v>
      </c>
      <c r="M96" s="1" t="s">
        <v>59</v>
      </c>
      <c r="N96" s="178">
        <v>34971.356001674598</v>
      </c>
      <c r="O96" s="1" t="s">
        <v>57</v>
      </c>
      <c r="P96" s="178">
        <v>1025393.8609528322</v>
      </c>
      <c r="Q96" t="s">
        <v>57</v>
      </c>
      <c r="R96" s="178">
        <v>355304.41872749315</v>
      </c>
      <c r="S96" t="s">
        <v>57</v>
      </c>
      <c r="T96" s="54">
        <v>67281.857677401436</v>
      </c>
      <c r="W96" s="81"/>
      <c r="Z96" s="11" t="s">
        <v>132</v>
      </c>
      <c r="AA96" s="50" t="s">
        <v>57</v>
      </c>
      <c r="AB96" s="51">
        <v>214410.36</v>
      </c>
      <c r="AC96" s="48" t="s">
        <v>85</v>
      </c>
      <c r="AD96" s="2" t="str">
        <f t="shared" si="9"/>
        <v>Norte</v>
      </c>
      <c r="AE96" s="6">
        <f t="shared" si="8"/>
        <v>4.4087205431409798E-3</v>
      </c>
    </row>
    <row r="97" spans="11:31">
      <c r="K97" s="1" t="s">
        <v>60</v>
      </c>
      <c r="L97" s="178">
        <v>81833.911122778009</v>
      </c>
      <c r="M97" s="1" t="s">
        <v>57</v>
      </c>
      <c r="N97" s="178">
        <v>238554.28778562194</v>
      </c>
      <c r="O97" s="1" t="s">
        <v>59</v>
      </c>
      <c r="P97" s="178">
        <v>335603.08327447041</v>
      </c>
      <c r="Q97" t="s">
        <v>57</v>
      </c>
      <c r="R97" s="178">
        <v>643918.33730804769</v>
      </c>
      <c r="S97" t="s">
        <v>57</v>
      </c>
      <c r="T97" s="54">
        <v>488857.72496379726</v>
      </c>
      <c r="Z97" s="11" t="s">
        <v>132</v>
      </c>
      <c r="AA97" s="50" t="s">
        <v>59</v>
      </c>
      <c r="AB97" s="51">
        <v>430855.69000000006</v>
      </c>
      <c r="AC97" s="48" t="s">
        <v>88</v>
      </c>
      <c r="AD97" s="2" t="str">
        <f t="shared" si="9"/>
        <v>Sudeste</v>
      </c>
      <c r="AE97" s="6">
        <f t="shared" si="8"/>
        <v>8.8592842791373611E-3</v>
      </c>
    </row>
    <row r="98" spans="11:31">
      <c r="K98" s="1" t="s">
        <v>60</v>
      </c>
      <c r="L98" s="178">
        <v>53226.390546280716</v>
      </c>
      <c r="M98" s="1" t="s">
        <v>59</v>
      </c>
      <c r="N98" s="178">
        <v>292369.99030295358</v>
      </c>
      <c r="O98" s="1" t="s">
        <v>57</v>
      </c>
      <c r="P98" s="178">
        <v>161203.02131853465</v>
      </c>
      <c r="Q98" t="s">
        <v>57</v>
      </c>
      <c r="R98" s="178">
        <v>716505.91374413844</v>
      </c>
      <c r="S98" t="s">
        <v>57</v>
      </c>
      <c r="T98" s="54">
        <v>54826.431849320346</v>
      </c>
      <c r="Z98" s="11" t="s">
        <v>132</v>
      </c>
      <c r="AA98" s="50" t="s">
        <v>59</v>
      </c>
      <c r="AB98" s="51">
        <v>419619.7</v>
      </c>
      <c r="AC98" s="48" t="s">
        <v>88</v>
      </c>
      <c r="AD98" s="2" t="str">
        <f t="shared" si="9"/>
        <v>Sudeste</v>
      </c>
      <c r="AE98" s="6">
        <f t="shared" si="8"/>
        <v>8.6282490813254318E-3</v>
      </c>
    </row>
    <row r="99" spans="11:31">
      <c r="K99" s="1" t="s">
        <v>60</v>
      </c>
      <c r="L99" s="178">
        <v>63134.429129285854</v>
      </c>
      <c r="M99" s="1" t="s">
        <v>57</v>
      </c>
      <c r="N99" s="178">
        <v>404029.99506721128</v>
      </c>
      <c r="O99" s="1" t="s">
        <v>59</v>
      </c>
      <c r="P99" s="178">
        <v>273851.01498230314</v>
      </c>
      <c r="Q99" t="s">
        <v>59</v>
      </c>
      <c r="R99" s="178">
        <v>236202.83818269707</v>
      </c>
      <c r="S99" t="s">
        <v>57</v>
      </c>
      <c r="T99" s="54">
        <v>661867.0966320493</v>
      </c>
      <c r="Z99" s="11" t="s">
        <v>132</v>
      </c>
      <c r="AA99" s="50" t="s">
        <v>59</v>
      </c>
      <c r="AB99" s="51">
        <v>205000</v>
      </c>
      <c r="AC99" s="48" t="s">
        <v>53</v>
      </c>
      <c r="AD99" s="2" t="str">
        <f t="shared" si="9"/>
        <v>SP</v>
      </c>
      <c r="AE99" s="6">
        <f t="shared" si="8"/>
        <v>4.2152240747317478E-3</v>
      </c>
    </row>
    <row r="100" spans="11:31">
      <c r="K100" s="1" t="s">
        <v>60</v>
      </c>
      <c r="L100" s="178">
        <v>49281.952302496844</v>
      </c>
      <c r="M100" s="1" t="s">
        <v>60</v>
      </c>
      <c r="N100" s="178">
        <v>85114.681601421587</v>
      </c>
      <c r="O100" s="1" t="s">
        <v>57</v>
      </c>
      <c r="P100" s="178">
        <v>404732.78753911704</v>
      </c>
      <c r="Q100" t="s">
        <v>57</v>
      </c>
      <c r="R100" s="178">
        <v>791851.02268350939</v>
      </c>
      <c r="S100" t="s">
        <v>57</v>
      </c>
      <c r="T100" s="54">
        <v>142296.6233069677</v>
      </c>
      <c r="Z100" s="11" t="s">
        <v>132</v>
      </c>
      <c r="AA100" s="50" t="s">
        <v>59</v>
      </c>
      <c r="AB100" s="51">
        <v>235000</v>
      </c>
      <c r="AC100" s="48" t="s">
        <v>86</v>
      </c>
      <c r="AD100" s="2" t="str">
        <f t="shared" si="9"/>
        <v>Centro-Oeste</v>
      </c>
      <c r="AE100" s="6">
        <f t="shared" si="8"/>
        <v>4.8320861344485887E-3</v>
      </c>
    </row>
    <row r="101" spans="11:31">
      <c r="K101" s="1" t="s">
        <v>60</v>
      </c>
      <c r="L101" s="178">
        <v>46679.385145099666</v>
      </c>
      <c r="M101" s="1" t="s">
        <v>57</v>
      </c>
      <c r="N101" s="178">
        <v>50949.76035404671</v>
      </c>
      <c r="O101" s="1" t="s">
        <v>59</v>
      </c>
      <c r="P101" s="178">
        <v>229520.52545876161</v>
      </c>
      <c r="Q101" t="s">
        <v>59</v>
      </c>
      <c r="R101" s="178">
        <v>178344.5421687584</v>
      </c>
      <c r="S101" t="s">
        <v>57</v>
      </c>
      <c r="T101" s="54">
        <v>167055.83519534077</v>
      </c>
      <c r="Z101" s="11" t="s">
        <v>132</v>
      </c>
      <c r="AA101" s="50" t="s">
        <v>59</v>
      </c>
      <c r="AB101" s="51">
        <v>90169.349999999991</v>
      </c>
      <c r="AC101" s="48" t="s">
        <v>55</v>
      </c>
      <c r="AD101" s="2" t="str">
        <f t="shared" si="9"/>
        <v>Sudeste</v>
      </c>
      <c r="AE101" s="6">
        <f t="shared" si="8"/>
        <v>1.8540683654776247E-3</v>
      </c>
    </row>
    <row r="102" spans="11:31">
      <c r="K102" s="1" t="s">
        <v>60</v>
      </c>
      <c r="L102" s="178">
        <v>40598.927975875878</v>
      </c>
      <c r="M102" s="1" t="s">
        <v>57</v>
      </c>
      <c r="N102" s="178">
        <v>36058.733231022168</v>
      </c>
      <c r="O102" s="1" t="s">
        <v>57</v>
      </c>
      <c r="P102" s="178">
        <v>538238.84304663423</v>
      </c>
      <c r="Q102" t="s">
        <v>57</v>
      </c>
      <c r="R102" s="178">
        <v>1000097.9454312962</v>
      </c>
      <c r="S102" t="s">
        <v>57</v>
      </c>
      <c r="T102" s="54">
        <v>101223.3141695268</v>
      </c>
      <c r="Z102" s="11" t="s">
        <v>132</v>
      </c>
      <c r="AA102" s="50" t="s">
        <v>57</v>
      </c>
      <c r="AB102" s="51">
        <v>1047000</v>
      </c>
      <c r="AC102" s="48" t="s">
        <v>53</v>
      </c>
      <c r="AD102" s="2" t="str">
        <f t="shared" si="9"/>
        <v>SP</v>
      </c>
      <c r="AE102" s="6">
        <f t="shared" si="8"/>
        <v>2.1528485884117755E-2</v>
      </c>
    </row>
    <row r="103" spans="11:31">
      <c r="K103" s="1" t="s">
        <v>60</v>
      </c>
      <c r="L103" s="178">
        <v>36284.357320421033</v>
      </c>
      <c r="M103" s="1" t="s">
        <v>57</v>
      </c>
      <c r="N103" s="178">
        <v>33788.582872304643</v>
      </c>
      <c r="O103" s="1" t="s">
        <v>57</v>
      </c>
      <c r="P103" s="178">
        <v>483883.78076986561</v>
      </c>
      <c r="Q103" t="s">
        <v>59</v>
      </c>
      <c r="R103" s="178">
        <v>291440.57828576787</v>
      </c>
      <c r="S103" t="s">
        <v>57</v>
      </c>
      <c r="T103" s="54">
        <v>250691.22464223419</v>
      </c>
      <c r="Z103" s="11" t="s">
        <v>132</v>
      </c>
      <c r="AA103" s="50" t="s">
        <v>59</v>
      </c>
      <c r="AB103" s="51">
        <v>224999.6</v>
      </c>
      <c r="AC103" s="48" t="s">
        <v>53</v>
      </c>
      <c r="AD103" s="2" t="str">
        <f t="shared" si="9"/>
        <v>SP</v>
      </c>
      <c r="AE103" s="6">
        <f t="shared" si="8"/>
        <v>4.6264572230488455E-3</v>
      </c>
    </row>
    <row r="104" spans="11:31">
      <c r="K104" s="1" t="s">
        <v>60</v>
      </c>
      <c r="L104" s="178">
        <v>114458.08648083657</v>
      </c>
      <c r="M104" s="1" t="s">
        <v>57</v>
      </c>
      <c r="N104" s="178">
        <v>28633.278461461399</v>
      </c>
      <c r="O104" s="1" t="s">
        <v>57</v>
      </c>
      <c r="P104" s="178">
        <v>969969.12719503068</v>
      </c>
      <c r="Q104" t="s">
        <v>59</v>
      </c>
      <c r="R104" s="178">
        <v>174112.14703445759</v>
      </c>
      <c r="S104" t="s">
        <v>57</v>
      </c>
      <c r="T104" s="54">
        <v>123479.92453194018</v>
      </c>
      <c r="Z104" s="11" t="s">
        <v>132</v>
      </c>
      <c r="AA104" s="50" t="s">
        <v>59</v>
      </c>
      <c r="AB104" s="51">
        <v>190000</v>
      </c>
      <c r="AC104" s="48" t="s">
        <v>53</v>
      </c>
      <c r="AD104" s="2" t="str">
        <f t="shared" si="9"/>
        <v>SP</v>
      </c>
      <c r="AE104" s="6">
        <f t="shared" si="8"/>
        <v>3.9067930448733268E-3</v>
      </c>
    </row>
    <row r="105" spans="11:31">
      <c r="K105" s="1" t="s">
        <v>60</v>
      </c>
      <c r="L105" s="178">
        <v>33490.836070703888</v>
      </c>
      <c r="M105" s="1" t="s">
        <v>57</v>
      </c>
      <c r="N105" s="178">
        <v>38454.862444767146</v>
      </c>
      <c r="O105" s="1" t="s">
        <v>57</v>
      </c>
      <c r="P105" s="178">
        <v>658603.42419073486</v>
      </c>
      <c r="Q105" t="s">
        <v>57</v>
      </c>
      <c r="R105" s="178">
        <v>857019.21379390685</v>
      </c>
      <c r="S105" t="s">
        <v>57</v>
      </c>
      <c r="T105" s="54">
        <v>247879.87762674093</v>
      </c>
      <c r="Z105" s="11" t="s">
        <v>132</v>
      </c>
      <c r="AA105" s="50" t="s">
        <v>59</v>
      </c>
      <c r="AB105" s="51">
        <v>235000</v>
      </c>
      <c r="AC105" s="48" t="s">
        <v>86</v>
      </c>
      <c r="AD105" s="2" t="str">
        <f t="shared" si="9"/>
        <v>Centro-Oeste</v>
      </c>
      <c r="AE105" s="6">
        <f t="shared" si="8"/>
        <v>4.8320861344485887E-3</v>
      </c>
    </row>
    <row r="106" spans="11:31">
      <c r="K106" s="1" t="s">
        <v>60</v>
      </c>
      <c r="L106" s="178">
        <v>88893.251398794906</v>
      </c>
      <c r="M106" s="1" t="s">
        <v>57</v>
      </c>
      <c r="N106" s="178">
        <v>185724.73167005423</v>
      </c>
      <c r="O106" s="1" t="s">
        <v>59</v>
      </c>
      <c r="P106" s="178">
        <v>218093.45977049618</v>
      </c>
      <c r="Q106" t="s">
        <v>57</v>
      </c>
      <c r="R106" s="178">
        <v>975214.34980871622</v>
      </c>
      <c r="S106" t="s">
        <v>57</v>
      </c>
      <c r="T106" s="54">
        <v>486759.07578145026</v>
      </c>
      <c r="Z106" s="11" t="s">
        <v>132</v>
      </c>
      <c r="AA106" s="50" t="s">
        <v>59</v>
      </c>
      <c r="AB106" s="51">
        <v>176220.66</v>
      </c>
      <c r="AC106" s="48" t="s">
        <v>53</v>
      </c>
      <c r="AD106" s="2" t="str">
        <f t="shared" si="9"/>
        <v>SP</v>
      </c>
      <c r="AE106" s="6">
        <f t="shared" si="8"/>
        <v>3.6234613097420386E-3</v>
      </c>
    </row>
    <row r="107" spans="11:31">
      <c r="K107" s="1" t="s">
        <v>60</v>
      </c>
      <c r="L107" s="178">
        <v>47611.103114847931</v>
      </c>
      <c r="M107" s="1" t="s">
        <v>57</v>
      </c>
      <c r="N107" s="178">
        <v>35907.968898779422</v>
      </c>
      <c r="O107" s="1" t="s">
        <v>59</v>
      </c>
      <c r="P107" s="178">
        <v>212605.98284362396</v>
      </c>
      <c r="Q107" t="s">
        <v>57</v>
      </c>
      <c r="R107" s="178">
        <v>424100.39495088306</v>
      </c>
      <c r="S107" t="s">
        <v>57</v>
      </c>
      <c r="T107" s="54">
        <v>72325.570080359787</v>
      </c>
      <c r="Z107" s="11" t="s">
        <v>132</v>
      </c>
      <c r="AA107" s="50" t="s">
        <v>59</v>
      </c>
      <c r="AB107" s="51">
        <v>502480</v>
      </c>
      <c r="AC107" s="48" t="s">
        <v>53</v>
      </c>
      <c r="AD107" s="2" t="str">
        <f t="shared" si="9"/>
        <v>SP</v>
      </c>
      <c r="AE107" s="6">
        <f t="shared" si="8"/>
        <v>1.0332028258883944E-2</v>
      </c>
    </row>
    <row r="108" spans="11:31">
      <c r="K108" s="1" t="s">
        <v>60</v>
      </c>
      <c r="L108" s="178">
        <v>40292.241406928661</v>
      </c>
      <c r="M108" s="1" t="s">
        <v>57</v>
      </c>
      <c r="N108" s="178">
        <v>36208.186183458674</v>
      </c>
      <c r="O108" s="1" t="s">
        <v>57</v>
      </c>
      <c r="P108" s="178">
        <v>330313.82383737323</v>
      </c>
      <c r="Q108" t="s">
        <v>57</v>
      </c>
      <c r="R108" s="178">
        <v>431136.53619538021</v>
      </c>
      <c r="S108" t="s">
        <v>57</v>
      </c>
      <c r="T108" s="54">
        <v>65004.186066905539</v>
      </c>
      <c r="Z108" s="11" t="s">
        <v>132</v>
      </c>
      <c r="AA108" s="50" t="s">
        <v>59</v>
      </c>
      <c r="AB108" s="51">
        <v>187000</v>
      </c>
      <c r="AC108" s="48" t="s">
        <v>53</v>
      </c>
      <c r="AD108" s="2" t="str">
        <f t="shared" si="9"/>
        <v>SP</v>
      </c>
      <c r="AE108" s="6">
        <f t="shared" ref="AE108:AE139" si="10">AB108/SUM($AB$12:$AB$182)</f>
        <v>3.8451068389016431E-3</v>
      </c>
    </row>
    <row r="109" spans="11:31">
      <c r="K109" s="1" t="s">
        <v>60</v>
      </c>
      <c r="L109" s="178">
        <v>39735.087920630795</v>
      </c>
      <c r="M109" s="1" t="s">
        <v>57</v>
      </c>
      <c r="N109" s="178">
        <v>35227.780497263069</v>
      </c>
      <c r="O109" s="1" t="s">
        <v>59</v>
      </c>
      <c r="P109" s="178">
        <v>457228.60001188488</v>
      </c>
      <c r="Q109" t="s">
        <v>57</v>
      </c>
      <c r="R109" s="178">
        <v>904956.87933298538</v>
      </c>
      <c r="S109" t="s">
        <v>57</v>
      </c>
      <c r="T109" s="54">
        <v>246107.23372141304</v>
      </c>
      <c r="Z109" s="11" t="s">
        <v>132</v>
      </c>
      <c r="AA109" s="50" t="s">
        <v>57</v>
      </c>
      <c r="AB109" s="51">
        <v>160000</v>
      </c>
      <c r="AC109" s="48" t="s">
        <v>53</v>
      </c>
      <c r="AD109" s="2" t="str">
        <f t="shared" si="9"/>
        <v>SP</v>
      </c>
      <c r="AE109" s="6">
        <f t="shared" si="10"/>
        <v>3.2899309851564858E-3</v>
      </c>
    </row>
    <row r="110" spans="11:31">
      <c r="K110" s="1" t="s">
        <v>60</v>
      </c>
      <c r="L110" s="178">
        <v>40097.486430495133</v>
      </c>
      <c r="M110" s="1" t="s">
        <v>57</v>
      </c>
      <c r="N110" s="178">
        <v>44246.287478359067</v>
      </c>
      <c r="O110" s="1" t="s">
        <v>59</v>
      </c>
      <c r="P110" s="178">
        <v>573628.08220152813</v>
      </c>
      <c r="Q110" t="s">
        <v>57</v>
      </c>
      <c r="R110" s="178">
        <v>828075.73114703817</v>
      </c>
      <c r="S110" t="s">
        <v>57</v>
      </c>
      <c r="T110" s="54">
        <v>48389.98057726297</v>
      </c>
      <c r="Z110" s="11" t="s">
        <v>132</v>
      </c>
      <c r="AA110" s="50" t="s">
        <v>59</v>
      </c>
      <c r="AB110" s="51">
        <v>214000</v>
      </c>
      <c r="AC110" s="48" t="s">
        <v>86</v>
      </c>
      <c r="AD110" s="2" t="str">
        <f t="shared" si="9"/>
        <v>Centro-Oeste</v>
      </c>
      <c r="AE110" s="6">
        <f t="shared" si="10"/>
        <v>4.4002826926468003E-3</v>
      </c>
    </row>
    <row r="111" spans="11:31">
      <c r="K111" s="1" t="s">
        <v>60</v>
      </c>
      <c r="L111" s="178">
        <v>39936.952943161778</v>
      </c>
      <c r="M111" s="1" t="s">
        <v>59</v>
      </c>
      <c r="N111" s="178">
        <v>638872.20090817707</v>
      </c>
      <c r="O111" s="1" t="s">
        <v>60</v>
      </c>
      <c r="P111" s="178">
        <v>94941.807326321054</v>
      </c>
      <c r="Q111" t="s">
        <v>57</v>
      </c>
      <c r="R111" s="178">
        <v>829049.65086028702</v>
      </c>
      <c r="S111" t="s">
        <v>57</v>
      </c>
      <c r="T111" s="54">
        <v>61990.36638123796</v>
      </c>
      <c r="Z111" s="11" t="s">
        <v>132</v>
      </c>
      <c r="AA111" s="50" t="s">
        <v>59</v>
      </c>
      <c r="AB111" s="51">
        <v>204250</v>
      </c>
      <c r="AC111" s="48" t="s">
        <v>53</v>
      </c>
      <c r="AD111" s="2" t="str">
        <f t="shared" si="9"/>
        <v>SP</v>
      </c>
      <c r="AE111" s="6">
        <f t="shared" si="10"/>
        <v>4.1998025232388263E-3</v>
      </c>
    </row>
    <row r="112" spans="11:31">
      <c r="K112" s="1" t="s">
        <v>60</v>
      </c>
      <c r="L112" s="178">
        <v>43239.605916114328</v>
      </c>
      <c r="M112" s="1" t="s">
        <v>59</v>
      </c>
      <c r="N112" s="178">
        <v>638872.19329250325</v>
      </c>
      <c r="O112" s="1" t="s">
        <v>60</v>
      </c>
      <c r="P112" s="178">
        <v>94837.728652665595</v>
      </c>
      <c r="Q112" t="s">
        <v>57</v>
      </c>
      <c r="R112" s="178">
        <v>391013.07128722669</v>
      </c>
      <c r="S112" t="s">
        <v>57</v>
      </c>
      <c r="T112" s="54">
        <v>104219.93563092509</v>
      </c>
      <c r="Z112" s="11" t="s">
        <v>132</v>
      </c>
      <c r="AA112" s="50" t="s">
        <v>59</v>
      </c>
      <c r="AB112" s="51">
        <v>189709.2</v>
      </c>
      <c r="AC112" s="48" t="s">
        <v>53</v>
      </c>
      <c r="AD112" s="2" t="str">
        <f t="shared" si="9"/>
        <v>SP</v>
      </c>
      <c r="AE112" s="6">
        <f t="shared" si="10"/>
        <v>3.9008135953078056E-3</v>
      </c>
    </row>
    <row r="113" spans="11:31">
      <c r="K113" s="1" t="s">
        <v>60</v>
      </c>
      <c r="L113" s="178">
        <v>34034.964080868544</v>
      </c>
      <c r="M113" s="1" t="s">
        <v>57</v>
      </c>
      <c r="N113" s="178">
        <v>104337.37763935549</v>
      </c>
      <c r="O113" s="1" t="s">
        <v>60</v>
      </c>
      <c r="P113" s="178">
        <v>68145.964344936612</v>
      </c>
      <c r="Q113" t="s">
        <v>57</v>
      </c>
      <c r="R113" s="178">
        <v>102542.89344702732</v>
      </c>
      <c r="S113" t="s">
        <v>57</v>
      </c>
      <c r="T113" s="54">
        <v>479467.8401908743</v>
      </c>
      <c r="Z113" s="11" t="s">
        <v>132</v>
      </c>
      <c r="AA113" s="50" t="s">
        <v>57</v>
      </c>
      <c r="AB113" s="51">
        <v>710000</v>
      </c>
      <c r="AC113" s="48" t="s">
        <v>53</v>
      </c>
      <c r="AD113" s="2" t="str">
        <f t="shared" si="9"/>
        <v>SP</v>
      </c>
      <c r="AE113" s="6">
        <f t="shared" si="10"/>
        <v>1.4599068746631907E-2</v>
      </c>
    </row>
    <row r="114" spans="11:31">
      <c r="K114" s="1" t="s">
        <v>60</v>
      </c>
      <c r="L114" s="178">
        <v>41100.896969913083</v>
      </c>
      <c r="M114" s="1" t="s">
        <v>57</v>
      </c>
      <c r="N114" s="178">
        <v>195487.56026593139</v>
      </c>
      <c r="O114" s="1" t="s">
        <v>60</v>
      </c>
      <c r="P114" s="178">
        <v>63104.67237999646</v>
      </c>
      <c r="Q114" t="s">
        <v>57</v>
      </c>
      <c r="R114" s="178">
        <v>1181706.7896707517</v>
      </c>
      <c r="S114" t="s">
        <v>57</v>
      </c>
      <c r="T114" s="54">
        <v>552095.70643599529</v>
      </c>
      <c r="Z114" s="11" t="s">
        <v>132</v>
      </c>
      <c r="AA114" s="50" t="s">
        <v>57</v>
      </c>
      <c r="AB114" s="51">
        <v>264000</v>
      </c>
      <c r="AC114" s="48" t="s">
        <v>53</v>
      </c>
      <c r="AD114" s="2" t="str">
        <f t="shared" si="9"/>
        <v>SP</v>
      </c>
      <c r="AE114" s="6">
        <f t="shared" si="10"/>
        <v>5.4283861255082022E-3</v>
      </c>
    </row>
    <row r="115" spans="11:31">
      <c r="K115" s="1" t="s">
        <v>60</v>
      </c>
      <c r="L115" s="178">
        <v>73303.939431716877</v>
      </c>
      <c r="M115" s="1" t="s">
        <v>57</v>
      </c>
      <c r="N115" s="178">
        <v>762333.66198546311</v>
      </c>
      <c r="O115" s="1" t="s">
        <v>60</v>
      </c>
      <c r="P115" s="178">
        <v>86030.04168409032</v>
      </c>
      <c r="Q115" t="s">
        <v>57</v>
      </c>
      <c r="R115" s="178">
        <v>354356.99839464686</v>
      </c>
      <c r="S115" t="s">
        <v>57</v>
      </c>
      <c r="T115" s="54">
        <v>505236.74261388538</v>
      </c>
      <c r="Z115" s="11" t="s">
        <v>132</v>
      </c>
      <c r="AA115" s="50" t="s">
        <v>60</v>
      </c>
      <c r="AB115" s="51">
        <v>99219.199999999997</v>
      </c>
      <c r="AC115" s="48" t="s">
        <v>53</v>
      </c>
      <c r="AD115" s="2" t="str">
        <f t="shared" si="9"/>
        <v>SP</v>
      </c>
      <c r="AE115" s="6">
        <f t="shared" si="10"/>
        <v>2.0401520025152401E-3</v>
      </c>
    </row>
    <row r="116" spans="11:31">
      <c r="K116" s="1" t="s">
        <v>60</v>
      </c>
      <c r="L116" s="178">
        <v>44288.763178529771</v>
      </c>
      <c r="M116" s="1" t="s">
        <v>57</v>
      </c>
      <c r="N116" s="178">
        <v>32052.200020327109</v>
      </c>
      <c r="O116" s="1" t="s">
        <v>60</v>
      </c>
      <c r="P116" s="178">
        <v>66514.523845690157</v>
      </c>
      <c r="Q116" t="s">
        <v>57</v>
      </c>
      <c r="R116" s="178">
        <v>233023.20363671574</v>
      </c>
      <c r="S116" t="s">
        <v>57</v>
      </c>
      <c r="T116" s="54">
        <v>333732.0350319377</v>
      </c>
      <c r="Z116" s="11" t="s">
        <v>132</v>
      </c>
      <c r="AA116" s="50" t="s">
        <v>60</v>
      </c>
      <c r="AB116" s="51">
        <v>108736</v>
      </c>
      <c r="AC116" s="48" t="s">
        <v>53</v>
      </c>
      <c r="AD116" s="2" t="str">
        <f t="shared" si="9"/>
        <v>SP</v>
      </c>
      <c r="AE116" s="6">
        <f t="shared" si="10"/>
        <v>2.2358370975123477E-3</v>
      </c>
    </row>
    <row r="117" spans="11:31">
      <c r="K117" s="1" t="s">
        <v>60</v>
      </c>
      <c r="L117" s="178">
        <v>52509.154005476892</v>
      </c>
      <c r="M117" s="1" t="s">
        <v>57</v>
      </c>
      <c r="N117" s="178">
        <v>370371.29939154407</v>
      </c>
      <c r="O117" s="1" t="s">
        <v>59</v>
      </c>
      <c r="P117" s="178">
        <v>109847.0063582905</v>
      </c>
      <c r="Q117" t="s">
        <v>57</v>
      </c>
      <c r="R117" s="178">
        <v>348051.55589213956</v>
      </c>
      <c r="S117" t="s">
        <v>57</v>
      </c>
      <c r="T117" s="54">
        <v>332556.57106207486</v>
      </c>
      <c r="Z117" s="11" t="s">
        <v>132</v>
      </c>
      <c r="AA117" s="50" t="s">
        <v>60</v>
      </c>
      <c r="AB117" s="51">
        <v>87721</v>
      </c>
      <c r="AC117" s="48" t="s">
        <v>53</v>
      </c>
      <c r="AD117" s="2" t="str">
        <f t="shared" si="9"/>
        <v>SP</v>
      </c>
      <c r="AE117" s="6">
        <f t="shared" si="10"/>
        <v>1.8037252246807006E-3</v>
      </c>
    </row>
    <row r="118" spans="11:31">
      <c r="K118" s="1" t="s">
        <v>60</v>
      </c>
      <c r="L118" s="178">
        <v>43964.80049597496</v>
      </c>
      <c r="M118" s="1" t="s">
        <v>57</v>
      </c>
      <c r="N118" s="178">
        <v>482533.03462713765</v>
      </c>
      <c r="O118" s="1" t="s">
        <v>60</v>
      </c>
      <c r="P118" s="178">
        <v>96761.474787318657</v>
      </c>
      <c r="Q118" t="s">
        <v>59</v>
      </c>
      <c r="R118" s="178">
        <v>161532.97963892613</v>
      </c>
      <c r="S118" t="s">
        <v>57</v>
      </c>
      <c r="T118" s="54">
        <v>674068.06978914083</v>
      </c>
      <c r="Z118" s="11" t="s">
        <v>132</v>
      </c>
      <c r="AA118" s="50" t="s">
        <v>60</v>
      </c>
      <c r="AB118" s="51">
        <v>115753.60000000001</v>
      </c>
      <c r="AC118" s="48" t="s">
        <v>53</v>
      </c>
      <c r="AD118" s="2" t="str">
        <f t="shared" si="9"/>
        <v>SP</v>
      </c>
      <c r="AE118" s="6">
        <f t="shared" si="10"/>
        <v>2.3801334705213116E-3</v>
      </c>
    </row>
    <row r="119" spans="11:31">
      <c r="K119" s="1" t="s">
        <v>60</v>
      </c>
      <c r="L119" s="178">
        <v>90676.786403058926</v>
      </c>
      <c r="M119" s="1" t="s">
        <v>57</v>
      </c>
      <c r="N119" s="178">
        <v>567218.2005943805</v>
      </c>
      <c r="O119" s="1" t="s">
        <v>60</v>
      </c>
      <c r="P119" s="178">
        <v>84154.418147716176</v>
      </c>
      <c r="Q119" t="s">
        <v>57</v>
      </c>
      <c r="R119" s="178">
        <v>348051.55589213956</v>
      </c>
      <c r="S119" t="s">
        <v>57</v>
      </c>
      <c r="T119" s="54">
        <v>4093134.0855488544</v>
      </c>
      <c r="Z119" s="11" t="s">
        <v>132</v>
      </c>
      <c r="AA119" s="50" t="s">
        <v>60</v>
      </c>
      <c r="AB119" s="51">
        <v>121648</v>
      </c>
      <c r="AC119" s="48" t="s">
        <v>53</v>
      </c>
      <c r="AD119" s="2" t="str">
        <f t="shared" si="9"/>
        <v>SP</v>
      </c>
      <c r="AE119" s="6">
        <f t="shared" si="10"/>
        <v>2.5013345280144763E-3</v>
      </c>
    </row>
    <row r="120" spans="11:31">
      <c r="K120" s="1" t="s">
        <v>60</v>
      </c>
      <c r="L120" s="178">
        <v>47156.724926613409</v>
      </c>
      <c r="M120" s="1" t="s">
        <v>57</v>
      </c>
      <c r="N120" s="178">
        <v>428478.88763929054</v>
      </c>
      <c r="O120" s="1" t="s">
        <v>60</v>
      </c>
      <c r="P120" s="178">
        <v>79877.902319092682</v>
      </c>
      <c r="Q120" t="s">
        <v>57</v>
      </c>
      <c r="R120" s="178">
        <v>396506.93021722062</v>
      </c>
      <c r="S120" t="s">
        <v>57</v>
      </c>
      <c r="T120" s="54">
        <v>143554.98058007221</v>
      </c>
      <c r="Z120" s="11" t="s">
        <v>132</v>
      </c>
      <c r="AA120" s="50" t="s">
        <v>60</v>
      </c>
      <c r="AB120" s="51">
        <v>110963.2</v>
      </c>
      <c r="AC120" s="48" t="s">
        <v>53</v>
      </c>
      <c r="AD120" s="2" t="str">
        <f t="shared" si="9"/>
        <v>SP</v>
      </c>
      <c r="AE120" s="6">
        <f t="shared" si="10"/>
        <v>2.281632936825726E-3</v>
      </c>
    </row>
    <row r="121" spans="11:31">
      <c r="K121" s="1" t="s">
        <v>60</v>
      </c>
      <c r="L121" s="178">
        <v>96937.127984646475</v>
      </c>
      <c r="M121" s="1" t="s">
        <v>57</v>
      </c>
      <c r="N121" s="178">
        <v>428793.0129025451</v>
      </c>
      <c r="O121" s="1" t="s">
        <v>60</v>
      </c>
      <c r="P121" s="178">
        <v>97804.783659013861</v>
      </c>
      <c r="Q121" t="s">
        <v>57</v>
      </c>
      <c r="R121" s="178">
        <v>157893.695779662</v>
      </c>
      <c r="S121" t="s">
        <v>57</v>
      </c>
      <c r="T121" s="54">
        <v>259718.97393769541</v>
      </c>
      <c r="Z121" s="11" t="s">
        <v>132</v>
      </c>
      <c r="AA121" s="50" t="s">
        <v>60</v>
      </c>
      <c r="AB121" s="51">
        <v>98118.399999999994</v>
      </c>
      <c r="AC121" s="48" t="s">
        <v>53</v>
      </c>
      <c r="AD121" s="2" t="str">
        <f t="shared" si="9"/>
        <v>SP</v>
      </c>
      <c r="AE121" s="6">
        <f t="shared" si="10"/>
        <v>2.0175172773373635E-3</v>
      </c>
    </row>
    <row r="122" spans="11:31">
      <c r="K122" s="1" t="s">
        <v>60</v>
      </c>
      <c r="L122" s="178">
        <v>60270.178295370839</v>
      </c>
      <c r="M122" s="1" t="s">
        <v>57</v>
      </c>
      <c r="N122" s="178">
        <v>405302.28291588358</v>
      </c>
      <c r="O122" s="1" t="s">
        <v>60</v>
      </c>
      <c r="P122" s="178">
        <v>100091.36723048917</v>
      </c>
      <c r="Q122" t="s">
        <v>57</v>
      </c>
      <c r="R122" s="178">
        <v>451221.10957581823</v>
      </c>
      <c r="S122" t="s">
        <v>57</v>
      </c>
      <c r="T122" s="54">
        <v>2345627.2362315427</v>
      </c>
      <c r="Z122" s="11" t="s">
        <v>132</v>
      </c>
      <c r="AA122" s="50" t="s">
        <v>60</v>
      </c>
      <c r="AB122" s="51">
        <v>98204.799999999988</v>
      </c>
      <c r="AC122" s="48" t="s">
        <v>53</v>
      </c>
      <c r="AD122" s="2" t="str">
        <f t="shared" si="9"/>
        <v>SP</v>
      </c>
      <c r="AE122" s="6">
        <f t="shared" si="10"/>
        <v>2.0192938400693475E-3</v>
      </c>
    </row>
    <row r="123" spans="11:31">
      <c r="K123" s="1" t="s">
        <v>60</v>
      </c>
      <c r="L123" s="178">
        <v>75802.751706851064</v>
      </c>
      <c r="M123" s="1" t="s">
        <v>57</v>
      </c>
      <c r="N123" s="178">
        <v>401130.75687872915</v>
      </c>
      <c r="O123" s="1" t="s">
        <v>60</v>
      </c>
      <c r="P123" s="178">
        <v>85318.394268227144</v>
      </c>
      <c r="Q123" t="s">
        <v>57</v>
      </c>
      <c r="R123" s="178">
        <v>466010.95285979484</v>
      </c>
      <c r="S123" t="s">
        <v>57</v>
      </c>
      <c r="T123" s="54">
        <v>101305.58114390708</v>
      </c>
      <c r="Z123" s="11" t="s">
        <v>132</v>
      </c>
      <c r="AA123" s="50" t="s">
        <v>60</v>
      </c>
      <c r="AB123" s="51">
        <v>96000</v>
      </c>
      <c r="AC123" s="48" t="s">
        <v>53</v>
      </c>
      <c r="AD123" s="2" t="str">
        <f t="shared" si="9"/>
        <v>SP</v>
      </c>
      <c r="AE123" s="6">
        <f t="shared" si="10"/>
        <v>1.9739585910938918E-3</v>
      </c>
    </row>
    <row r="124" spans="11:31">
      <c r="K124" s="1" t="s">
        <v>60</v>
      </c>
      <c r="L124" s="178">
        <v>79999.967355412547</v>
      </c>
      <c r="M124" s="1" t="s">
        <v>57</v>
      </c>
      <c r="N124" s="178">
        <v>505538.60078057961</v>
      </c>
      <c r="O124" s="1" t="s">
        <v>60</v>
      </c>
      <c r="P124" s="178">
        <v>84181.387829138403</v>
      </c>
      <c r="Q124" t="s">
        <v>57</v>
      </c>
      <c r="R124" s="178">
        <v>347800.88437877112</v>
      </c>
      <c r="S124" t="s">
        <v>57</v>
      </c>
      <c r="T124" s="54">
        <v>769563.6921074366</v>
      </c>
      <c r="Z124" s="11" t="s">
        <v>132</v>
      </c>
      <c r="AA124" s="50" t="s">
        <v>60</v>
      </c>
      <c r="AB124" s="51">
        <v>96000</v>
      </c>
      <c r="AC124" s="48" t="s">
        <v>53</v>
      </c>
      <c r="AD124" s="2" t="str">
        <f t="shared" si="9"/>
        <v>SP</v>
      </c>
      <c r="AE124" s="6">
        <f t="shared" si="10"/>
        <v>1.9739585910938918E-3</v>
      </c>
    </row>
    <row r="125" spans="11:31">
      <c r="K125" s="1" t="s">
        <v>60</v>
      </c>
      <c r="L125" s="178">
        <v>157889.29927265865</v>
      </c>
      <c r="M125" s="1" t="s">
        <v>57</v>
      </c>
      <c r="N125" s="178">
        <v>511235.00188196462</v>
      </c>
      <c r="O125" s="1" t="s">
        <v>57</v>
      </c>
      <c r="P125" s="178">
        <v>248441.32180320224</v>
      </c>
      <c r="Q125" t="s">
        <v>57</v>
      </c>
      <c r="R125" s="178">
        <v>95572.037991401783</v>
      </c>
      <c r="S125" t="s">
        <v>57</v>
      </c>
      <c r="T125" s="54">
        <v>131004.81251920063</v>
      </c>
      <c r="Z125" s="11" t="s">
        <v>132</v>
      </c>
      <c r="AA125" s="50" t="s">
        <v>57</v>
      </c>
      <c r="AB125" s="51">
        <v>616320</v>
      </c>
      <c r="AC125" s="48" t="s">
        <v>53</v>
      </c>
      <c r="AD125" s="2" t="str">
        <f t="shared" si="9"/>
        <v>SP</v>
      </c>
      <c r="AE125" s="6">
        <f t="shared" si="10"/>
        <v>1.2672814154822784E-2</v>
      </c>
    </row>
    <row r="126" spans="11:31">
      <c r="K126" s="1" t="s">
        <v>60</v>
      </c>
      <c r="L126" s="178">
        <v>41450.750178016016</v>
      </c>
      <c r="M126" s="1" t="s">
        <v>57</v>
      </c>
      <c r="N126" s="178">
        <v>534532.98162125424</v>
      </c>
      <c r="O126" s="1" t="s">
        <v>60</v>
      </c>
      <c r="P126" s="178">
        <v>96813.88141742014</v>
      </c>
      <c r="Q126" t="s">
        <v>57</v>
      </c>
      <c r="R126" s="178">
        <v>515489.16893172695</v>
      </c>
      <c r="S126" t="s">
        <v>57</v>
      </c>
      <c r="T126" s="54">
        <v>88021.635504610094</v>
      </c>
      <c r="Z126" s="11" t="s">
        <v>132</v>
      </c>
      <c r="AA126" s="50" t="s">
        <v>59</v>
      </c>
      <c r="AB126" s="51">
        <v>210132.90000000002</v>
      </c>
      <c r="AC126" s="48" t="s">
        <v>53</v>
      </c>
      <c r="AD126" s="2" t="str">
        <f t="shared" si="9"/>
        <v>SP</v>
      </c>
      <c r="AE126" s="6">
        <f t="shared" si="10"/>
        <v>4.3207671169424337E-3</v>
      </c>
    </row>
    <row r="127" spans="11:31">
      <c r="K127" s="1" t="s">
        <v>60</v>
      </c>
      <c r="L127" s="178">
        <v>41400.973811608521</v>
      </c>
      <c r="M127" s="1" t="s">
        <v>57</v>
      </c>
      <c r="N127" s="178">
        <v>342095.63581373007</v>
      </c>
      <c r="O127" s="1" t="s">
        <v>60</v>
      </c>
      <c r="P127" s="178">
        <v>129758.4581541833</v>
      </c>
      <c r="Q127" t="s">
        <v>57</v>
      </c>
      <c r="R127" s="178">
        <v>290027.6346518278</v>
      </c>
      <c r="S127" t="s">
        <v>57</v>
      </c>
      <c r="T127" s="54">
        <v>79107.828471167173</v>
      </c>
      <c r="Z127" s="11" t="s">
        <v>132</v>
      </c>
      <c r="AA127" s="50" t="s">
        <v>57</v>
      </c>
      <c r="AB127" s="51">
        <v>670000</v>
      </c>
      <c r="AC127" s="48" t="s">
        <v>53</v>
      </c>
      <c r="AD127" s="2" t="str">
        <f t="shared" si="9"/>
        <v>SP</v>
      </c>
      <c r="AE127" s="6">
        <f t="shared" si="10"/>
        <v>1.3776586000342785E-2</v>
      </c>
    </row>
    <row r="128" spans="11:31">
      <c r="K128" s="1" t="s">
        <v>60</v>
      </c>
      <c r="L128" s="178">
        <v>85346.178747576865</v>
      </c>
      <c r="M128" s="1" t="s">
        <v>57</v>
      </c>
      <c r="N128" s="178">
        <v>408580.25911286275</v>
      </c>
      <c r="O128" s="1" t="s">
        <v>57</v>
      </c>
      <c r="P128" s="178">
        <v>33843.898468157196</v>
      </c>
      <c r="Q128" t="s">
        <v>57</v>
      </c>
      <c r="R128" s="178">
        <v>746567.75704693026</v>
      </c>
      <c r="S128" t="s">
        <v>57</v>
      </c>
      <c r="T128" s="54">
        <v>2411655.5879247366</v>
      </c>
      <c r="Z128" s="11" t="s">
        <v>132</v>
      </c>
      <c r="AA128" s="50" t="s">
        <v>57</v>
      </c>
      <c r="AB128" s="51">
        <v>690000.4</v>
      </c>
      <c r="AC128" s="48" t="s">
        <v>87</v>
      </c>
      <c r="AD128" s="2" t="str">
        <f t="shared" si="9"/>
        <v>Nordeste</v>
      </c>
      <c r="AE128" s="6">
        <f t="shared" si="10"/>
        <v>1.4187835598314808E-2</v>
      </c>
    </row>
    <row r="129" spans="11:31">
      <c r="K129" s="1" t="s">
        <v>60</v>
      </c>
      <c r="L129" s="178">
        <v>44035.35289249014</v>
      </c>
      <c r="M129" s="1" t="s">
        <v>57</v>
      </c>
      <c r="N129" s="178">
        <v>473208.78999882936</v>
      </c>
      <c r="O129" s="1" t="s">
        <v>59</v>
      </c>
      <c r="P129" s="178">
        <v>52446.22046323718</v>
      </c>
      <c r="Q129" t="s">
        <v>59</v>
      </c>
      <c r="R129" s="178">
        <v>231373.29269654266</v>
      </c>
      <c r="T129" s="54"/>
      <c r="Z129" s="11" t="s">
        <v>132</v>
      </c>
      <c r="AA129" s="50" t="s">
        <v>59</v>
      </c>
      <c r="AB129" s="51">
        <v>210000</v>
      </c>
      <c r="AC129" s="48" t="s">
        <v>53</v>
      </c>
      <c r="AD129" s="2" t="str">
        <f t="shared" si="9"/>
        <v>SP</v>
      </c>
      <c r="AE129" s="6">
        <f t="shared" si="10"/>
        <v>4.3180344180178878E-3</v>
      </c>
    </row>
    <row r="130" spans="11:31">
      <c r="K130" s="1" t="s">
        <v>60</v>
      </c>
      <c r="L130" s="178">
        <v>43628.447520868111</v>
      </c>
      <c r="M130" s="1" t="s">
        <v>57</v>
      </c>
      <c r="N130" s="178">
        <v>504339.57101972518</v>
      </c>
      <c r="O130" s="1" t="s">
        <v>59</v>
      </c>
      <c r="P130" s="178">
        <v>437254.21595566702</v>
      </c>
      <c r="Q130" t="s">
        <v>59</v>
      </c>
      <c r="R130" s="178">
        <v>117898.39481089599</v>
      </c>
      <c r="T130" s="54"/>
      <c r="Z130" s="11" t="s">
        <v>132</v>
      </c>
      <c r="AA130" s="50" t="s">
        <v>59</v>
      </c>
      <c r="AB130" s="51">
        <v>200000</v>
      </c>
      <c r="AC130" s="48" t="s">
        <v>53</v>
      </c>
      <c r="AD130" s="2" t="str">
        <f t="shared" si="9"/>
        <v>SP</v>
      </c>
      <c r="AE130" s="6">
        <f t="shared" si="10"/>
        <v>4.1124137314456077E-3</v>
      </c>
    </row>
    <row r="131" spans="11:31">
      <c r="K131" s="1" t="s">
        <v>60</v>
      </c>
      <c r="L131" s="178">
        <v>44997.980009330728</v>
      </c>
      <c r="M131" s="1" t="s">
        <v>57</v>
      </c>
      <c r="N131" s="178">
        <v>498426.81813874736</v>
      </c>
      <c r="O131" s="1" t="s">
        <v>59</v>
      </c>
      <c r="P131" s="178">
        <v>311936.01342797582</v>
      </c>
      <c r="Q131" t="s">
        <v>59</v>
      </c>
      <c r="R131" s="178">
        <v>239728.96210730972</v>
      </c>
      <c r="T131" s="54"/>
      <c r="Z131" s="11" t="s">
        <v>132</v>
      </c>
      <c r="AA131" s="50" t="s">
        <v>59</v>
      </c>
      <c r="AB131" s="51">
        <v>205000.45</v>
      </c>
      <c r="AC131" s="48" t="s">
        <v>82</v>
      </c>
      <c r="AD131" s="2" t="str">
        <f t="shared" si="9"/>
        <v>Sul</v>
      </c>
      <c r="AE131" s="6">
        <f t="shared" si="10"/>
        <v>4.2152333276626441E-3</v>
      </c>
    </row>
    <row r="132" spans="11:31">
      <c r="K132" s="1" t="s">
        <v>60</v>
      </c>
      <c r="L132" s="178">
        <v>43281.077006205524</v>
      </c>
      <c r="M132" s="1" t="s">
        <v>57</v>
      </c>
      <c r="N132" s="178">
        <v>484457.17648613564</v>
      </c>
      <c r="O132" s="1" t="s">
        <v>59</v>
      </c>
      <c r="P132" s="178">
        <v>289103.06331952818</v>
      </c>
      <c r="Q132" t="s">
        <v>59</v>
      </c>
      <c r="R132" s="178">
        <v>237027.92527010446</v>
      </c>
      <c r="T132" s="54"/>
      <c r="Z132" s="11" t="s">
        <v>132</v>
      </c>
      <c r="AA132" s="50" t="s">
        <v>59</v>
      </c>
      <c r="AB132" s="51">
        <v>203900</v>
      </c>
      <c r="AC132" s="48" t="s">
        <v>53</v>
      </c>
      <c r="AD132" s="2" t="str">
        <f t="shared" si="9"/>
        <v>SP</v>
      </c>
      <c r="AE132" s="6">
        <f t="shared" si="10"/>
        <v>4.1926057992087967E-3</v>
      </c>
    </row>
    <row r="133" spans="11:31">
      <c r="K133" s="1" t="s">
        <v>60</v>
      </c>
      <c r="L133" s="178">
        <v>46853.29507700057</v>
      </c>
      <c r="M133" s="1" t="s">
        <v>57</v>
      </c>
      <c r="N133" s="178">
        <v>73784.516569516447</v>
      </c>
      <c r="O133" s="1" t="s">
        <v>59</v>
      </c>
      <c r="P133" s="178">
        <v>103175.61224479863</v>
      </c>
      <c r="Q133" t="s">
        <v>57</v>
      </c>
      <c r="R133" s="178">
        <v>556853.57550280634</v>
      </c>
      <c r="T133" s="54"/>
      <c r="Z133" s="11" t="s">
        <v>132</v>
      </c>
      <c r="AA133" s="50" t="s">
        <v>59</v>
      </c>
      <c r="AB133" s="51">
        <v>203900</v>
      </c>
      <c r="AC133" s="48" t="s">
        <v>53</v>
      </c>
      <c r="AD133" s="2" t="str">
        <f t="shared" si="9"/>
        <v>SP</v>
      </c>
      <c r="AE133" s="6">
        <f t="shared" si="10"/>
        <v>4.1926057992087967E-3</v>
      </c>
    </row>
    <row r="134" spans="11:31">
      <c r="K134" s="1" t="s">
        <v>60</v>
      </c>
      <c r="L134" s="178">
        <v>46849.499558474759</v>
      </c>
      <c r="M134" s="1" t="s">
        <v>57</v>
      </c>
      <c r="N134" s="178">
        <v>411463.5196481584</v>
      </c>
      <c r="O134" s="1" t="s">
        <v>57</v>
      </c>
      <c r="P134" s="178">
        <v>1305109.9233248725</v>
      </c>
      <c r="Q134" t="s">
        <v>57</v>
      </c>
      <c r="R134" s="178">
        <v>56827.051432443724</v>
      </c>
      <c r="T134" s="54"/>
      <c r="Z134" s="11" t="s">
        <v>132</v>
      </c>
      <c r="AA134" s="50" t="s">
        <v>59</v>
      </c>
      <c r="AB134" s="51">
        <v>235000</v>
      </c>
      <c r="AC134" s="48" t="s">
        <v>53</v>
      </c>
      <c r="AD134" s="2" t="str">
        <f t="shared" si="9"/>
        <v>SP</v>
      </c>
      <c r="AE134" s="6">
        <f t="shared" si="10"/>
        <v>4.8320861344485887E-3</v>
      </c>
    </row>
    <row r="135" spans="11:31">
      <c r="K135" s="1" t="s">
        <v>60</v>
      </c>
      <c r="L135" s="178">
        <v>46786.7548875871</v>
      </c>
      <c r="M135" s="1" t="s">
        <v>57</v>
      </c>
      <c r="N135" s="178">
        <v>467829.44164636859</v>
      </c>
      <c r="O135" s="1" t="s">
        <v>59</v>
      </c>
      <c r="P135" s="178">
        <v>265965.84307531302</v>
      </c>
      <c r="Q135" t="s">
        <v>59</v>
      </c>
      <c r="R135" s="178">
        <v>210919.47409775242</v>
      </c>
      <c r="T135" s="54"/>
      <c r="Z135" s="11" t="s">
        <v>132</v>
      </c>
      <c r="AA135" s="50" t="s">
        <v>59</v>
      </c>
      <c r="AB135" s="51">
        <v>244306.1981667394</v>
      </c>
      <c r="AC135" s="48" t="s">
        <v>53</v>
      </c>
      <c r="AD135" s="2" t="str">
        <f t="shared" si="9"/>
        <v>SP</v>
      </c>
      <c r="AE135" s="6">
        <f t="shared" si="10"/>
        <v>5.0234408200908543E-3</v>
      </c>
    </row>
    <row r="136" spans="11:31">
      <c r="K136" s="1" t="s">
        <v>60</v>
      </c>
      <c r="L136" s="178">
        <v>45520.062701773408</v>
      </c>
      <c r="M136" s="1" t="s">
        <v>57</v>
      </c>
      <c r="N136" s="178">
        <v>535395.40266739577</v>
      </c>
      <c r="O136" s="1" t="s">
        <v>59</v>
      </c>
      <c r="P136" s="178">
        <v>286304.21701601305</v>
      </c>
      <c r="Q136" t="s">
        <v>57</v>
      </c>
      <c r="R136" s="178">
        <v>1437818.9333637655</v>
      </c>
      <c r="T136" s="54"/>
      <c r="Z136" s="11" t="s">
        <v>132</v>
      </c>
      <c r="AA136" s="50" t="s">
        <v>57</v>
      </c>
      <c r="AB136" s="51">
        <v>574771.55000000005</v>
      </c>
      <c r="AC136" s="48" t="s">
        <v>53</v>
      </c>
      <c r="AD136" s="2" t="str">
        <f t="shared" si="9"/>
        <v>SP</v>
      </c>
      <c r="AE136" s="6">
        <f t="shared" si="10"/>
        <v>1.1818492073321378E-2</v>
      </c>
    </row>
    <row r="137" spans="11:31">
      <c r="K137" s="1" t="s">
        <v>60</v>
      </c>
      <c r="L137" s="178">
        <v>45452.338562644836</v>
      </c>
      <c r="M137" s="1" t="s">
        <v>57</v>
      </c>
      <c r="N137" s="178">
        <v>407702.73548549198</v>
      </c>
      <c r="O137" s="1" t="s">
        <v>59</v>
      </c>
      <c r="P137" s="178">
        <v>281127.27095470001</v>
      </c>
      <c r="Q137" t="s">
        <v>59</v>
      </c>
      <c r="R137" s="178">
        <v>283321.05843645165</v>
      </c>
      <c r="T137" s="54"/>
      <c r="Z137" s="11" t="s">
        <v>132</v>
      </c>
      <c r="AA137" s="50" t="s">
        <v>57</v>
      </c>
      <c r="AB137" s="51">
        <v>348091.15000000008</v>
      </c>
      <c r="AC137" s="48" t="s">
        <v>53</v>
      </c>
      <c r="AD137" s="2" t="str">
        <f t="shared" si="9"/>
        <v>SP</v>
      </c>
      <c r="AE137" s="6">
        <f t="shared" si="10"/>
        <v>7.1574741252734648E-3</v>
      </c>
    </row>
    <row r="138" spans="11:31">
      <c r="K138" s="1" t="s">
        <v>60</v>
      </c>
      <c r="L138" s="178">
        <v>44003.94733448232</v>
      </c>
      <c r="M138" s="1" t="s">
        <v>57</v>
      </c>
      <c r="N138" s="178">
        <v>419471.32538916345</v>
      </c>
      <c r="O138" s="1" t="s">
        <v>59</v>
      </c>
      <c r="P138" s="178">
        <v>249430.56661088028</v>
      </c>
      <c r="Q138" t="s">
        <v>59</v>
      </c>
      <c r="R138" s="178">
        <v>267259.99626571476</v>
      </c>
      <c r="T138" s="54"/>
      <c r="Z138" s="11" t="s">
        <v>132</v>
      </c>
      <c r="AA138" s="50" t="s">
        <v>60</v>
      </c>
      <c r="AB138" s="51">
        <v>538962.03</v>
      </c>
      <c r="AC138" s="48" t="s">
        <v>133</v>
      </c>
      <c r="AD138" s="2" t="str">
        <f t="shared" si="9"/>
        <v>Centro-Oeste</v>
      </c>
      <c r="AE138" s="6">
        <f t="shared" si="10"/>
        <v>1.1082174264498998E-2</v>
      </c>
    </row>
    <row r="139" spans="11:31">
      <c r="K139" s="1" t="s">
        <v>60</v>
      </c>
      <c r="L139" s="178">
        <v>43767.01209571847</v>
      </c>
      <c r="M139" s="1" t="s">
        <v>57</v>
      </c>
      <c r="N139" s="178">
        <v>405721.61035566067</v>
      </c>
      <c r="O139" s="1" t="s">
        <v>59</v>
      </c>
      <c r="P139" s="178">
        <v>710823.55042659782</v>
      </c>
      <c r="Q139" t="s">
        <v>57</v>
      </c>
      <c r="R139" s="178">
        <v>2526339.240421351</v>
      </c>
      <c r="T139" s="54"/>
      <c r="Z139" s="11" t="s">
        <v>132</v>
      </c>
      <c r="AA139" s="50" t="s">
        <v>60</v>
      </c>
      <c r="AB139" s="51">
        <v>514532.64</v>
      </c>
      <c r="AC139" s="48" t="s">
        <v>133</v>
      </c>
      <c r="AD139" s="2" t="str">
        <f t="shared" si="9"/>
        <v>Centro-Oeste</v>
      </c>
      <c r="AE139" s="6">
        <f t="shared" si="10"/>
        <v>1.0579855470064797E-2</v>
      </c>
    </row>
    <row r="140" spans="11:31">
      <c r="K140" s="1" t="s">
        <v>60</v>
      </c>
      <c r="L140" s="178">
        <v>43761.099798819996</v>
      </c>
      <c r="M140" s="1" t="s">
        <v>57</v>
      </c>
      <c r="N140" s="178">
        <v>592524.10174510162</v>
      </c>
      <c r="O140" s="1" t="s">
        <v>59</v>
      </c>
      <c r="P140" s="178">
        <v>244188.75615987019</v>
      </c>
      <c r="Q140" t="s">
        <v>57</v>
      </c>
      <c r="R140" s="178">
        <v>2526339.240421351</v>
      </c>
      <c r="T140" s="54"/>
      <c r="Z140" s="11" t="s">
        <v>132</v>
      </c>
      <c r="AA140" s="50" t="s">
        <v>60</v>
      </c>
      <c r="AB140" s="51">
        <v>503411.97</v>
      </c>
      <c r="AC140" s="48" t="s">
        <v>133</v>
      </c>
      <c r="AD140" s="2" t="str">
        <f t="shared" si="9"/>
        <v>Centro-Oeste</v>
      </c>
      <c r="AE140" s="6">
        <f t="shared" ref="AE140:AE169" si="11">AB140/SUM($AB$12:$AB$182)</f>
        <v>1.035119149001042E-2</v>
      </c>
    </row>
    <row r="141" spans="11:31">
      <c r="K141" s="1" t="s">
        <v>60</v>
      </c>
      <c r="L141" s="178">
        <v>43750.496023325533</v>
      </c>
      <c r="M141" s="1" t="s">
        <v>57</v>
      </c>
      <c r="N141" s="178">
        <v>387243.00180742354</v>
      </c>
      <c r="O141" s="1" t="s">
        <v>57</v>
      </c>
      <c r="P141" s="178">
        <v>33360.6695387773</v>
      </c>
      <c r="Q141" t="s">
        <v>57</v>
      </c>
      <c r="R141" s="178">
        <v>125689.89266367708</v>
      </c>
      <c r="T141" s="54"/>
      <c r="Z141" s="11" t="s">
        <v>132</v>
      </c>
      <c r="AA141" s="50" t="s">
        <v>60</v>
      </c>
      <c r="AB141" s="51">
        <v>487607.28</v>
      </c>
      <c r="AC141" s="48" t="s">
        <v>133</v>
      </c>
      <c r="AD141" s="2" t="str">
        <f t="shared" ref="AD141:AD169" si="12">VLOOKUP(AC141,$AG$1:$AH$16,2,0)</f>
        <v>Centro-Oeste</v>
      </c>
      <c r="AE141" s="6">
        <f t="shared" si="11"/>
        <v>1.0026214369124216E-2</v>
      </c>
    </row>
    <row r="142" spans="11:31">
      <c r="K142" s="1" t="s">
        <v>60</v>
      </c>
      <c r="L142" s="178">
        <v>103967.09311095942</v>
      </c>
      <c r="M142" s="1" t="s">
        <v>57</v>
      </c>
      <c r="N142" s="178">
        <v>479637.47460275807</v>
      </c>
      <c r="O142" s="1" t="s">
        <v>59</v>
      </c>
      <c r="P142" s="178">
        <v>179134.90737439183</v>
      </c>
      <c r="Q142" t="s">
        <v>59</v>
      </c>
      <c r="R142" s="178">
        <v>518108.23012273293</v>
      </c>
      <c r="T142" s="54"/>
      <c r="Z142" s="11" t="s">
        <v>132</v>
      </c>
      <c r="AA142" s="50" t="s">
        <v>60</v>
      </c>
      <c r="AB142" s="51">
        <v>452128.72</v>
      </c>
      <c r="AC142" s="48" t="s">
        <v>133</v>
      </c>
      <c r="AD142" s="2" t="str">
        <f t="shared" si="12"/>
        <v>Centro-Oeste</v>
      </c>
      <c r="AE142" s="6">
        <f t="shared" si="11"/>
        <v>9.2967017825446308E-3</v>
      </c>
    </row>
    <row r="143" spans="11:31">
      <c r="K143" s="1" t="s">
        <v>60</v>
      </c>
      <c r="L143" s="178">
        <v>43749.933215527126</v>
      </c>
      <c r="M143" s="1" t="s">
        <v>57</v>
      </c>
      <c r="N143" s="178">
        <v>196548.44251913973</v>
      </c>
      <c r="O143" s="1" t="s">
        <v>59</v>
      </c>
      <c r="P143" s="178">
        <v>266422.82848243794</v>
      </c>
      <c r="Q143" t="s">
        <v>59</v>
      </c>
      <c r="R143" s="178">
        <v>227372.91863220799</v>
      </c>
      <c r="T143" s="54"/>
      <c r="Z143" s="11" t="s">
        <v>132</v>
      </c>
      <c r="AA143" s="50" t="s">
        <v>60</v>
      </c>
      <c r="AB143" s="51">
        <v>390997.55</v>
      </c>
      <c r="AC143" s="48" t="s">
        <v>133</v>
      </c>
      <c r="AD143" s="2" t="str">
        <f t="shared" si="12"/>
        <v>Centro-Oeste</v>
      </c>
      <c r="AE143" s="6">
        <f t="shared" si="11"/>
        <v>8.0397184679079515E-3</v>
      </c>
    </row>
    <row r="144" spans="11:31">
      <c r="K144" s="1" t="s">
        <v>60</v>
      </c>
      <c r="L144" s="178">
        <v>43789.709644693212</v>
      </c>
      <c r="M144" s="1" t="s">
        <v>57</v>
      </c>
      <c r="N144" s="178">
        <v>238603.78067420443</v>
      </c>
      <c r="O144" s="1" t="s">
        <v>59</v>
      </c>
      <c r="P144" s="178">
        <v>235833.1328907453</v>
      </c>
      <c r="Q144" t="s">
        <v>57</v>
      </c>
      <c r="R144" s="178">
        <v>369821.98862410494</v>
      </c>
      <c r="T144" s="54"/>
      <c r="Z144" s="11" t="s">
        <v>132</v>
      </c>
      <c r="AA144" s="50" t="s">
        <v>60</v>
      </c>
      <c r="AB144" s="51">
        <v>509446.7</v>
      </c>
      <c r="AC144" s="48" t="s">
        <v>133</v>
      </c>
      <c r="AD144" s="2" t="str">
        <f t="shared" si="12"/>
        <v>Centro-Oeste</v>
      </c>
      <c r="AE144" s="6">
        <f t="shared" si="11"/>
        <v>1.0475278022598254E-2</v>
      </c>
    </row>
    <row r="145" spans="11:31">
      <c r="K145" s="1" t="s">
        <v>60</v>
      </c>
      <c r="L145" s="178">
        <v>57683.94362943781</v>
      </c>
      <c r="M145" s="1" t="s">
        <v>57</v>
      </c>
      <c r="N145" s="178">
        <v>50827.827771354147</v>
      </c>
      <c r="O145" s="1" t="s">
        <v>57</v>
      </c>
      <c r="P145" s="178">
        <v>978220.3955488567</v>
      </c>
      <c r="Q145" t="s">
        <v>57</v>
      </c>
      <c r="R145" s="178">
        <v>824238.02625989739</v>
      </c>
      <c r="T145" s="54"/>
      <c r="Z145" s="11" t="s">
        <v>132</v>
      </c>
      <c r="AA145" s="50" t="s">
        <v>60</v>
      </c>
      <c r="AB145" s="51">
        <v>454850.44</v>
      </c>
      <c r="AC145" s="48" t="s">
        <v>133</v>
      </c>
      <c r="AD145" s="2" t="str">
        <f t="shared" si="12"/>
        <v>Centro-Oeste</v>
      </c>
      <c r="AE145" s="6">
        <f t="shared" si="11"/>
        <v>9.3526659760503825E-3</v>
      </c>
    </row>
    <row r="146" spans="11:31">
      <c r="K146" s="1" t="s">
        <v>60</v>
      </c>
      <c r="L146" s="178">
        <v>41611.991817521746</v>
      </c>
      <c r="M146" s="1" t="s">
        <v>59</v>
      </c>
      <c r="N146" s="178">
        <v>691931.72125934158</v>
      </c>
      <c r="O146" s="1" t="s">
        <v>57</v>
      </c>
      <c r="P146" s="178">
        <v>300568.96658803843</v>
      </c>
      <c r="Q146" t="s">
        <v>57</v>
      </c>
      <c r="R146" s="178">
        <v>403556.63817269873</v>
      </c>
      <c r="Z146" s="11" t="s">
        <v>132</v>
      </c>
      <c r="AA146" s="50" t="s">
        <v>60</v>
      </c>
      <c r="AB146" s="51">
        <v>497227.35</v>
      </c>
      <c r="AC146" s="48" t="s">
        <v>133</v>
      </c>
      <c r="AD146" s="2" t="str">
        <f t="shared" si="12"/>
        <v>Centro-Oeste</v>
      </c>
      <c r="AE146" s="6">
        <f t="shared" si="11"/>
        <v>1.0224022908951556E-2</v>
      </c>
    </row>
    <row r="147" spans="11:31">
      <c r="K147" s="1" t="s">
        <v>60</v>
      </c>
      <c r="L147" s="178">
        <v>40319.592932071107</v>
      </c>
      <c r="M147" s="1" t="s">
        <v>59</v>
      </c>
      <c r="N147" s="178">
        <v>253624.98921036898</v>
      </c>
      <c r="O147" s="1" t="s">
        <v>60</v>
      </c>
      <c r="P147" s="178">
        <v>95608.916326499573</v>
      </c>
      <c r="Q147" t="s">
        <v>57</v>
      </c>
      <c r="R147" s="178">
        <v>1899081.6897975716</v>
      </c>
      <c r="Z147" s="11" t="s">
        <v>132</v>
      </c>
      <c r="AA147" s="50" t="s">
        <v>60</v>
      </c>
      <c r="AB147" s="51">
        <v>508171.98</v>
      </c>
      <c r="AC147" s="48" t="s">
        <v>133</v>
      </c>
      <c r="AD147" s="2" t="str">
        <f t="shared" si="12"/>
        <v>Centro-Oeste</v>
      </c>
      <c r="AE147" s="6">
        <f t="shared" si="11"/>
        <v>1.0449067142439513E-2</v>
      </c>
    </row>
    <row r="148" spans="11:31">
      <c r="K148" s="1" t="s">
        <v>60</v>
      </c>
      <c r="L148" s="178">
        <v>42476.936832659259</v>
      </c>
      <c r="M148" s="1" t="s">
        <v>59</v>
      </c>
      <c r="N148" s="178">
        <v>253624.98921036898</v>
      </c>
      <c r="O148" s="1" t="s">
        <v>60</v>
      </c>
      <c r="P148" s="178">
        <v>78272.233183465913</v>
      </c>
      <c r="Q148" t="s">
        <v>57</v>
      </c>
      <c r="R148" s="178">
        <v>126593.62515459357</v>
      </c>
      <c r="Z148" s="11" t="s">
        <v>132</v>
      </c>
      <c r="AA148" s="50" t="s">
        <v>60</v>
      </c>
      <c r="AB148" s="51">
        <v>503699.76</v>
      </c>
      <c r="AC148" s="48" t="s">
        <v>133</v>
      </c>
      <c r="AD148" s="2" t="str">
        <f t="shared" si="12"/>
        <v>Centro-Oeste</v>
      </c>
      <c r="AE148" s="6">
        <f t="shared" si="11"/>
        <v>1.0357109047749285E-2</v>
      </c>
    </row>
    <row r="149" spans="11:31">
      <c r="K149" s="1" t="s">
        <v>60</v>
      </c>
      <c r="L149" s="178">
        <v>42476.936832659259</v>
      </c>
      <c r="M149" s="1" t="s">
        <v>59</v>
      </c>
      <c r="N149" s="178">
        <v>236130.64637186888</v>
      </c>
      <c r="O149" s="1" t="s">
        <v>60</v>
      </c>
      <c r="P149" s="178">
        <v>49452.256551997532</v>
      </c>
      <c r="Q149" t="s">
        <v>57</v>
      </c>
      <c r="R149" s="178">
        <v>393321.88687719457</v>
      </c>
      <c r="Z149" s="11" t="s">
        <v>132</v>
      </c>
      <c r="AA149" s="50" t="s">
        <v>60</v>
      </c>
      <c r="AB149" s="51">
        <v>492460.56</v>
      </c>
      <c r="AC149" s="48" t="s">
        <v>133</v>
      </c>
      <c r="AD149" s="2" t="str">
        <f t="shared" si="12"/>
        <v>Centro-Oeste</v>
      </c>
      <c r="AE149" s="6">
        <f t="shared" si="11"/>
        <v>1.0126007845696967E-2</v>
      </c>
    </row>
    <row r="150" spans="11:31">
      <c r="K150" s="1" t="s">
        <v>60</v>
      </c>
      <c r="L150" s="178">
        <v>72100.512206040963</v>
      </c>
      <c r="M150" s="1" t="s">
        <v>59</v>
      </c>
      <c r="N150" s="178">
        <v>194902.24908691231</v>
      </c>
      <c r="O150" s="1" t="s">
        <v>60</v>
      </c>
      <c r="P150" s="178">
        <v>97828.518357015259</v>
      </c>
      <c r="Q150" t="s">
        <v>57</v>
      </c>
      <c r="R150" s="178">
        <v>413753.68225030141</v>
      </c>
      <c r="Z150" s="11" t="s">
        <v>132</v>
      </c>
      <c r="AA150" s="50" t="s">
        <v>60</v>
      </c>
      <c r="AB150" s="51">
        <v>463766.3</v>
      </c>
      <c r="AC150" s="48" t="s">
        <v>133</v>
      </c>
      <c r="AD150" s="2" t="str">
        <f t="shared" si="12"/>
        <v>Centro-Oeste</v>
      </c>
      <c r="AE150" s="6">
        <f t="shared" si="11"/>
        <v>9.5359945015086149E-3</v>
      </c>
    </row>
    <row r="151" spans="11:31">
      <c r="K151" s="1" t="s">
        <v>60</v>
      </c>
      <c r="L151" s="178">
        <v>31831.729763036717</v>
      </c>
      <c r="M151" s="1" t="s">
        <v>57</v>
      </c>
      <c r="N151" s="178">
        <v>261587.43499995</v>
      </c>
      <c r="O151" s="1" t="s">
        <v>60</v>
      </c>
      <c r="P151" s="178">
        <v>99514.690850678977</v>
      </c>
      <c r="Q151" t="s">
        <v>57</v>
      </c>
      <c r="R151" s="178">
        <v>410357.06415042479</v>
      </c>
      <c r="Z151" s="11" t="s">
        <v>132</v>
      </c>
      <c r="AA151" s="50" t="s">
        <v>60</v>
      </c>
      <c r="AB151" s="51">
        <v>498353.31</v>
      </c>
      <c r="AC151" s="48" t="s">
        <v>133</v>
      </c>
      <c r="AD151" s="2" t="str">
        <f t="shared" si="12"/>
        <v>Centro-Oeste</v>
      </c>
      <c r="AE151" s="6">
        <f t="shared" si="11"/>
        <v>1.0247174975776848E-2</v>
      </c>
    </row>
    <row r="152" spans="11:31">
      <c r="K152" s="1" t="s">
        <v>60</v>
      </c>
      <c r="L152" s="178">
        <v>39421.906002392177</v>
      </c>
      <c r="M152" s="1" t="s">
        <v>59</v>
      </c>
      <c r="N152" s="178">
        <v>189715.11392013106</v>
      </c>
      <c r="O152" s="1" t="s">
        <v>60</v>
      </c>
      <c r="P152" s="178">
        <v>94498.111597761133</v>
      </c>
      <c r="Q152" t="s">
        <v>57</v>
      </c>
      <c r="R152" s="178">
        <v>410357.06415042479</v>
      </c>
      <c r="Z152" s="11" t="s">
        <v>132</v>
      </c>
      <c r="AA152" s="50" t="s">
        <v>60</v>
      </c>
      <c r="AB152" s="51">
        <v>354354.35</v>
      </c>
      <c r="AC152" s="48" t="s">
        <v>133</v>
      </c>
      <c r="AD152" s="2" t="str">
        <f t="shared" si="12"/>
        <v>Centro-Oeste</v>
      </c>
      <c r="AE152" s="6">
        <f t="shared" si="11"/>
        <v>7.2862584736874134E-3</v>
      </c>
    </row>
    <row r="153" spans="11:31">
      <c r="K153" s="1" t="s">
        <v>60</v>
      </c>
      <c r="L153" s="178">
        <v>37035.916710634039</v>
      </c>
      <c r="M153" s="1" t="s">
        <v>59</v>
      </c>
      <c r="N153" s="178">
        <v>189715.11392013106</v>
      </c>
      <c r="O153" s="1" t="s">
        <v>60</v>
      </c>
      <c r="P153" s="178">
        <v>95127.927896905661</v>
      </c>
      <c r="Q153" t="s">
        <v>57</v>
      </c>
      <c r="R153" s="178">
        <v>616254.27735840017</v>
      </c>
      <c r="Z153" s="11" t="s">
        <v>132</v>
      </c>
      <c r="AA153" s="50" t="s">
        <v>60</v>
      </c>
      <c r="AB153" s="51">
        <v>484864.24</v>
      </c>
      <c r="AC153" s="48" t="s">
        <v>133</v>
      </c>
      <c r="AD153" s="2" t="str">
        <f t="shared" si="12"/>
        <v>Centro-Oeste</v>
      </c>
      <c r="AE153" s="6">
        <f t="shared" si="11"/>
        <v>9.9698117923146933E-3</v>
      </c>
    </row>
    <row r="154" spans="11:31">
      <c r="K154" s="1" t="s">
        <v>60</v>
      </c>
      <c r="L154" s="178">
        <v>90054.333774774539</v>
      </c>
      <c r="M154" s="1" t="s">
        <v>59</v>
      </c>
      <c r="N154" s="178">
        <v>189715.11392013106</v>
      </c>
      <c r="O154" s="1" t="s">
        <v>60</v>
      </c>
      <c r="P154" s="178">
        <v>82563.123340727718</v>
      </c>
      <c r="Q154" t="s">
        <v>57</v>
      </c>
      <c r="R154" s="178">
        <v>616696.75473378808</v>
      </c>
      <c r="Z154" s="11" t="s">
        <v>132</v>
      </c>
      <c r="AA154" s="50" t="s">
        <v>60</v>
      </c>
      <c r="AB154" s="51">
        <v>496049</v>
      </c>
      <c r="AC154" s="48" t="s">
        <v>133</v>
      </c>
      <c r="AD154" s="2" t="str">
        <f t="shared" si="12"/>
        <v>Centro-Oeste</v>
      </c>
      <c r="AE154" s="6">
        <f t="shared" si="11"/>
        <v>1.019979359534931E-2</v>
      </c>
    </row>
    <row r="155" spans="11:31">
      <c r="K155" s="1" t="s">
        <v>60</v>
      </c>
      <c r="L155" s="178">
        <v>131330.67062953283</v>
      </c>
      <c r="M155" s="1" t="s">
        <v>60</v>
      </c>
      <c r="N155" s="178">
        <v>29353.606647613549</v>
      </c>
      <c r="O155" s="1" t="s">
        <v>60</v>
      </c>
      <c r="P155" s="178">
        <v>81846.271047949296</v>
      </c>
      <c r="Q155" t="s">
        <v>57</v>
      </c>
      <c r="R155" s="178">
        <v>413958.18879688706</v>
      </c>
      <c r="Z155" s="11" t="s">
        <v>132</v>
      </c>
      <c r="AA155" s="50" t="s">
        <v>57</v>
      </c>
      <c r="AB155" s="51">
        <v>412500</v>
      </c>
      <c r="AC155" s="48" t="s">
        <v>53</v>
      </c>
      <c r="AD155" s="2" t="str">
        <f t="shared" si="12"/>
        <v>SP</v>
      </c>
      <c r="AE155" s="6">
        <f t="shared" si="11"/>
        <v>8.481853321106566E-3</v>
      </c>
    </row>
    <row r="156" spans="11:31">
      <c r="K156" s="1" t="s">
        <v>60</v>
      </c>
      <c r="L156" s="178">
        <v>39422.144451277338</v>
      </c>
      <c r="M156" s="1" t="s">
        <v>57</v>
      </c>
      <c r="N156" s="178">
        <v>145699.52974326027</v>
      </c>
      <c r="O156" s="1" t="s">
        <v>60</v>
      </c>
      <c r="P156" s="178">
        <v>74799.410222428109</v>
      </c>
      <c r="Q156" t="s">
        <v>57</v>
      </c>
      <c r="R156" s="178">
        <v>272927.61474674556</v>
      </c>
      <c r="Z156" s="11" t="s">
        <v>132</v>
      </c>
      <c r="AA156" s="50" t="s">
        <v>57</v>
      </c>
      <c r="AB156" s="51">
        <v>385000</v>
      </c>
      <c r="AC156" s="48" t="s">
        <v>53</v>
      </c>
      <c r="AD156" s="2" t="str">
        <f t="shared" si="12"/>
        <v>SP</v>
      </c>
      <c r="AE156" s="6">
        <f t="shared" si="11"/>
        <v>7.9163964330327945E-3</v>
      </c>
    </row>
    <row r="157" spans="11:31">
      <c r="K157" s="1" t="s">
        <v>60</v>
      </c>
      <c r="L157" s="178">
        <v>39421.906002392177</v>
      </c>
      <c r="M157" s="1" t="s">
        <v>57</v>
      </c>
      <c r="N157" s="178">
        <v>163433.63389789485</v>
      </c>
      <c r="O157" s="1" t="s">
        <v>57</v>
      </c>
      <c r="P157" s="178">
        <v>763350.33921536605</v>
      </c>
      <c r="Q157" t="s">
        <v>57</v>
      </c>
      <c r="R157" s="178">
        <v>413753.68225030141</v>
      </c>
      <c r="Z157" s="11" t="s">
        <v>132</v>
      </c>
      <c r="AA157" s="50" t="s">
        <v>57</v>
      </c>
      <c r="AB157" s="51">
        <v>407000</v>
      </c>
      <c r="AC157" s="48" t="s">
        <v>53</v>
      </c>
      <c r="AD157" s="2" t="str">
        <f t="shared" si="12"/>
        <v>SP</v>
      </c>
      <c r="AE157" s="6">
        <f t="shared" si="11"/>
        <v>8.3687619434918113E-3</v>
      </c>
    </row>
    <row r="158" spans="11:31">
      <c r="K158" s="1" t="s">
        <v>60</v>
      </c>
      <c r="L158" s="178">
        <v>86121.465670096994</v>
      </c>
      <c r="M158" s="1" t="s">
        <v>57</v>
      </c>
      <c r="N158" s="178">
        <v>199546.89080916587</v>
      </c>
      <c r="O158" s="1" t="s">
        <v>59</v>
      </c>
      <c r="P158" s="178">
        <v>259246.73060144929</v>
      </c>
      <c r="Q158" t="s">
        <v>57</v>
      </c>
      <c r="R158" s="178">
        <v>567118.65260072786</v>
      </c>
      <c r="Z158" s="11" t="s">
        <v>132</v>
      </c>
      <c r="AA158" s="50" t="s">
        <v>57</v>
      </c>
      <c r="AB158" s="51">
        <v>391000</v>
      </c>
      <c r="AC158" s="48" t="s">
        <v>53</v>
      </c>
      <c r="AD158" s="2" t="str">
        <f t="shared" si="12"/>
        <v>SP</v>
      </c>
      <c r="AE158" s="6">
        <f t="shared" si="11"/>
        <v>8.0397688449761629E-3</v>
      </c>
    </row>
    <row r="159" spans="11:31">
      <c r="K159" s="1" t="s">
        <v>60</v>
      </c>
      <c r="L159" s="178">
        <v>47158.781583465745</v>
      </c>
      <c r="M159" s="1" t="s">
        <v>57</v>
      </c>
      <c r="N159" s="178">
        <v>85240.841895426958</v>
      </c>
      <c r="O159" s="1" t="s">
        <v>57</v>
      </c>
      <c r="P159" s="178">
        <v>549054.48549096892</v>
      </c>
      <c r="Q159" t="s">
        <v>57</v>
      </c>
      <c r="R159" s="178">
        <v>567146.37484800327</v>
      </c>
      <c r="Z159" s="11" t="s">
        <v>132</v>
      </c>
      <c r="AA159" s="50" t="s">
        <v>57</v>
      </c>
      <c r="AB159" s="51">
        <v>397136.9</v>
      </c>
      <c r="AC159" s="48" t="s">
        <v>53</v>
      </c>
      <c r="AD159" s="2" t="str">
        <f t="shared" si="12"/>
        <v>SP</v>
      </c>
      <c r="AE159" s="6">
        <f t="shared" si="11"/>
        <v>8.1659562041187066E-3</v>
      </c>
    </row>
    <row r="160" spans="11:31">
      <c r="K160" s="1" t="s">
        <v>60</v>
      </c>
      <c r="L160" s="178">
        <v>60215.820880738749</v>
      </c>
      <c r="M160" s="1" t="s">
        <v>57</v>
      </c>
      <c r="N160" s="178">
        <v>175155.7587515272</v>
      </c>
      <c r="O160" s="1" t="s">
        <v>57</v>
      </c>
      <c r="P160" s="178">
        <v>746367.75819059263</v>
      </c>
      <c r="Q160" t="s">
        <v>59</v>
      </c>
      <c r="R160" s="178">
        <v>171007.9370183335</v>
      </c>
      <c r="Z160" s="11" t="s">
        <v>132</v>
      </c>
      <c r="AA160" s="50" t="s">
        <v>57</v>
      </c>
      <c r="AB160" s="51">
        <v>370123.44</v>
      </c>
      <c r="AC160" s="48" t="s">
        <v>53</v>
      </c>
      <c r="AD160" s="2" t="str">
        <f t="shared" si="12"/>
        <v>SP</v>
      </c>
      <c r="AE160" s="6">
        <f t="shared" si="11"/>
        <v>7.610503584929422E-3</v>
      </c>
    </row>
    <row r="161" spans="11:31">
      <c r="K161" s="1" t="s">
        <v>60</v>
      </c>
      <c r="L161" s="178">
        <v>112106.15144116963</v>
      </c>
      <c r="M161" s="1" t="s">
        <v>57</v>
      </c>
      <c r="N161" s="178">
        <v>269288.82962486625</v>
      </c>
      <c r="O161" s="1" t="s">
        <v>59</v>
      </c>
      <c r="P161" s="178">
        <v>72985.179806442044</v>
      </c>
      <c r="Q161" t="s">
        <v>59</v>
      </c>
      <c r="R161" s="178">
        <v>169581.29859025357</v>
      </c>
      <c r="Z161" s="11" t="s">
        <v>132</v>
      </c>
      <c r="AA161" s="50" t="s">
        <v>57</v>
      </c>
      <c r="AB161" s="51">
        <v>257560</v>
      </c>
      <c r="AC161" s="48" t="s">
        <v>53</v>
      </c>
      <c r="AD161" s="2" t="str">
        <f t="shared" si="12"/>
        <v>SP</v>
      </c>
      <c r="AE161" s="6">
        <f t="shared" si="11"/>
        <v>5.2959664033556536E-3</v>
      </c>
    </row>
    <row r="162" spans="11:31">
      <c r="K162" s="1" t="s">
        <v>60</v>
      </c>
      <c r="L162" s="178">
        <v>43759.907738729104</v>
      </c>
      <c r="M162" s="1" t="s">
        <v>60</v>
      </c>
      <c r="N162" s="178">
        <v>17651.038580076376</v>
      </c>
      <c r="O162" s="1" t="s">
        <v>59</v>
      </c>
      <c r="P162" s="178">
        <v>205882.6704092272</v>
      </c>
      <c r="Q162" t="s">
        <v>57</v>
      </c>
      <c r="R162" s="178">
        <v>565460.44972175127</v>
      </c>
      <c r="Z162" s="11" t="s">
        <v>132</v>
      </c>
      <c r="AA162" s="50" t="s">
        <v>57</v>
      </c>
      <c r="AB162" s="51">
        <v>274976</v>
      </c>
      <c r="AC162" s="48" t="s">
        <v>53</v>
      </c>
      <c r="AD162" s="2" t="str">
        <f t="shared" si="12"/>
        <v>SP</v>
      </c>
      <c r="AE162" s="6">
        <f t="shared" si="11"/>
        <v>5.6540753910899371E-3</v>
      </c>
    </row>
    <row r="163" spans="11:31">
      <c r="K163" s="1" t="s">
        <v>60</v>
      </c>
      <c r="L163" s="178">
        <v>42300.188052200421</v>
      </c>
      <c r="M163" s="1" t="s">
        <v>57</v>
      </c>
      <c r="N163" s="178">
        <v>2748888.4673791709</v>
      </c>
      <c r="O163" s="1" t="s">
        <v>59</v>
      </c>
      <c r="P163" s="178">
        <v>203858.47502884996</v>
      </c>
      <c r="Q163" t="s">
        <v>59</v>
      </c>
      <c r="R163" s="178">
        <v>277801.01490706817</v>
      </c>
      <c r="Z163" s="11" t="s">
        <v>132</v>
      </c>
      <c r="AA163" s="50" t="s">
        <v>57</v>
      </c>
      <c r="AB163" s="51">
        <v>265894.03999999998</v>
      </c>
      <c r="AC163" s="48" t="s">
        <v>53</v>
      </c>
      <c r="AD163" s="2" t="str">
        <f t="shared" si="12"/>
        <v>SP</v>
      </c>
      <c r="AE163" s="6">
        <f t="shared" si="11"/>
        <v>5.4673315060277377E-3</v>
      </c>
    </row>
    <row r="164" spans="11:31">
      <c r="K164" s="1" t="s">
        <v>60</v>
      </c>
      <c r="L164" s="178">
        <v>48563.561178819014</v>
      </c>
      <c r="M164" s="1" t="s">
        <v>57</v>
      </c>
      <c r="N164" s="178">
        <v>425609.46167626273</v>
      </c>
      <c r="O164" s="1" t="s">
        <v>59</v>
      </c>
      <c r="P164" s="178">
        <v>220526.15299405815</v>
      </c>
      <c r="Q164" t="s">
        <v>59</v>
      </c>
      <c r="R164" s="178">
        <v>296171.49159029347</v>
      </c>
      <c r="Z164" s="11" t="s">
        <v>132</v>
      </c>
      <c r="AA164" s="50" t="s">
        <v>57</v>
      </c>
      <c r="AB164" s="51">
        <v>247021.68</v>
      </c>
      <c r="AC164" s="48" t="s">
        <v>53</v>
      </c>
      <c r="AD164" s="2" t="str">
        <f t="shared" si="12"/>
        <v>SP</v>
      </c>
      <c r="AE164" s="6">
        <f t="shared" si="11"/>
        <v>5.0792767439838135E-3</v>
      </c>
    </row>
    <row r="165" spans="11:31">
      <c r="K165" s="1" t="s">
        <v>60</v>
      </c>
      <c r="L165" s="178">
        <v>149509.31573358006</v>
      </c>
      <c r="M165" s="1" t="s">
        <v>59</v>
      </c>
      <c r="N165" s="178">
        <v>141541.93325908363</v>
      </c>
      <c r="O165" s="1" t="s">
        <v>59</v>
      </c>
      <c r="P165" s="178">
        <v>203237.7788279728</v>
      </c>
      <c r="Q165" t="s">
        <v>59</v>
      </c>
      <c r="R165" s="178">
        <v>299728.33019276278</v>
      </c>
      <c r="Z165" s="11" t="s">
        <v>132</v>
      </c>
      <c r="AA165" s="50" t="s">
        <v>57</v>
      </c>
      <c r="AB165" s="51">
        <v>393746.68</v>
      </c>
      <c r="AC165" s="48" t="s">
        <v>53</v>
      </c>
      <c r="AD165" s="2" t="str">
        <f t="shared" si="12"/>
        <v>SP</v>
      </c>
      <c r="AE165" s="6">
        <f t="shared" si="11"/>
        <v>8.0962462677155976E-3</v>
      </c>
    </row>
    <row r="166" spans="11:31">
      <c r="K166" s="1" t="s">
        <v>60</v>
      </c>
      <c r="L166" s="178">
        <v>48849.202280858037</v>
      </c>
      <c r="M166" s="1" t="s">
        <v>59</v>
      </c>
      <c r="N166" s="178">
        <v>286851.28824257903</v>
      </c>
      <c r="O166" s="1" t="s">
        <v>59</v>
      </c>
      <c r="P166" s="178">
        <v>304446.28234874795</v>
      </c>
      <c r="Q166" t="s">
        <v>57</v>
      </c>
      <c r="R166" s="178">
        <v>91180.284136972536</v>
      </c>
      <c r="Z166" s="11" t="s">
        <v>132</v>
      </c>
      <c r="AA166" s="50" t="s">
        <v>57</v>
      </c>
      <c r="AB166" s="51">
        <v>218900</v>
      </c>
      <c r="AC166" s="48" t="s">
        <v>53</v>
      </c>
      <c r="AD166" s="2" t="str">
        <f t="shared" si="12"/>
        <v>SP</v>
      </c>
      <c r="AE166" s="6">
        <f t="shared" si="11"/>
        <v>4.5010368290672176E-3</v>
      </c>
    </row>
    <row r="167" spans="11:31">
      <c r="K167" s="1" t="s">
        <v>60</v>
      </c>
      <c r="L167" s="178">
        <v>102310.83161554545</v>
      </c>
      <c r="M167" s="1" t="s">
        <v>59</v>
      </c>
      <c r="N167" s="178">
        <v>278536.97020842897</v>
      </c>
      <c r="O167" s="1" t="s">
        <v>59</v>
      </c>
      <c r="P167" s="178">
        <v>187500.13526276196</v>
      </c>
      <c r="Q167" t="s">
        <v>57</v>
      </c>
      <c r="R167" s="178">
        <v>258321.28277893539</v>
      </c>
      <c r="Z167" s="11" t="s">
        <v>132</v>
      </c>
      <c r="AA167" s="50" t="s">
        <v>57</v>
      </c>
      <c r="AB167" s="51">
        <v>411096.37</v>
      </c>
      <c r="AC167" s="48" t="s">
        <v>53</v>
      </c>
      <c r="AD167" s="2" t="str">
        <f t="shared" si="12"/>
        <v>SP</v>
      </c>
      <c r="AE167" s="6">
        <f t="shared" si="11"/>
        <v>8.4529917846772207E-3</v>
      </c>
    </row>
    <row r="168" spans="11:31">
      <c r="K168" s="1" t="s">
        <v>60</v>
      </c>
      <c r="L168" s="178">
        <v>73319.054830370631</v>
      </c>
      <c r="M168" s="1" t="s">
        <v>57</v>
      </c>
      <c r="N168" s="178">
        <v>187417.26488518773</v>
      </c>
      <c r="O168" s="1" t="s">
        <v>57</v>
      </c>
      <c r="P168" s="178">
        <v>776824.00820621906</v>
      </c>
      <c r="Q168" t="s">
        <v>57</v>
      </c>
      <c r="R168" s="178">
        <v>855128.43476235704</v>
      </c>
      <c r="Z168" s="11" t="s">
        <v>132</v>
      </c>
      <c r="AA168" s="50" t="s">
        <v>60</v>
      </c>
      <c r="AB168" s="51">
        <v>98745.599999999991</v>
      </c>
      <c r="AC168" s="48" t="s">
        <v>53</v>
      </c>
      <c r="AD168" s="2" t="str">
        <f t="shared" si="12"/>
        <v>SP</v>
      </c>
      <c r="AE168" s="6">
        <f t="shared" si="11"/>
        <v>2.0304138067991765E-3</v>
      </c>
    </row>
    <row r="169" spans="11:31">
      <c r="K169" s="1" t="s">
        <v>60</v>
      </c>
      <c r="L169" s="178">
        <v>115350.13106899748</v>
      </c>
      <c r="M169" s="1" t="s">
        <v>57</v>
      </c>
      <c r="N169" s="178">
        <v>184634.11915509321</v>
      </c>
      <c r="O169" s="1" t="s">
        <v>57</v>
      </c>
      <c r="P169" s="178">
        <v>195855.71659416214</v>
      </c>
      <c r="Q169" t="s">
        <v>59</v>
      </c>
      <c r="R169" s="178">
        <v>92769.462458154099</v>
      </c>
      <c r="Z169" s="11" t="s">
        <v>132</v>
      </c>
      <c r="AA169" s="50" t="s">
        <v>57</v>
      </c>
      <c r="AB169" s="51">
        <v>252700</v>
      </c>
      <c r="AC169" s="48" t="s">
        <v>53</v>
      </c>
      <c r="AD169" s="2" t="str">
        <f t="shared" si="12"/>
        <v>SP</v>
      </c>
      <c r="AE169" s="6">
        <f t="shared" si="11"/>
        <v>5.1960347496815247E-3</v>
      </c>
    </row>
    <row r="170" spans="11:31">
      <c r="K170" s="1" t="s">
        <v>60</v>
      </c>
      <c r="L170" s="178">
        <v>53522.559446574291</v>
      </c>
      <c r="M170" s="1" t="s">
        <v>59</v>
      </c>
      <c r="N170" s="178">
        <v>122716.24696321807</v>
      </c>
      <c r="O170" s="1" t="s">
        <v>60</v>
      </c>
      <c r="P170" s="178">
        <v>307480.45495121693</v>
      </c>
      <c r="Q170" t="s">
        <v>59</v>
      </c>
      <c r="R170" s="178">
        <v>92769.462458154099</v>
      </c>
      <c r="Z170" s="11"/>
      <c r="AD170" s="2"/>
      <c r="AE170" s="6"/>
    </row>
    <row r="171" spans="11:31">
      <c r="K171" s="1" t="s">
        <v>60</v>
      </c>
      <c r="L171" s="178">
        <v>227604.00435351877</v>
      </c>
      <c r="M171" s="1" t="s">
        <v>59</v>
      </c>
      <c r="N171" s="178">
        <v>237965.28148478808</v>
      </c>
      <c r="O171" s="1" t="s">
        <v>60</v>
      </c>
      <c r="P171" s="178">
        <v>236006.61571803203</v>
      </c>
      <c r="Q171" t="s">
        <v>59</v>
      </c>
      <c r="R171" s="178">
        <v>92769.462458154099</v>
      </c>
      <c r="Z171" s="11"/>
      <c r="AD171" s="2"/>
      <c r="AE171" s="6"/>
    </row>
    <row r="172" spans="11:31">
      <c r="K172" s="1" t="s">
        <v>60</v>
      </c>
      <c r="L172" s="178">
        <v>18403.741411448296</v>
      </c>
      <c r="M172" s="1" t="s">
        <v>57</v>
      </c>
      <c r="N172" s="178">
        <v>767119.81856141204</v>
      </c>
      <c r="O172" s="1" t="s">
        <v>60</v>
      </c>
      <c r="P172" s="178">
        <v>90221.366149790963</v>
      </c>
      <c r="Q172" t="s">
        <v>59</v>
      </c>
      <c r="R172" s="178">
        <v>92769.462458154099</v>
      </c>
      <c r="Z172" s="11"/>
      <c r="AD172" s="2"/>
      <c r="AE172" s="6"/>
    </row>
    <row r="173" spans="11:31">
      <c r="K173" s="1" t="s">
        <v>60</v>
      </c>
      <c r="L173" s="178">
        <v>76508.267527898555</v>
      </c>
      <c r="M173" s="1" t="s">
        <v>57</v>
      </c>
      <c r="N173" s="178">
        <v>111481.24116418358</v>
      </c>
      <c r="O173" s="1" t="s">
        <v>60</v>
      </c>
      <c r="P173" s="178">
        <v>227459.14100689464</v>
      </c>
      <c r="Q173" t="s">
        <v>59</v>
      </c>
      <c r="R173" s="178">
        <v>92769.462458154099</v>
      </c>
      <c r="Z173" s="11"/>
      <c r="AD173" s="2"/>
      <c r="AE173" s="6"/>
    </row>
    <row r="174" spans="11:31">
      <c r="K174" s="1" t="s">
        <v>60</v>
      </c>
      <c r="L174" s="178">
        <v>73114.513436923313</v>
      </c>
      <c r="M174" s="1" t="s">
        <v>57</v>
      </c>
      <c r="N174" s="178">
        <v>7698.2633778670679</v>
      </c>
      <c r="O174" s="1" t="s">
        <v>60</v>
      </c>
      <c r="P174" s="178">
        <v>245702.27079654462</v>
      </c>
      <c r="Q174" t="s">
        <v>59</v>
      </c>
      <c r="R174" s="178">
        <v>92769.462458154099</v>
      </c>
      <c r="Z174" s="11"/>
      <c r="AD174" s="2"/>
      <c r="AE174" s="6"/>
    </row>
    <row r="175" spans="11:31">
      <c r="K175" s="1" t="s">
        <v>60</v>
      </c>
      <c r="L175" s="178">
        <v>123338.69609699654</v>
      </c>
      <c r="M175" s="1" t="s">
        <v>57</v>
      </c>
      <c r="N175" s="178">
        <v>50161.000224036929</v>
      </c>
      <c r="O175" s="1" t="s">
        <v>60</v>
      </c>
      <c r="P175" s="178">
        <v>205637.67153882957</v>
      </c>
      <c r="Q175" t="s">
        <v>59</v>
      </c>
      <c r="R175" s="178">
        <v>92769.462458154099</v>
      </c>
      <c r="Z175" s="11"/>
      <c r="AD175" s="2"/>
      <c r="AE175" s="6"/>
    </row>
    <row r="176" spans="11:31">
      <c r="K176" s="1" t="s">
        <v>60</v>
      </c>
      <c r="L176" s="178">
        <v>126059.46174188114</v>
      </c>
      <c r="M176" s="1" t="s">
        <v>57</v>
      </c>
      <c r="N176" s="178">
        <v>3253.8972489505863</v>
      </c>
      <c r="O176" s="1" t="s">
        <v>60</v>
      </c>
      <c r="P176" s="178">
        <v>251974.42954600541</v>
      </c>
      <c r="Q176" t="s">
        <v>59</v>
      </c>
      <c r="R176" s="178">
        <v>92769.462458154099</v>
      </c>
      <c r="Z176" s="11"/>
      <c r="AD176" s="2"/>
      <c r="AE176" s="6"/>
    </row>
    <row r="177" spans="11:31">
      <c r="K177" s="1" t="s">
        <v>60</v>
      </c>
      <c r="L177" s="178">
        <v>128203.44354980701</v>
      </c>
      <c r="M177" s="1" t="s">
        <v>57</v>
      </c>
      <c r="N177" s="178">
        <v>50915.661009459749</v>
      </c>
      <c r="O177" s="1" t="s">
        <v>60</v>
      </c>
      <c r="P177" s="178">
        <v>222823.65828006619</v>
      </c>
      <c r="Q177" t="s">
        <v>59</v>
      </c>
      <c r="R177" s="178">
        <v>92769.462458154099</v>
      </c>
      <c r="Z177" s="11"/>
      <c r="AD177" s="2"/>
      <c r="AE177" s="6"/>
    </row>
    <row r="178" spans="11:31">
      <c r="K178" s="1" t="s">
        <v>60</v>
      </c>
      <c r="L178" s="178">
        <v>150098.73347831419</v>
      </c>
      <c r="M178" s="1" t="s">
        <v>57</v>
      </c>
      <c r="N178" s="178">
        <v>48267.698038714538</v>
      </c>
      <c r="O178" s="1" t="s">
        <v>60</v>
      </c>
      <c r="P178" s="178">
        <v>246347.82496407721</v>
      </c>
      <c r="Q178" t="s">
        <v>59</v>
      </c>
      <c r="R178" s="178">
        <v>92769.462458154099</v>
      </c>
      <c r="Z178" s="11"/>
      <c r="AD178" s="2"/>
      <c r="AE178" s="6"/>
    </row>
    <row r="179" spans="11:31">
      <c r="K179" s="1" t="s">
        <v>60</v>
      </c>
      <c r="L179" s="178">
        <v>29711.081087182938</v>
      </c>
      <c r="M179" s="1" t="s">
        <v>57</v>
      </c>
      <c r="N179" s="178">
        <v>41921.28803739242</v>
      </c>
      <c r="O179" s="1" t="s">
        <v>60</v>
      </c>
      <c r="P179" s="178">
        <v>98619.841909487572</v>
      </c>
      <c r="Q179" t="s">
        <v>59</v>
      </c>
      <c r="R179" s="178">
        <v>92769.462458154099</v>
      </c>
      <c r="Z179" s="11"/>
      <c r="AD179" s="2"/>
      <c r="AE179" s="6"/>
    </row>
    <row r="180" spans="11:31">
      <c r="K180" s="1" t="s">
        <v>60</v>
      </c>
      <c r="L180" s="178">
        <v>173380.5156286938</v>
      </c>
      <c r="M180" s="1" t="s">
        <v>57</v>
      </c>
      <c r="N180" s="178">
        <v>320179.91473006335</v>
      </c>
      <c r="O180" s="1" t="s">
        <v>60</v>
      </c>
      <c r="P180" s="178">
        <v>114773.71272267091</v>
      </c>
      <c r="Q180" t="s">
        <v>59</v>
      </c>
      <c r="R180" s="178">
        <v>42012.086027788755</v>
      </c>
      <c r="Z180" s="11"/>
      <c r="AD180" s="2"/>
      <c r="AE180" s="6"/>
    </row>
    <row r="181" spans="11:31">
      <c r="K181" s="1" t="s">
        <v>60</v>
      </c>
      <c r="L181" s="178">
        <v>5169.5211391680332</v>
      </c>
      <c r="M181" s="1" t="s">
        <v>57</v>
      </c>
      <c r="N181" s="178">
        <v>1313822.4731367512</v>
      </c>
      <c r="O181" s="1" t="s">
        <v>60</v>
      </c>
      <c r="P181" s="178">
        <v>227213.57327418053</v>
      </c>
      <c r="Q181" t="s">
        <v>59</v>
      </c>
      <c r="R181" s="178">
        <v>42011.935990759026</v>
      </c>
      <c r="Z181" s="11"/>
      <c r="AD181" s="2"/>
      <c r="AE181" s="6"/>
    </row>
    <row r="182" spans="11:31">
      <c r="K182" s="1" t="s">
        <v>60</v>
      </c>
      <c r="L182" s="178">
        <v>5169.5211391680332</v>
      </c>
      <c r="M182" s="1" t="s">
        <v>59</v>
      </c>
      <c r="N182" s="178">
        <v>171699.30121917371</v>
      </c>
      <c r="O182" s="1" t="s">
        <v>60</v>
      </c>
      <c r="P182" s="178">
        <v>229324.57992983257</v>
      </c>
      <c r="Q182" t="s">
        <v>59</v>
      </c>
      <c r="R182" s="178">
        <v>42319.547382098819</v>
      </c>
      <c r="Z182" s="11"/>
      <c r="AD182" s="2"/>
      <c r="AE182" s="6"/>
    </row>
    <row r="183" spans="11:31">
      <c r="K183" s="1" t="s">
        <v>60</v>
      </c>
      <c r="L183" s="178">
        <v>137923.6522593039</v>
      </c>
      <c r="M183" s="1" t="s">
        <v>57</v>
      </c>
      <c r="N183" s="178">
        <v>641358.93642626808</v>
      </c>
      <c r="O183" s="1" t="s">
        <v>60</v>
      </c>
      <c r="P183" s="178">
        <v>244887.16162853787</v>
      </c>
      <c r="Q183" t="s">
        <v>59</v>
      </c>
      <c r="R183" s="178">
        <v>42011.935990759026</v>
      </c>
      <c r="Z183" s="11"/>
      <c r="AD183" s="2"/>
      <c r="AE183" s="6"/>
    </row>
    <row r="184" spans="11:31">
      <c r="K184" s="1" t="s">
        <v>60</v>
      </c>
      <c r="L184" s="178">
        <v>123719.07243477812</v>
      </c>
      <c r="M184" s="1" t="s">
        <v>57</v>
      </c>
      <c r="N184" s="178">
        <v>981201.14903468068</v>
      </c>
      <c r="O184" s="1" t="s">
        <v>60</v>
      </c>
      <c r="P184" s="178">
        <v>127337.29984192793</v>
      </c>
      <c r="Q184" t="s">
        <v>59</v>
      </c>
      <c r="R184" s="178">
        <v>42011.935990759026</v>
      </c>
      <c r="Z184" s="11"/>
      <c r="AD184" s="2"/>
      <c r="AE184" s="6"/>
    </row>
    <row r="185" spans="11:31">
      <c r="K185" s="1" t="s">
        <v>60</v>
      </c>
      <c r="L185" s="178">
        <v>159082.19031817428</v>
      </c>
      <c r="M185" s="1" t="s">
        <v>57</v>
      </c>
      <c r="N185" s="178">
        <v>837903.80575003859</v>
      </c>
      <c r="O185" s="1" t="s">
        <v>60</v>
      </c>
      <c r="P185" s="178">
        <v>234974.26171660601</v>
      </c>
      <c r="Q185" t="s">
        <v>59</v>
      </c>
      <c r="R185" s="178">
        <v>42011.935990759026</v>
      </c>
      <c r="Z185" s="11"/>
      <c r="AD185" s="2"/>
      <c r="AE185" s="6"/>
    </row>
    <row r="186" spans="11:31">
      <c r="K186" s="1" t="s">
        <v>60</v>
      </c>
      <c r="L186" s="178">
        <v>153103.12514073611</v>
      </c>
      <c r="M186" s="1" t="s">
        <v>59</v>
      </c>
      <c r="N186" s="178">
        <v>132825.49055507116</v>
      </c>
      <c r="O186" s="1" t="s">
        <v>60</v>
      </c>
      <c r="P186" s="178">
        <v>250157.45038960944</v>
      </c>
      <c r="Q186" t="s">
        <v>59</v>
      </c>
      <c r="R186" s="178">
        <v>42011.935990759026</v>
      </c>
      <c r="Z186" s="11"/>
      <c r="AD186" s="2"/>
      <c r="AE186" s="6"/>
    </row>
    <row r="187" spans="11:31">
      <c r="K187" s="1" t="s">
        <v>60</v>
      </c>
      <c r="L187" s="178">
        <v>63057.049776652355</v>
      </c>
      <c r="M187" s="1" t="s">
        <v>57</v>
      </c>
      <c r="N187" s="178">
        <v>722356.02259357437</v>
      </c>
      <c r="O187" s="1" t="s">
        <v>57</v>
      </c>
      <c r="P187" s="178">
        <v>899.01624585208867</v>
      </c>
      <c r="Q187" t="s">
        <v>59</v>
      </c>
      <c r="R187" s="178">
        <v>42011.935990759026</v>
      </c>
      <c r="Z187" s="11"/>
      <c r="AD187" s="2"/>
      <c r="AE187" s="6"/>
    </row>
    <row r="188" spans="11:31">
      <c r="K188" s="1" t="s">
        <v>60</v>
      </c>
      <c r="L188" s="178">
        <v>152265.35480437666</v>
      </c>
      <c r="M188" s="1" t="s">
        <v>57</v>
      </c>
      <c r="N188" s="178">
        <v>743966.55439739127</v>
      </c>
      <c r="O188" s="1" t="s">
        <v>57</v>
      </c>
      <c r="P188" s="178">
        <v>253008.8406154011</v>
      </c>
      <c r="Q188" t="s">
        <v>59</v>
      </c>
      <c r="R188" s="178">
        <v>42011.935990759026</v>
      </c>
      <c r="Z188" s="11"/>
      <c r="AD188" s="2"/>
      <c r="AE188" s="6"/>
    </row>
    <row r="189" spans="11:31">
      <c r="K189" s="1" t="s">
        <v>60</v>
      </c>
      <c r="L189" s="178">
        <v>267021.54580526857</v>
      </c>
      <c r="M189" s="1" t="s">
        <v>59</v>
      </c>
      <c r="N189" s="178">
        <v>312933.93362336629</v>
      </c>
      <c r="O189" s="1" t="s">
        <v>57</v>
      </c>
      <c r="P189" s="178">
        <v>329640.90622979705</v>
      </c>
      <c r="Q189" t="s">
        <v>59</v>
      </c>
      <c r="R189" s="178">
        <v>42011.935990759026</v>
      </c>
      <c r="Z189" s="11"/>
      <c r="AD189" s="2"/>
      <c r="AE189" s="6"/>
    </row>
    <row r="190" spans="11:31">
      <c r="K190" s="1" t="s">
        <v>60</v>
      </c>
      <c r="L190" s="178">
        <v>169283.5403059081</v>
      </c>
      <c r="M190" s="1" t="s">
        <v>59</v>
      </c>
      <c r="N190" s="178">
        <v>249199.53558913505</v>
      </c>
      <c r="O190" s="1" t="s">
        <v>57</v>
      </c>
      <c r="P190" s="178">
        <v>307796.84900316095</v>
      </c>
      <c r="Q190" t="s">
        <v>59</v>
      </c>
      <c r="R190" s="178">
        <v>67118.436978938931</v>
      </c>
      <c r="Z190" s="11"/>
      <c r="AD190" s="2"/>
      <c r="AE190" s="6"/>
    </row>
    <row r="191" spans="11:31">
      <c r="K191" s="1" t="s">
        <v>60</v>
      </c>
      <c r="L191" s="178">
        <v>154274.43120645059</v>
      </c>
      <c r="M191" s="1" t="s">
        <v>57</v>
      </c>
      <c r="N191" s="178">
        <v>455737.41533821356</v>
      </c>
      <c r="O191" s="1" t="s">
        <v>57</v>
      </c>
      <c r="P191" s="178">
        <v>307796.85058363207</v>
      </c>
      <c r="Q191" t="s">
        <v>59</v>
      </c>
      <c r="R191" s="178">
        <v>67118.436978938931</v>
      </c>
      <c r="Z191" s="11"/>
      <c r="AD191" s="2"/>
      <c r="AE191" s="6"/>
    </row>
    <row r="192" spans="11:31">
      <c r="K192" s="1" t="s">
        <v>60</v>
      </c>
      <c r="L192" s="178">
        <v>156154.65420354431</v>
      </c>
      <c r="M192" s="1" t="s">
        <v>59</v>
      </c>
      <c r="N192" s="178">
        <v>261226.7436473174</v>
      </c>
      <c r="O192" s="1" t="s">
        <v>57</v>
      </c>
      <c r="P192" s="178">
        <v>357096.73060960317</v>
      </c>
      <c r="Q192" t="s">
        <v>59</v>
      </c>
      <c r="R192" s="178">
        <v>67118.436978938931</v>
      </c>
      <c r="Z192" s="11"/>
      <c r="AD192" s="2"/>
      <c r="AE192" s="6"/>
    </row>
    <row r="193" spans="11:31">
      <c r="K193" s="1" t="s">
        <v>60</v>
      </c>
      <c r="L193" s="178">
        <v>138398.97634046379</v>
      </c>
      <c r="M193" s="1" t="s">
        <v>59</v>
      </c>
      <c r="N193" s="178">
        <v>73365.393138769155</v>
      </c>
      <c r="O193" s="1" t="s">
        <v>57</v>
      </c>
      <c r="P193" s="178">
        <v>223268.81870801235</v>
      </c>
      <c r="Q193" t="s">
        <v>59</v>
      </c>
      <c r="R193" s="178">
        <v>67118.436978938931</v>
      </c>
      <c r="Z193" s="11"/>
      <c r="AD193" s="2"/>
      <c r="AE193" s="6"/>
    </row>
    <row r="194" spans="11:31">
      <c r="K194" s="1" t="s">
        <v>60</v>
      </c>
      <c r="L194" s="178">
        <v>147109.35245613317</v>
      </c>
      <c r="M194" s="1" t="s">
        <v>57</v>
      </c>
      <c r="N194" s="178">
        <v>138364.47926533304</v>
      </c>
      <c r="O194" s="1" t="s">
        <v>57</v>
      </c>
      <c r="P194" s="178">
        <v>344158.787181661</v>
      </c>
      <c r="Q194" t="s">
        <v>59</v>
      </c>
      <c r="R194" s="178">
        <v>67118.436978938931</v>
      </c>
      <c r="Z194" s="11" t="s">
        <v>153</v>
      </c>
      <c r="AA194" s="50" t="s">
        <v>59</v>
      </c>
      <c r="AB194" s="51">
        <v>285166.68699812435</v>
      </c>
      <c r="AC194" s="48" t="s">
        <v>88</v>
      </c>
      <c r="AD194" s="2" t="str">
        <f>VLOOKUP(AC194,$AG$1:$AH$16,2,0)</f>
        <v>Sudeste</v>
      </c>
      <c r="AE194" s="6">
        <f t="shared" ref="AE194:AE257" si="13">AB194/SUM($AB$194:$AB$469)</f>
        <v>3.5622773411011568E-3</v>
      </c>
    </row>
    <row r="195" spans="11:31">
      <c r="K195" s="1" t="s">
        <v>60</v>
      </c>
      <c r="L195" s="178">
        <v>101970.73373337922</v>
      </c>
      <c r="M195" s="1" t="s">
        <v>59</v>
      </c>
      <c r="N195" s="178">
        <v>201646.33089282463</v>
      </c>
      <c r="O195" s="1" t="s">
        <v>57</v>
      </c>
      <c r="P195" s="178">
        <v>130289.76858042953</v>
      </c>
      <c r="Q195" t="s">
        <v>59</v>
      </c>
      <c r="R195" s="178">
        <v>67118.436978938931</v>
      </c>
      <c r="Z195" s="11" t="s">
        <v>153</v>
      </c>
      <c r="AA195" s="50" t="s">
        <v>59</v>
      </c>
      <c r="AB195" s="51">
        <v>307808.94710384216</v>
      </c>
      <c r="AC195" s="48" t="s">
        <v>88</v>
      </c>
      <c r="AD195" s="2" t="str">
        <f t="shared" ref="AD195:AD258" si="14">VLOOKUP(AC195,$AG$1:$AH$16,2,0)</f>
        <v>Sudeste</v>
      </c>
      <c r="AE195" s="6">
        <f t="shared" si="13"/>
        <v>3.8451224762569608E-3</v>
      </c>
    </row>
    <row r="196" spans="11:31">
      <c r="K196" s="1" t="s">
        <v>60</v>
      </c>
      <c r="L196" s="178">
        <v>105722.68823194252</v>
      </c>
      <c r="M196" s="1" t="s">
        <v>59</v>
      </c>
      <c r="N196" s="178">
        <v>91255.389695557737</v>
      </c>
      <c r="O196" s="1" t="s">
        <v>57</v>
      </c>
      <c r="P196" s="178">
        <v>211327.15622461075</v>
      </c>
      <c r="Q196" t="s">
        <v>59</v>
      </c>
      <c r="R196" s="178">
        <v>50218.64842687382</v>
      </c>
      <c r="Z196" s="11" t="s">
        <v>153</v>
      </c>
      <c r="AA196" s="50" t="s">
        <v>59</v>
      </c>
      <c r="AB196" s="51">
        <v>201954</v>
      </c>
      <c r="AC196" s="48" t="s">
        <v>86</v>
      </c>
      <c r="AD196" s="2" t="str">
        <f t="shared" si="14"/>
        <v>Centro-Oeste</v>
      </c>
      <c r="AE196" s="6">
        <f t="shared" si="13"/>
        <v>2.5227917247903327E-3</v>
      </c>
    </row>
    <row r="197" spans="11:31">
      <c r="K197" s="1" t="s">
        <v>60</v>
      </c>
      <c r="L197" s="178">
        <v>71230.677233564566</v>
      </c>
      <c r="M197" s="1" t="s">
        <v>59</v>
      </c>
      <c r="N197" s="178">
        <v>82598.627891033742</v>
      </c>
      <c r="O197" s="1" t="s">
        <v>57</v>
      </c>
      <c r="P197" s="178">
        <v>52694.504722148791</v>
      </c>
      <c r="Q197" t="s">
        <v>59</v>
      </c>
      <c r="R197" s="178">
        <v>50217.948241711085</v>
      </c>
      <c r="Z197" s="11" t="s">
        <v>153</v>
      </c>
      <c r="AA197" s="50" t="s">
        <v>59</v>
      </c>
      <c r="AB197" s="51">
        <v>231351.62</v>
      </c>
      <c r="AC197" s="48" t="s">
        <v>53</v>
      </c>
      <c r="AD197" s="2" t="str">
        <f t="shared" si="14"/>
        <v>SP</v>
      </c>
      <c r="AE197" s="6">
        <f t="shared" si="13"/>
        <v>2.890024225580269E-3</v>
      </c>
    </row>
    <row r="198" spans="11:31">
      <c r="K198" s="1" t="s">
        <v>60</v>
      </c>
      <c r="L198" s="178">
        <v>119527.33074733405</v>
      </c>
      <c r="M198" s="1" t="s">
        <v>59</v>
      </c>
      <c r="N198" s="178">
        <v>26985.824977874596</v>
      </c>
      <c r="O198" s="1" t="s">
        <v>57</v>
      </c>
      <c r="P198" s="178">
        <v>237778.57000595541</v>
      </c>
      <c r="Q198" t="s">
        <v>59</v>
      </c>
      <c r="R198" s="178">
        <v>49531.346560021811</v>
      </c>
      <c r="Z198" s="11" t="s">
        <v>153</v>
      </c>
      <c r="AA198" s="50" t="s">
        <v>57</v>
      </c>
      <c r="AB198" s="51">
        <v>465000.84</v>
      </c>
      <c r="AC198" s="48" t="s">
        <v>53</v>
      </c>
      <c r="AD198" s="2" t="str">
        <f t="shared" si="14"/>
        <v>SP</v>
      </c>
      <c r="AE198" s="6">
        <f t="shared" si="13"/>
        <v>5.8087498696364204E-3</v>
      </c>
    </row>
    <row r="199" spans="11:31">
      <c r="K199" s="1" t="s">
        <v>60</v>
      </c>
      <c r="L199" s="178">
        <v>42035.090743297536</v>
      </c>
      <c r="M199" s="1" t="s">
        <v>57</v>
      </c>
      <c r="N199" s="178">
        <v>102349.60942087161</v>
      </c>
      <c r="O199" s="1" t="s">
        <v>57</v>
      </c>
      <c r="P199" s="178">
        <v>630965.56724846968</v>
      </c>
      <c r="Q199" t="s">
        <v>59</v>
      </c>
      <c r="R199" s="178">
        <v>49361.311565473807</v>
      </c>
      <c r="Z199" s="11" t="s">
        <v>153</v>
      </c>
      <c r="AA199" s="50" t="s">
        <v>57</v>
      </c>
      <c r="AB199" s="51">
        <v>480195.6</v>
      </c>
      <c r="AC199" s="48" t="s">
        <v>53</v>
      </c>
      <c r="AD199" s="2" t="str">
        <f t="shared" si="14"/>
        <v>SP</v>
      </c>
      <c r="AE199" s="6">
        <f t="shared" si="13"/>
        <v>5.9985614841039474E-3</v>
      </c>
    </row>
    <row r="200" spans="11:31">
      <c r="K200" s="1" t="s">
        <v>60</v>
      </c>
      <c r="L200" s="178">
        <v>32447.205828393242</v>
      </c>
      <c r="M200" s="1" t="s">
        <v>57</v>
      </c>
      <c r="N200" s="178">
        <v>167766.86153366641</v>
      </c>
      <c r="O200" s="1" t="s">
        <v>60</v>
      </c>
      <c r="P200" s="178">
        <v>105250.1422813375</v>
      </c>
      <c r="Q200" t="s">
        <v>57</v>
      </c>
      <c r="R200" s="178">
        <v>116044.31207307773</v>
      </c>
      <c r="Z200" s="11" t="s">
        <v>153</v>
      </c>
      <c r="AA200" s="50" t="s">
        <v>59</v>
      </c>
      <c r="AB200" s="51">
        <v>258646.65</v>
      </c>
      <c r="AC200" s="48" t="s">
        <v>53</v>
      </c>
      <c r="AD200" s="2" t="str">
        <f t="shared" si="14"/>
        <v>SP</v>
      </c>
      <c r="AE200" s="6">
        <f t="shared" si="13"/>
        <v>3.2309913557777587E-3</v>
      </c>
    </row>
    <row r="201" spans="11:31">
      <c r="K201" s="1" t="s">
        <v>60</v>
      </c>
      <c r="L201" s="178">
        <v>132924.6852255346</v>
      </c>
      <c r="M201" s="1" t="s">
        <v>59</v>
      </c>
      <c r="N201" s="178">
        <v>209305.77834486807</v>
      </c>
      <c r="O201" s="1" t="s">
        <v>57</v>
      </c>
      <c r="P201" s="178">
        <v>179770.54239966252</v>
      </c>
      <c r="Q201" t="s">
        <v>57</v>
      </c>
      <c r="R201" s="178">
        <v>205635.83011496023</v>
      </c>
      <c r="Z201" s="11" t="s">
        <v>153</v>
      </c>
      <c r="AA201" s="50" t="s">
        <v>57</v>
      </c>
      <c r="AB201" s="51">
        <v>295862.82</v>
      </c>
      <c r="AC201" s="48" t="s">
        <v>53</v>
      </c>
      <c r="AD201" s="2" t="str">
        <f t="shared" si="14"/>
        <v>SP</v>
      </c>
      <c r="AE201" s="6">
        <f t="shared" si="13"/>
        <v>3.6958925001194915E-3</v>
      </c>
    </row>
    <row r="202" spans="11:31">
      <c r="K202" s="1" t="s">
        <v>60</v>
      </c>
      <c r="L202" s="178">
        <v>148633.84219880676</v>
      </c>
      <c r="M202" s="1" t="s">
        <v>57</v>
      </c>
      <c r="N202" s="178">
        <v>63366.458560964733</v>
      </c>
      <c r="O202" s="1"/>
      <c r="P202" s="178"/>
      <c r="Q202" t="s">
        <v>57</v>
      </c>
      <c r="R202" s="178">
        <v>136714.82636932138</v>
      </c>
      <c r="Z202" s="11" t="s">
        <v>153</v>
      </c>
      <c r="AA202" s="50" t="s">
        <v>59</v>
      </c>
      <c r="AB202" s="51">
        <v>318778.21999999997</v>
      </c>
      <c r="AC202" s="48" t="s">
        <v>53</v>
      </c>
      <c r="AD202" s="2" t="str">
        <f t="shared" si="14"/>
        <v>SP</v>
      </c>
      <c r="AE202" s="6">
        <f t="shared" si="13"/>
        <v>3.9821496749724789E-3</v>
      </c>
    </row>
    <row r="203" spans="11:31">
      <c r="K203" s="1" t="s">
        <v>57</v>
      </c>
      <c r="L203" s="178">
        <v>83467.362764269332</v>
      </c>
      <c r="M203" s="1" t="s">
        <v>57</v>
      </c>
      <c r="N203" s="178">
        <v>247571.59717769717</v>
      </c>
      <c r="O203" s="1"/>
      <c r="P203" s="178"/>
      <c r="Q203" t="s">
        <v>59</v>
      </c>
      <c r="R203" s="178">
        <v>32635.323735497215</v>
      </c>
      <c r="Z203" s="11" t="s">
        <v>153</v>
      </c>
      <c r="AA203" s="50" t="s">
        <v>59</v>
      </c>
      <c r="AB203" s="51">
        <v>262476.37</v>
      </c>
      <c r="AC203" s="48" t="s">
        <v>53</v>
      </c>
      <c r="AD203" s="2" t="str">
        <f t="shared" si="14"/>
        <v>SP</v>
      </c>
      <c r="AE203" s="6">
        <f t="shared" si="13"/>
        <v>3.278831883443782E-3</v>
      </c>
    </row>
    <row r="204" spans="11:31">
      <c r="K204" s="1" t="s">
        <v>59</v>
      </c>
      <c r="L204" s="178">
        <v>52122.087419062897</v>
      </c>
      <c r="M204" s="1" t="s">
        <v>57</v>
      </c>
      <c r="N204" s="178">
        <v>191368.71225003339</v>
      </c>
      <c r="O204" s="1"/>
      <c r="P204" s="178"/>
      <c r="Q204" t="s">
        <v>59</v>
      </c>
      <c r="R204" s="178">
        <v>32635.323735497215</v>
      </c>
      <c r="Z204" s="11" t="s">
        <v>153</v>
      </c>
      <c r="AA204" s="50" t="s">
        <v>57</v>
      </c>
      <c r="AB204" s="51">
        <v>233438.14</v>
      </c>
      <c r="AC204" s="48" t="s">
        <v>53</v>
      </c>
      <c r="AD204" s="2" t="str">
        <f t="shared" si="14"/>
        <v>SP</v>
      </c>
      <c r="AE204" s="6">
        <f t="shared" si="13"/>
        <v>2.9160888511366311E-3</v>
      </c>
    </row>
    <row r="205" spans="11:31">
      <c r="K205" s="1" t="s">
        <v>57</v>
      </c>
      <c r="L205" s="178">
        <v>65717.037926327263</v>
      </c>
      <c r="M205" s="1" t="s">
        <v>59</v>
      </c>
      <c r="N205" s="178">
        <v>156288.44337305598</v>
      </c>
      <c r="O205" s="1"/>
      <c r="P205" s="178"/>
      <c r="Q205" t="s">
        <v>59</v>
      </c>
      <c r="R205" s="178">
        <v>45488.385036001579</v>
      </c>
      <c r="Z205" s="11" t="s">
        <v>153</v>
      </c>
      <c r="AA205" s="50" t="s">
        <v>57</v>
      </c>
      <c r="AB205" s="51">
        <v>215280</v>
      </c>
      <c r="AC205" s="48" t="s">
        <v>53</v>
      </c>
      <c r="AD205" s="2" t="str">
        <f t="shared" si="14"/>
        <v>SP</v>
      </c>
      <c r="AE205" s="6">
        <f t="shared" si="13"/>
        <v>2.6892589525974371E-3</v>
      </c>
    </row>
    <row r="206" spans="11:31">
      <c r="K206" s="1" t="s">
        <v>57</v>
      </c>
      <c r="L206" s="178">
        <v>1335274.9972296716</v>
      </c>
      <c r="M206" s="1" t="s">
        <v>57</v>
      </c>
      <c r="N206" s="178">
        <v>95640.034921261613</v>
      </c>
      <c r="O206" s="1"/>
      <c r="P206" s="178"/>
      <c r="Q206" t="s">
        <v>59</v>
      </c>
      <c r="R206" s="178">
        <v>64408.196978938926</v>
      </c>
      <c r="Z206" s="11" t="s">
        <v>153</v>
      </c>
      <c r="AA206" s="50" t="s">
        <v>57</v>
      </c>
      <c r="AB206" s="51">
        <v>228160.37</v>
      </c>
      <c r="AC206" s="48" t="s">
        <v>53</v>
      </c>
      <c r="AD206" s="2" t="str">
        <f t="shared" si="14"/>
        <v>SP</v>
      </c>
      <c r="AE206" s="6">
        <f t="shared" si="13"/>
        <v>2.8501594093758996E-3</v>
      </c>
    </row>
    <row r="207" spans="11:31">
      <c r="K207" s="1" t="s">
        <v>59</v>
      </c>
      <c r="L207" s="178">
        <v>46521.19942495352</v>
      </c>
      <c r="M207" s="1" t="s">
        <v>59</v>
      </c>
      <c r="N207" s="178">
        <v>114173.86871680226</v>
      </c>
      <c r="O207" s="1"/>
      <c r="P207" s="178"/>
      <c r="Q207" t="s">
        <v>57</v>
      </c>
      <c r="R207" s="178">
        <v>418371.08410410036</v>
      </c>
      <c r="Z207" s="11" t="s">
        <v>153</v>
      </c>
      <c r="AA207" s="50" t="s">
        <v>57</v>
      </c>
      <c r="AB207" s="51">
        <v>311798</v>
      </c>
      <c r="AC207" s="48" t="s">
        <v>53</v>
      </c>
      <c r="AD207" s="2" t="str">
        <f t="shared" si="14"/>
        <v>SP</v>
      </c>
      <c r="AE207" s="6">
        <f t="shared" si="13"/>
        <v>3.8949533765420649E-3</v>
      </c>
    </row>
    <row r="208" spans="11:31">
      <c r="K208" s="1" t="s">
        <v>59</v>
      </c>
      <c r="L208" s="178">
        <v>136032.24636348954</v>
      </c>
      <c r="M208" s="1" t="s">
        <v>57</v>
      </c>
      <c r="N208" s="178">
        <v>227746.38670772628</v>
      </c>
      <c r="O208" s="1"/>
      <c r="P208" s="178"/>
      <c r="Q208" t="s">
        <v>59</v>
      </c>
      <c r="R208" s="178">
        <v>171991.84479487233</v>
      </c>
      <c r="Z208" s="11" t="s">
        <v>153</v>
      </c>
      <c r="AA208" s="50" t="s">
        <v>57</v>
      </c>
      <c r="AB208" s="51">
        <v>255900</v>
      </c>
      <c r="AC208" s="48" t="s">
        <v>53</v>
      </c>
      <c r="AD208" s="2" t="str">
        <f t="shared" si="14"/>
        <v>SP</v>
      </c>
      <c r="AE208" s="6">
        <f t="shared" si="13"/>
        <v>3.1966804439320148E-3</v>
      </c>
    </row>
    <row r="209" spans="11:31">
      <c r="K209" s="1" t="s">
        <v>59</v>
      </c>
      <c r="L209" s="178">
        <v>345812.40680956328</v>
      </c>
      <c r="M209" s="1" t="s">
        <v>59</v>
      </c>
      <c r="N209" s="178">
        <v>159933.91487665701</v>
      </c>
      <c r="O209" s="1"/>
      <c r="P209" s="178"/>
      <c r="Q209" t="s">
        <v>57</v>
      </c>
      <c r="R209" s="178">
        <v>455881.83417256846</v>
      </c>
      <c r="Z209" s="11" t="s">
        <v>153</v>
      </c>
      <c r="AA209" s="50" t="s">
        <v>57</v>
      </c>
      <c r="AB209" s="51">
        <v>373000</v>
      </c>
      <c r="AC209" s="48" t="s">
        <v>84</v>
      </c>
      <c r="AD209" s="2" t="str">
        <f t="shared" si="14"/>
        <v>Sul</v>
      </c>
      <c r="AE209" s="6">
        <f t="shared" si="13"/>
        <v>4.6594834137813268E-3</v>
      </c>
    </row>
    <row r="210" spans="11:31">
      <c r="K210" s="1" t="s">
        <v>57</v>
      </c>
      <c r="L210" s="178">
        <v>36256.0703250964</v>
      </c>
      <c r="M210" s="1" t="s">
        <v>59</v>
      </c>
      <c r="N210" s="178">
        <v>184637.86472846905</v>
      </c>
      <c r="O210" s="1"/>
      <c r="P210" s="178"/>
      <c r="Q210" t="s">
        <v>57</v>
      </c>
      <c r="R210" s="178">
        <v>196489.05478897676</v>
      </c>
      <c r="Z210" s="11" t="s">
        <v>153</v>
      </c>
      <c r="AA210" s="50" t="s">
        <v>59</v>
      </c>
      <c r="AB210" s="51">
        <v>206000</v>
      </c>
      <c r="AC210" s="48" t="s">
        <v>84</v>
      </c>
      <c r="AD210" s="2" t="str">
        <f t="shared" si="14"/>
        <v>Sul</v>
      </c>
      <c r="AE210" s="6">
        <f t="shared" si="13"/>
        <v>2.5733340033215909E-3</v>
      </c>
    </row>
    <row r="211" spans="11:31">
      <c r="K211" s="1" t="s">
        <v>59</v>
      </c>
      <c r="L211" s="178">
        <v>201830.37417228619</v>
      </c>
      <c r="M211" s="1" t="s">
        <v>57</v>
      </c>
      <c r="N211" s="178">
        <v>219288.33107645923</v>
      </c>
      <c r="O211" s="1"/>
      <c r="P211" s="178"/>
      <c r="Q211" t="s">
        <v>57</v>
      </c>
      <c r="R211" s="178">
        <v>517274.58614256978</v>
      </c>
      <c r="Z211" s="11" t="s">
        <v>153</v>
      </c>
      <c r="AA211" s="50" t="s">
        <v>59</v>
      </c>
      <c r="AB211" s="51">
        <v>35000</v>
      </c>
      <c r="AC211" s="48" t="s">
        <v>84</v>
      </c>
      <c r="AD211" s="2" t="str">
        <f t="shared" si="14"/>
        <v>Sul</v>
      </c>
      <c r="AE211" s="6">
        <f t="shared" si="13"/>
        <v>4.3721694231192075E-4</v>
      </c>
    </row>
    <row r="212" spans="11:31">
      <c r="K212" s="1" t="s">
        <v>59</v>
      </c>
      <c r="L212" s="178">
        <v>518634.31533706002</v>
      </c>
      <c r="M212" s="1" t="s">
        <v>59</v>
      </c>
      <c r="N212" s="178">
        <v>71706.343344623208</v>
      </c>
      <c r="O212" s="1"/>
      <c r="P212" s="178"/>
      <c r="Q212" t="s">
        <v>57</v>
      </c>
      <c r="R212" s="178">
        <v>667437.24404532579</v>
      </c>
      <c r="Z212" s="11" t="s">
        <v>153</v>
      </c>
      <c r="AA212" s="50" t="s">
        <v>59</v>
      </c>
      <c r="AB212" s="51">
        <v>35000</v>
      </c>
      <c r="AC212" s="48" t="s">
        <v>84</v>
      </c>
      <c r="AD212" s="2" t="str">
        <f t="shared" si="14"/>
        <v>Sul</v>
      </c>
      <c r="AE212" s="6">
        <f t="shared" si="13"/>
        <v>4.3721694231192075E-4</v>
      </c>
    </row>
    <row r="213" spans="11:31">
      <c r="K213" s="1" t="s">
        <v>60</v>
      </c>
      <c r="L213" s="178">
        <v>176343.72812345752</v>
      </c>
      <c r="M213" s="1" t="s">
        <v>57</v>
      </c>
      <c r="N213" s="178">
        <v>187618.436400279</v>
      </c>
      <c r="O213" s="1"/>
      <c r="P213" s="178"/>
      <c r="Q213" t="s">
        <v>57</v>
      </c>
      <c r="R213" s="178">
        <v>302860.16363976453</v>
      </c>
      <c r="Z213" s="11" t="s">
        <v>153</v>
      </c>
      <c r="AA213" s="50" t="s">
        <v>59</v>
      </c>
      <c r="AB213" s="51">
        <v>35000</v>
      </c>
      <c r="AC213" s="48" t="s">
        <v>84</v>
      </c>
      <c r="AD213" s="2" t="str">
        <f t="shared" si="14"/>
        <v>Sul</v>
      </c>
      <c r="AE213" s="6">
        <f t="shared" si="13"/>
        <v>4.3721694231192075E-4</v>
      </c>
    </row>
    <row r="214" spans="11:31">
      <c r="K214" s="1" t="s">
        <v>60</v>
      </c>
      <c r="L214" s="178">
        <v>156562.8558466192</v>
      </c>
      <c r="M214" s="1" t="s">
        <v>57</v>
      </c>
      <c r="N214" s="178">
        <v>178211.13965951986</v>
      </c>
      <c r="O214" s="1"/>
      <c r="P214" s="178"/>
      <c r="Q214" t="s">
        <v>57</v>
      </c>
      <c r="R214" s="178">
        <v>442013.34471240966</v>
      </c>
      <c r="Z214" s="11" t="s">
        <v>153</v>
      </c>
      <c r="AA214" s="50" t="s">
        <v>59</v>
      </c>
      <c r="AB214" s="51">
        <v>204000</v>
      </c>
      <c r="AC214" s="48" t="s">
        <v>84</v>
      </c>
      <c r="AD214" s="2" t="str">
        <f t="shared" si="14"/>
        <v>Sul</v>
      </c>
      <c r="AE214" s="6">
        <f t="shared" si="13"/>
        <v>2.5483501780466239E-3</v>
      </c>
    </row>
    <row r="215" spans="11:31">
      <c r="K215" s="1" t="s">
        <v>60</v>
      </c>
      <c r="L215" s="178">
        <v>182847.80194494731</v>
      </c>
      <c r="M215" s="1" t="s">
        <v>57</v>
      </c>
      <c r="N215" s="178">
        <v>7596.1392324553863</v>
      </c>
      <c r="O215" s="1"/>
      <c r="P215" s="178"/>
      <c r="Q215" t="s">
        <v>57</v>
      </c>
      <c r="R215" s="178">
        <v>153320.00702370924</v>
      </c>
      <c r="Z215" s="11" t="s">
        <v>153</v>
      </c>
      <c r="AA215" s="50" t="s">
        <v>57</v>
      </c>
      <c r="AB215" s="51">
        <v>465000</v>
      </c>
      <c r="AC215" s="48" t="s">
        <v>84</v>
      </c>
      <c r="AD215" s="2" t="str">
        <f t="shared" si="14"/>
        <v>Sul</v>
      </c>
      <c r="AE215" s="6">
        <f t="shared" si="13"/>
        <v>5.8087393764298043E-3</v>
      </c>
    </row>
    <row r="216" spans="11:31">
      <c r="K216" s="1" t="s">
        <v>59</v>
      </c>
      <c r="L216" s="178">
        <v>201825.04516914816</v>
      </c>
      <c r="M216" s="1" t="s">
        <v>57</v>
      </c>
      <c r="N216" s="178">
        <v>202714.78860190953</v>
      </c>
      <c r="O216" s="1"/>
      <c r="P216" s="178"/>
      <c r="Q216" t="s">
        <v>59</v>
      </c>
      <c r="R216" s="178">
        <v>360366.12630491238</v>
      </c>
      <c r="Z216" s="11" t="s">
        <v>153</v>
      </c>
      <c r="AA216" s="50" t="s">
        <v>59</v>
      </c>
      <c r="AB216" s="51">
        <v>35000</v>
      </c>
      <c r="AC216" s="48" t="s">
        <v>84</v>
      </c>
      <c r="AD216" s="2" t="str">
        <f t="shared" si="14"/>
        <v>Sul</v>
      </c>
      <c r="AE216" s="6">
        <f t="shared" si="13"/>
        <v>4.3721694231192075E-4</v>
      </c>
    </row>
    <row r="217" spans="11:31">
      <c r="K217" s="1" t="s">
        <v>59</v>
      </c>
      <c r="L217" s="178">
        <v>201815.42984426909</v>
      </c>
      <c r="M217" s="1" t="s">
        <v>57</v>
      </c>
      <c r="N217" s="178">
        <v>122540.43485227364</v>
      </c>
      <c r="O217" s="1"/>
      <c r="P217" s="178"/>
      <c r="Q217" t="s">
        <v>59</v>
      </c>
      <c r="R217" s="178">
        <v>886760.15279368171</v>
      </c>
      <c r="Z217" s="11" t="s">
        <v>153</v>
      </c>
      <c r="AA217" s="50" t="s">
        <v>59</v>
      </c>
      <c r="AB217" s="51">
        <v>35000</v>
      </c>
      <c r="AC217" s="48" t="s">
        <v>84</v>
      </c>
      <c r="AD217" s="2" t="str">
        <f t="shared" si="14"/>
        <v>Sul</v>
      </c>
      <c r="AE217" s="6">
        <f t="shared" si="13"/>
        <v>4.3721694231192075E-4</v>
      </c>
    </row>
    <row r="218" spans="11:31">
      <c r="K218" s="1" t="s">
        <v>59</v>
      </c>
      <c r="L218" s="178">
        <v>103083.71132077329</v>
      </c>
      <c r="M218" s="1" t="s">
        <v>59</v>
      </c>
      <c r="N218" s="178">
        <v>151495.19674550544</v>
      </c>
      <c r="O218" s="1"/>
      <c r="P218" s="178"/>
      <c r="Q218" t="s">
        <v>57</v>
      </c>
      <c r="R218" s="178">
        <v>912845.11881187826</v>
      </c>
      <c r="Z218" s="11" t="s">
        <v>153</v>
      </c>
      <c r="AA218" s="50" t="s">
        <v>59</v>
      </c>
      <c r="AB218" s="51">
        <v>791000</v>
      </c>
      <c r="AC218" s="48" t="s">
        <v>84</v>
      </c>
      <c r="AD218" s="2" t="str">
        <f t="shared" si="14"/>
        <v>Sul</v>
      </c>
      <c r="AE218" s="6">
        <f t="shared" si="13"/>
        <v>9.881102896249409E-3</v>
      </c>
    </row>
    <row r="219" spans="11:31">
      <c r="K219" s="1" t="s">
        <v>57</v>
      </c>
      <c r="L219" s="178">
        <v>267783.19967949286</v>
      </c>
      <c r="M219" s="1" t="s">
        <v>57</v>
      </c>
      <c r="N219" s="178">
        <v>71417.767432596738</v>
      </c>
      <c r="O219" s="1"/>
      <c r="P219" s="178"/>
      <c r="Q219" t="s">
        <v>57</v>
      </c>
      <c r="R219" s="178">
        <v>935125.05107468541</v>
      </c>
      <c r="Z219" s="11" t="s">
        <v>153</v>
      </c>
      <c r="AA219" s="50" t="s">
        <v>57</v>
      </c>
      <c r="AB219" s="51">
        <v>894000</v>
      </c>
      <c r="AC219" s="48" t="s">
        <v>83</v>
      </c>
      <c r="AD219" s="2" t="str">
        <f t="shared" si="14"/>
        <v>Centro-Oeste</v>
      </c>
      <c r="AE219" s="6">
        <f t="shared" si="13"/>
        <v>1.1167769897910204E-2</v>
      </c>
    </row>
    <row r="220" spans="11:31">
      <c r="K220" s="1" t="s">
        <v>59</v>
      </c>
      <c r="L220" s="178">
        <v>309088.47469762573</v>
      </c>
      <c r="M220" s="1" t="s">
        <v>57</v>
      </c>
      <c r="N220" s="178">
        <v>64104.678421503748</v>
      </c>
      <c r="O220" s="1"/>
      <c r="P220" s="178"/>
      <c r="Q220" t="s">
        <v>57</v>
      </c>
      <c r="R220" s="178">
        <v>737389.2635932368</v>
      </c>
      <c r="Z220" s="11" t="s">
        <v>153</v>
      </c>
      <c r="AA220" s="50" t="s">
        <v>57</v>
      </c>
      <c r="AB220" s="51">
        <v>894000</v>
      </c>
      <c r="AC220" s="48" t="s">
        <v>83</v>
      </c>
      <c r="AD220" s="2" t="str">
        <f t="shared" si="14"/>
        <v>Centro-Oeste</v>
      </c>
      <c r="AE220" s="6">
        <f t="shared" si="13"/>
        <v>1.1167769897910204E-2</v>
      </c>
    </row>
    <row r="221" spans="11:31">
      <c r="K221" s="1" t="s">
        <v>57</v>
      </c>
      <c r="L221" s="178">
        <v>1024337.4175499568</v>
      </c>
      <c r="M221" s="1" t="s">
        <v>57</v>
      </c>
      <c r="N221" s="178">
        <v>246088.4266558903</v>
      </c>
      <c r="O221" s="1"/>
      <c r="P221" s="178"/>
      <c r="Q221" t="s">
        <v>59</v>
      </c>
      <c r="R221" s="178">
        <v>274343.08041013125</v>
      </c>
      <c r="Z221" s="11" t="s">
        <v>153</v>
      </c>
      <c r="AA221" s="50" t="s">
        <v>59</v>
      </c>
      <c r="AB221" s="51">
        <v>278904.3</v>
      </c>
      <c r="AC221" s="48" t="s">
        <v>53</v>
      </c>
      <c r="AD221" s="2" t="str">
        <f t="shared" si="14"/>
        <v>SP</v>
      </c>
      <c r="AE221" s="6">
        <f t="shared" si="13"/>
        <v>3.4840481498184753E-3</v>
      </c>
    </row>
    <row r="222" spans="11:31">
      <c r="K222" s="1" t="s">
        <v>59</v>
      </c>
      <c r="L222" s="178">
        <v>161616.51378928381</v>
      </c>
      <c r="M222" s="1" t="s">
        <v>59</v>
      </c>
      <c r="N222" s="178">
        <v>114173.86871680226</v>
      </c>
      <c r="O222" s="1"/>
      <c r="P222" s="178"/>
      <c r="Q222" t="s">
        <v>59</v>
      </c>
      <c r="R222" s="178">
        <v>280909.6219355014</v>
      </c>
      <c r="Z222" s="11" t="s">
        <v>153</v>
      </c>
      <c r="AA222" s="50" t="s">
        <v>57</v>
      </c>
      <c r="AB222" s="51">
        <v>455000</v>
      </c>
      <c r="AC222" s="48" t="s">
        <v>53</v>
      </c>
      <c r="AD222" s="2" t="str">
        <f t="shared" si="14"/>
        <v>SP</v>
      </c>
      <c r="AE222" s="6">
        <f t="shared" si="13"/>
        <v>5.6838202500549698E-3</v>
      </c>
    </row>
    <row r="223" spans="11:31">
      <c r="K223" s="1" t="s">
        <v>59</v>
      </c>
      <c r="L223" s="178">
        <v>49346.186872499951</v>
      </c>
      <c r="M223" s="1" t="s">
        <v>57</v>
      </c>
      <c r="N223" s="178">
        <v>6630.6633485604443</v>
      </c>
      <c r="O223" s="1"/>
      <c r="P223" s="178"/>
      <c r="Q223" t="s">
        <v>57</v>
      </c>
      <c r="R223" s="178">
        <v>490560.45170022442</v>
      </c>
      <c r="Z223" s="11" t="s">
        <v>153</v>
      </c>
      <c r="AA223" s="50" t="s">
        <v>59</v>
      </c>
      <c r="AB223" s="51">
        <v>351791.6</v>
      </c>
      <c r="AC223" s="48" t="s">
        <v>87</v>
      </c>
      <c r="AD223" s="2" t="str">
        <f t="shared" si="14"/>
        <v>Nordeste</v>
      </c>
      <c r="AE223" s="6">
        <f t="shared" si="13"/>
        <v>4.3945499338005223E-3</v>
      </c>
    </row>
    <row r="224" spans="11:31">
      <c r="K224" s="1" t="s">
        <v>59</v>
      </c>
      <c r="L224" s="178">
        <v>169480.5221280792</v>
      </c>
      <c r="M224" s="1" t="s">
        <v>57</v>
      </c>
      <c r="N224" s="178">
        <v>192733.03060119212</v>
      </c>
      <c r="O224" s="1"/>
      <c r="P224" s="178"/>
      <c r="Q224" t="s">
        <v>57</v>
      </c>
      <c r="R224" s="178">
        <v>387824.64967233984</v>
      </c>
      <c r="Z224" s="11" t="s">
        <v>153</v>
      </c>
      <c r="AA224" s="50" t="s">
        <v>57</v>
      </c>
      <c r="AB224" s="51">
        <v>455767.52457661979</v>
      </c>
      <c r="AC224" s="48" t="s">
        <v>53</v>
      </c>
      <c r="AD224" s="2" t="str">
        <f t="shared" si="14"/>
        <v>SP</v>
      </c>
      <c r="AE224" s="6">
        <f t="shared" si="13"/>
        <v>5.6934081000132256E-3</v>
      </c>
    </row>
    <row r="225" spans="11:31">
      <c r="K225" s="1" t="s">
        <v>57</v>
      </c>
      <c r="L225" s="178">
        <v>204318.20542180943</v>
      </c>
      <c r="M225" s="1" t="s">
        <v>57</v>
      </c>
      <c r="N225" s="178">
        <v>116401.33339978839</v>
      </c>
      <c r="O225" s="1"/>
      <c r="P225" s="178"/>
      <c r="Q225" t="s">
        <v>57</v>
      </c>
      <c r="R225" s="178">
        <v>874702.57064725528</v>
      </c>
      <c r="Z225" s="11" t="s">
        <v>153</v>
      </c>
      <c r="AA225" s="50" t="s">
        <v>59</v>
      </c>
      <c r="AB225" s="51">
        <v>320000</v>
      </c>
      <c r="AC225" s="48" t="s">
        <v>53</v>
      </c>
      <c r="AD225" s="2" t="str">
        <f t="shared" si="14"/>
        <v>SP</v>
      </c>
      <c r="AE225" s="6">
        <f t="shared" si="13"/>
        <v>3.9974120439947042E-3</v>
      </c>
    </row>
    <row r="226" spans="11:31">
      <c r="K226" s="1" t="s">
        <v>59</v>
      </c>
      <c r="L226" s="178">
        <v>150946.56145003642</v>
      </c>
      <c r="M226" s="1" t="s">
        <v>57</v>
      </c>
      <c r="N226" s="178">
        <v>175778.82311035754</v>
      </c>
      <c r="O226" s="1"/>
      <c r="P226" s="178"/>
      <c r="Q226" t="s">
        <v>59</v>
      </c>
      <c r="R226" s="178">
        <v>42513.07379136145</v>
      </c>
      <c r="Z226" s="11" t="s">
        <v>153</v>
      </c>
      <c r="AA226" s="50" t="s">
        <v>59</v>
      </c>
      <c r="AB226" s="51">
        <v>290000</v>
      </c>
      <c r="AC226" s="48" t="s">
        <v>53</v>
      </c>
      <c r="AD226" s="2" t="str">
        <f t="shared" si="14"/>
        <v>SP</v>
      </c>
      <c r="AE226" s="6">
        <f t="shared" si="13"/>
        <v>3.6226546648702005E-3</v>
      </c>
    </row>
    <row r="227" spans="11:31">
      <c r="K227" s="1" t="s">
        <v>57</v>
      </c>
      <c r="L227" s="178">
        <v>352962.81898624776</v>
      </c>
      <c r="M227" s="1" t="s">
        <v>57</v>
      </c>
      <c r="N227" s="178">
        <v>179265.09967489011</v>
      </c>
      <c r="O227" s="1"/>
      <c r="P227" s="178"/>
      <c r="R227" s="178"/>
      <c r="Z227" s="11" t="s">
        <v>153</v>
      </c>
      <c r="AA227" s="50" t="s">
        <v>59</v>
      </c>
      <c r="AB227" s="51">
        <v>290000</v>
      </c>
      <c r="AC227" s="48" t="s">
        <v>53</v>
      </c>
      <c r="AD227" s="2" t="str">
        <f t="shared" si="14"/>
        <v>SP</v>
      </c>
      <c r="AE227" s="6">
        <f t="shared" si="13"/>
        <v>3.6226546648702005E-3</v>
      </c>
    </row>
    <row r="228" spans="11:31">
      <c r="K228" s="1" t="s">
        <v>59</v>
      </c>
      <c r="L228" s="178">
        <v>241783.24645963527</v>
      </c>
      <c r="M228" s="1" t="s">
        <v>59</v>
      </c>
      <c r="N228" s="178">
        <v>194237.53474632124</v>
      </c>
      <c r="O228" s="1"/>
      <c r="P228" s="178"/>
      <c r="R228" s="178"/>
      <c r="Z228" s="11" t="s">
        <v>153</v>
      </c>
      <c r="AA228" s="50" t="s">
        <v>59</v>
      </c>
      <c r="AB228" s="51">
        <v>300000</v>
      </c>
      <c r="AC228" s="48" t="s">
        <v>53</v>
      </c>
      <c r="AD228" s="2" t="str">
        <f t="shared" si="14"/>
        <v>SP</v>
      </c>
      <c r="AE228" s="6">
        <f t="shared" si="13"/>
        <v>3.7475737912450349E-3</v>
      </c>
    </row>
    <row r="229" spans="11:31">
      <c r="K229" s="1" t="s">
        <v>59</v>
      </c>
      <c r="L229" s="178">
        <v>819235.03582911508</v>
      </c>
      <c r="M229" s="1" t="s">
        <v>59</v>
      </c>
      <c r="N229" s="178">
        <v>194237.01797425825</v>
      </c>
      <c r="O229" s="1"/>
      <c r="P229" s="178"/>
      <c r="R229" s="178"/>
      <c r="Z229" s="11" t="s">
        <v>153</v>
      </c>
      <c r="AA229" s="50" t="s">
        <v>59</v>
      </c>
      <c r="AB229" s="51">
        <v>300000</v>
      </c>
      <c r="AC229" s="48" t="s">
        <v>53</v>
      </c>
      <c r="AD229" s="2" t="str">
        <f t="shared" si="14"/>
        <v>SP</v>
      </c>
      <c r="AE229" s="6">
        <f t="shared" si="13"/>
        <v>3.7475737912450349E-3</v>
      </c>
    </row>
    <row r="230" spans="11:31">
      <c r="K230" s="1" t="s">
        <v>57</v>
      </c>
      <c r="L230" s="178">
        <v>442304.73306341737</v>
      </c>
      <c r="M230" s="1" t="s">
        <v>57</v>
      </c>
      <c r="N230" s="178">
        <v>7837.3390560591333</v>
      </c>
      <c r="O230" s="1"/>
      <c r="P230" s="178"/>
      <c r="R230" s="178"/>
      <c r="Z230" s="11" t="s">
        <v>153</v>
      </c>
      <c r="AA230" s="50" t="s">
        <v>59</v>
      </c>
      <c r="AB230" s="51">
        <v>310000</v>
      </c>
      <c r="AC230" s="48" t="s">
        <v>53</v>
      </c>
      <c r="AD230" s="2" t="str">
        <f t="shared" si="14"/>
        <v>SP</v>
      </c>
      <c r="AE230" s="6">
        <f t="shared" si="13"/>
        <v>3.8724929176198694E-3</v>
      </c>
    </row>
    <row r="231" spans="11:31">
      <c r="K231" s="1" t="s">
        <v>57</v>
      </c>
      <c r="L231" s="178">
        <v>192117.58725088061</v>
      </c>
      <c r="M231" s="1" t="s">
        <v>59</v>
      </c>
      <c r="N231" s="178">
        <v>64700.517602215055</v>
      </c>
      <c r="O231" s="1"/>
      <c r="P231" s="178"/>
      <c r="R231" s="178"/>
      <c r="Z231" s="11" t="s">
        <v>153</v>
      </c>
      <c r="AA231" s="50" t="s">
        <v>59</v>
      </c>
      <c r="AB231" s="51">
        <v>440000</v>
      </c>
      <c r="AC231" s="48" t="s">
        <v>53</v>
      </c>
      <c r="AD231" s="2" t="str">
        <f t="shared" si="14"/>
        <v>SP</v>
      </c>
      <c r="AE231" s="6">
        <f t="shared" si="13"/>
        <v>5.4964415604927177E-3</v>
      </c>
    </row>
    <row r="232" spans="11:31">
      <c r="K232" s="1" t="s">
        <v>59</v>
      </c>
      <c r="L232" s="178">
        <v>373491.86368915223</v>
      </c>
      <c r="M232" s="1" t="s">
        <v>57</v>
      </c>
      <c r="N232" s="178">
        <v>144305.62136488684</v>
      </c>
      <c r="O232" s="1"/>
      <c r="P232" s="178"/>
      <c r="R232" s="178"/>
      <c r="Z232" s="11" t="s">
        <v>153</v>
      </c>
      <c r="AA232" s="50" t="s">
        <v>59</v>
      </c>
      <c r="AB232" s="51">
        <v>610000</v>
      </c>
      <c r="AC232" s="48" t="s">
        <v>53</v>
      </c>
      <c r="AD232" s="2" t="str">
        <f t="shared" si="14"/>
        <v>SP</v>
      </c>
      <c r="AE232" s="6">
        <f t="shared" si="13"/>
        <v>7.6200667088649043E-3</v>
      </c>
    </row>
    <row r="233" spans="11:31">
      <c r="K233" s="1" t="s">
        <v>59</v>
      </c>
      <c r="L233" s="178">
        <v>1025252.6340739715</v>
      </c>
      <c r="M233" s="1" t="s">
        <v>57</v>
      </c>
      <c r="N233" s="178">
        <v>140976.18228289715</v>
      </c>
      <c r="O233" s="1"/>
      <c r="P233" s="178"/>
      <c r="R233" s="178"/>
      <c r="Z233" s="11" t="s">
        <v>153</v>
      </c>
      <c r="AA233" s="50" t="s">
        <v>59</v>
      </c>
      <c r="AB233" s="51">
        <v>146640</v>
      </c>
      <c r="AC233" s="48" t="s">
        <v>53</v>
      </c>
      <c r="AD233" s="2" t="str">
        <f t="shared" si="14"/>
        <v>SP</v>
      </c>
      <c r="AE233" s="6">
        <f t="shared" si="13"/>
        <v>1.8318140691605731E-3</v>
      </c>
    </row>
    <row r="234" spans="11:31">
      <c r="K234" s="1" t="s">
        <v>59</v>
      </c>
      <c r="L234" s="178">
        <v>250231.02380761137</v>
      </c>
      <c r="M234" s="1" t="s">
        <v>59</v>
      </c>
      <c r="N234" s="178">
        <v>73200.351970523887</v>
      </c>
      <c r="O234" s="1"/>
      <c r="P234" s="178"/>
      <c r="R234" s="178"/>
      <c r="Z234" s="11" t="s">
        <v>153</v>
      </c>
      <c r="AA234" s="50" t="s">
        <v>59</v>
      </c>
      <c r="AB234" s="51">
        <v>284000</v>
      </c>
      <c r="AC234" s="48" t="s">
        <v>53</v>
      </c>
      <c r="AD234" s="2" t="str">
        <f t="shared" si="14"/>
        <v>SP</v>
      </c>
      <c r="AE234" s="6">
        <f t="shared" si="13"/>
        <v>3.5477031890453E-3</v>
      </c>
    </row>
    <row r="235" spans="11:31">
      <c r="K235" s="1" t="s">
        <v>60</v>
      </c>
      <c r="L235" s="178">
        <v>63209.294294244464</v>
      </c>
      <c r="M235" s="1" t="s">
        <v>59</v>
      </c>
      <c r="N235" s="178">
        <v>264477.28863065469</v>
      </c>
      <c r="O235" s="1"/>
      <c r="P235" s="178"/>
      <c r="R235" s="178"/>
      <c r="Z235" s="11" t="s">
        <v>153</v>
      </c>
      <c r="AA235" s="50" t="s">
        <v>59</v>
      </c>
      <c r="AB235" s="51">
        <v>340000</v>
      </c>
      <c r="AC235" s="48" t="s">
        <v>53</v>
      </c>
      <c r="AD235" s="2" t="str">
        <f t="shared" si="14"/>
        <v>SP</v>
      </c>
      <c r="AE235" s="6">
        <f t="shared" si="13"/>
        <v>4.2472502967443732E-3</v>
      </c>
    </row>
    <row r="236" spans="11:31">
      <c r="K236" s="1" t="s">
        <v>60</v>
      </c>
      <c r="L236" s="178">
        <v>40697.219417261607</v>
      </c>
      <c r="M236" s="1" t="s">
        <v>59</v>
      </c>
      <c r="N236" s="178">
        <v>205321.36889745263</v>
      </c>
      <c r="O236" s="1"/>
      <c r="P236" s="178"/>
      <c r="R236" s="178"/>
      <c r="Z236" s="11" t="s">
        <v>153</v>
      </c>
      <c r="AA236" s="50" t="s">
        <v>59</v>
      </c>
      <c r="AB236" s="51">
        <v>231250</v>
      </c>
      <c r="AC236" s="48" t="s">
        <v>53</v>
      </c>
      <c r="AD236" s="2" t="str">
        <f t="shared" si="14"/>
        <v>SP</v>
      </c>
      <c r="AE236" s="6">
        <f t="shared" si="13"/>
        <v>2.8887547974180477E-3</v>
      </c>
    </row>
    <row r="237" spans="11:31">
      <c r="K237" s="1" t="s">
        <v>60</v>
      </c>
      <c r="L237" s="178">
        <v>61892.034203505624</v>
      </c>
      <c r="M237" s="1" t="s">
        <v>57</v>
      </c>
      <c r="N237" s="178">
        <v>24647.916673838594</v>
      </c>
      <c r="O237" s="1"/>
      <c r="P237" s="178"/>
      <c r="R237" s="178"/>
      <c r="Z237" s="11" t="s">
        <v>153</v>
      </c>
      <c r="AA237" s="50" t="s">
        <v>59</v>
      </c>
      <c r="AB237" s="51">
        <v>278000</v>
      </c>
      <c r="AC237" s="48" t="s">
        <v>53</v>
      </c>
      <c r="AD237" s="2" t="str">
        <f t="shared" si="14"/>
        <v>SP</v>
      </c>
      <c r="AE237" s="6">
        <f t="shared" si="13"/>
        <v>3.472751713220399E-3</v>
      </c>
    </row>
    <row r="238" spans="11:31">
      <c r="K238" s="1" t="s">
        <v>60</v>
      </c>
      <c r="L238" s="178">
        <v>26227.684409453341</v>
      </c>
      <c r="M238" s="1" t="s">
        <v>59</v>
      </c>
      <c r="N238" s="178">
        <v>243353.26924441848</v>
      </c>
      <c r="O238" s="1"/>
      <c r="P238" s="178"/>
      <c r="R238" s="178"/>
      <c r="Z238" s="11" t="s">
        <v>153</v>
      </c>
      <c r="AA238" s="50" t="s">
        <v>59</v>
      </c>
      <c r="AB238" s="51">
        <v>278000</v>
      </c>
      <c r="AC238" s="48" t="s">
        <v>53</v>
      </c>
      <c r="AD238" s="2" t="str">
        <f t="shared" si="14"/>
        <v>SP</v>
      </c>
      <c r="AE238" s="6">
        <f t="shared" si="13"/>
        <v>3.472751713220399E-3</v>
      </c>
    </row>
    <row r="239" spans="11:31">
      <c r="K239" s="1" t="s">
        <v>60</v>
      </c>
      <c r="L239" s="178">
        <v>26666.032738281778</v>
      </c>
      <c r="M239" s="1" t="s">
        <v>59</v>
      </c>
      <c r="N239" s="178">
        <v>182731.4482586821</v>
      </c>
      <c r="O239" s="1"/>
      <c r="P239" s="178"/>
      <c r="R239" s="178"/>
      <c r="Z239" s="11" t="s">
        <v>153</v>
      </c>
      <c r="AA239" s="50" t="s">
        <v>57</v>
      </c>
      <c r="AB239" s="51">
        <v>658000</v>
      </c>
      <c r="AC239" s="48" t="s">
        <v>53</v>
      </c>
      <c r="AD239" s="2" t="str">
        <f t="shared" si="14"/>
        <v>SP</v>
      </c>
      <c r="AE239" s="6">
        <f t="shared" si="13"/>
        <v>8.21967851546411E-3</v>
      </c>
    </row>
    <row r="240" spans="11:31">
      <c r="K240" s="1" t="s">
        <v>60</v>
      </c>
      <c r="L240" s="178">
        <v>40880.151032528789</v>
      </c>
      <c r="M240" s="1" t="s">
        <v>59</v>
      </c>
      <c r="N240" s="178">
        <v>206149.82909019053</v>
      </c>
      <c r="O240" s="1"/>
      <c r="P240" s="178"/>
      <c r="R240" s="178"/>
      <c r="Z240" s="11" t="s">
        <v>153</v>
      </c>
      <c r="AA240" s="50" t="s">
        <v>59</v>
      </c>
      <c r="AB240" s="51">
        <v>150800.4</v>
      </c>
      <c r="AC240" s="48" t="s">
        <v>53</v>
      </c>
      <c r="AD240" s="2" t="str">
        <f t="shared" si="14"/>
        <v>SP</v>
      </c>
      <c r="AE240" s="6">
        <f t="shared" si="13"/>
        <v>1.8837854224975591E-3</v>
      </c>
    </row>
    <row r="241" spans="11:31">
      <c r="K241" s="1" t="s">
        <v>60</v>
      </c>
      <c r="L241" s="178">
        <v>25008.096937240833</v>
      </c>
      <c r="M241" s="1" t="s">
        <v>59</v>
      </c>
      <c r="N241" s="178">
        <v>74906.945555511251</v>
      </c>
      <c r="O241" s="1"/>
      <c r="P241" s="178"/>
      <c r="R241" s="178"/>
      <c r="Z241" s="11" t="s">
        <v>153</v>
      </c>
      <c r="AA241" s="50" t="s">
        <v>59</v>
      </c>
      <c r="AB241" s="51">
        <v>379000</v>
      </c>
      <c r="AC241" s="48" t="s">
        <v>53</v>
      </c>
      <c r="AD241" s="2" t="str">
        <f t="shared" si="14"/>
        <v>SP</v>
      </c>
      <c r="AE241" s="6">
        <f t="shared" si="13"/>
        <v>4.7344348896062273E-3</v>
      </c>
    </row>
    <row r="242" spans="11:31">
      <c r="K242" s="1" t="s">
        <v>60</v>
      </c>
      <c r="L242" s="178">
        <v>89747.565655266662</v>
      </c>
      <c r="M242" s="1" t="s">
        <v>57</v>
      </c>
      <c r="N242" s="178">
        <v>230396.12618344749</v>
      </c>
      <c r="O242" s="1"/>
      <c r="P242" s="178"/>
      <c r="R242" s="178"/>
      <c r="Z242" s="11" t="s">
        <v>153</v>
      </c>
      <c r="AA242" s="50" t="s">
        <v>59</v>
      </c>
      <c r="AB242" s="51">
        <v>540000</v>
      </c>
      <c r="AC242" s="48" t="s">
        <v>53</v>
      </c>
      <c r="AD242" s="2" t="str">
        <f t="shared" si="14"/>
        <v>SP</v>
      </c>
      <c r="AE242" s="6">
        <f t="shared" si="13"/>
        <v>6.7456328242410631E-3</v>
      </c>
    </row>
    <row r="243" spans="11:31">
      <c r="K243" s="1" t="s">
        <v>60</v>
      </c>
      <c r="L243" s="178">
        <v>31002.581991348103</v>
      </c>
      <c r="M243" s="1" t="s">
        <v>59</v>
      </c>
      <c r="N243" s="178">
        <v>213000.03865339997</v>
      </c>
      <c r="O243" s="1"/>
      <c r="P243" s="178"/>
      <c r="R243" s="178"/>
      <c r="Z243" s="11" t="s">
        <v>153</v>
      </c>
      <c r="AA243" s="50" t="s">
        <v>59</v>
      </c>
      <c r="AB243" s="51">
        <v>280000</v>
      </c>
      <c r="AC243" s="48" t="s">
        <v>53</v>
      </c>
      <c r="AD243" s="2" t="str">
        <f t="shared" si="14"/>
        <v>SP</v>
      </c>
      <c r="AE243" s="6">
        <f t="shared" si="13"/>
        <v>3.497735538495366E-3</v>
      </c>
    </row>
    <row r="244" spans="11:31">
      <c r="K244" s="1" t="s">
        <v>60</v>
      </c>
      <c r="L244" s="178">
        <v>36336.742230455864</v>
      </c>
      <c r="M244" s="1" t="s">
        <v>57</v>
      </c>
      <c r="N244" s="178">
        <v>350963.79886621464</v>
      </c>
      <c r="O244" s="1"/>
      <c r="P244" s="178"/>
      <c r="R244" s="178"/>
      <c r="Z244" s="11" t="s">
        <v>153</v>
      </c>
      <c r="AA244" s="50" t="s">
        <v>59</v>
      </c>
      <c r="AB244" s="51">
        <v>244022.56</v>
      </c>
      <c r="AC244" s="48" t="s">
        <v>53</v>
      </c>
      <c r="AD244" s="2" t="str">
        <f t="shared" si="14"/>
        <v>SP</v>
      </c>
      <c r="AE244" s="6">
        <f t="shared" si="13"/>
        <v>3.0483085010950635E-3</v>
      </c>
    </row>
    <row r="245" spans="11:31">
      <c r="K245" s="1" t="s">
        <v>60</v>
      </c>
      <c r="L245" s="178">
        <v>56901.662186142377</v>
      </c>
      <c r="M245" s="1" t="s">
        <v>59</v>
      </c>
      <c r="N245" s="178">
        <v>209484.58900519009</v>
      </c>
      <c r="O245" s="1"/>
      <c r="P245" s="178"/>
      <c r="R245" s="178"/>
      <c r="Z245" s="11" t="s">
        <v>153</v>
      </c>
      <c r="AA245" s="50" t="s">
        <v>59</v>
      </c>
      <c r="AB245" s="51">
        <v>820000</v>
      </c>
      <c r="AC245" s="48" t="s">
        <v>53</v>
      </c>
      <c r="AD245" s="2" t="str">
        <f t="shared" si="14"/>
        <v>SP</v>
      </c>
      <c r="AE245" s="6">
        <f t="shared" si="13"/>
        <v>1.0243368362736429E-2</v>
      </c>
    </row>
    <row r="246" spans="11:31">
      <c r="K246" s="1" t="s">
        <v>60</v>
      </c>
      <c r="L246" s="178">
        <v>50155.264943448645</v>
      </c>
      <c r="M246" s="1" t="s">
        <v>57</v>
      </c>
      <c r="N246" s="178">
        <v>403368.7938361158</v>
      </c>
      <c r="O246" s="1"/>
      <c r="P246" s="178"/>
      <c r="R246" s="178"/>
      <c r="Z246" s="11" t="s">
        <v>153</v>
      </c>
      <c r="AA246" s="50" t="s">
        <v>59</v>
      </c>
      <c r="AB246" s="51">
        <v>515000</v>
      </c>
      <c r="AC246" s="48" t="s">
        <v>53</v>
      </c>
      <c r="AD246" s="2" t="str">
        <f t="shared" si="14"/>
        <v>SP</v>
      </c>
      <c r="AE246" s="6">
        <f t="shared" si="13"/>
        <v>6.4333350083039765E-3</v>
      </c>
    </row>
    <row r="247" spans="11:31">
      <c r="K247" s="1" t="s">
        <v>60</v>
      </c>
      <c r="L247" s="178">
        <v>83803.127154008951</v>
      </c>
      <c r="M247" s="1" t="s">
        <v>59</v>
      </c>
      <c r="N247" s="178">
        <v>214032.19621141447</v>
      </c>
      <c r="O247" s="1"/>
      <c r="P247" s="178"/>
      <c r="R247" s="178"/>
      <c r="Z247" s="11" t="s">
        <v>153</v>
      </c>
      <c r="AA247" s="50" t="s">
        <v>57</v>
      </c>
      <c r="AB247" s="51">
        <v>247500</v>
      </c>
      <c r="AC247" s="48" t="s">
        <v>53</v>
      </c>
      <c r="AD247" s="2" t="str">
        <f t="shared" si="14"/>
        <v>SP</v>
      </c>
      <c r="AE247" s="6">
        <f t="shared" si="13"/>
        <v>3.0917483777771538E-3</v>
      </c>
    </row>
    <row r="248" spans="11:31">
      <c r="K248" s="1" t="s">
        <v>60</v>
      </c>
      <c r="L248" s="178">
        <v>25971.751137439787</v>
      </c>
      <c r="M248" s="1" t="s">
        <v>59</v>
      </c>
      <c r="N248" s="178">
        <v>215172.18061347064</v>
      </c>
      <c r="O248" s="1"/>
      <c r="P248" s="178"/>
      <c r="R248" s="178"/>
      <c r="Z248" s="11" t="s">
        <v>153</v>
      </c>
      <c r="AA248" s="50" t="s">
        <v>59</v>
      </c>
      <c r="AB248" s="51">
        <v>364246.18</v>
      </c>
      <c r="AC248" s="48" t="s">
        <v>53</v>
      </c>
      <c r="AD248" s="2" t="str">
        <f t="shared" si="14"/>
        <v>SP</v>
      </c>
      <c r="AE248" s="6">
        <f t="shared" si="13"/>
        <v>4.5501314590970718E-3</v>
      </c>
    </row>
    <row r="249" spans="11:31">
      <c r="K249" s="1" t="s">
        <v>60</v>
      </c>
      <c r="L249" s="178">
        <v>39378.451807977021</v>
      </c>
      <c r="M249" s="1" t="s">
        <v>57</v>
      </c>
      <c r="N249" s="178">
        <v>481109.08203189168</v>
      </c>
      <c r="O249" s="1"/>
      <c r="P249" s="178"/>
      <c r="R249" s="178"/>
      <c r="Z249" s="11" t="s">
        <v>153</v>
      </c>
      <c r="AA249" s="50" t="s">
        <v>57</v>
      </c>
      <c r="AB249" s="51">
        <v>382000</v>
      </c>
      <c r="AC249" s="48" t="s">
        <v>53</v>
      </c>
      <c r="AD249" s="2" t="str">
        <f t="shared" si="14"/>
        <v>SP</v>
      </c>
      <c r="AE249" s="6">
        <f t="shared" si="13"/>
        <v>4.7719106275186775E-3</v>
      </c>
    </row>
    <row r="250" spans="11:31">
      <c r="K250" s="1" t="s">
        <v>60</v>
      </c>
      <c r="L250" s="178">
        <v>39480.740162772468</v>
      </c>
      <c r="M250" s="1" t="s">
        <v>57</v>
      </c>
      <c r="N250" s="178">
        <v>224062.02305743608</v>
      </c>
      <c r="O250" s="1"/>
      <c r="P250" s="178"/>
      <c r="R250" s="178"/>
      <c r="Z250" s="11" t="s">
        <v>153</v>
      </c>
      <c r="AA250" s="50" t="s">
        <v>60</v>
      </c>
      <c r="AB250" s="51">
        <v>88767.285000000003</v>
      </c>
      <c r="AC250" s="48" t="s">
        <v>94</v>
      </c>
      <c r="AD250" s="2" t="str">
        <f t="shared" si="14"/>
        <v>Sul</v>
      </c>
      <c r="AE250" s="6">
        <f t="shared" si="13"/>
        <v>1.1088731692865952E-3</v>
      </c>
    </row>
    <row r="251" spans="11:31">
      <c r="K251" s="1" t="s">
        <v>60</v>
      </c>
      <c r="L251" s="178">
        <v>40450.554138309963</v>
      </c>
      <c r="M251" s="1" t="s">
        <v>57</v>
      </c>
      <c r="N251" s="178">
        <v>782941.46881003911</v>
      </c>
      <c r="O251" s="1"/>
      <c r="P251" s="178"/>
      <c r="R251" s="178"/>
      <c r="Z251" s="11" t="s">
        <v>153</v>
      </c>
      <c r="AA251" s="50" t="s">
        <v>57</v>
      </c>
      <c r="AB251" s="51">
        <v>50171.25</v>
      </c>
      <c r="AC251" s="48" t="s">
        <v>88</v>
      </c>
      <c r="AD251" s="2" t="str">
        <f t="shared" si="14"/>
        <v>Sudeste</v>
      </c>
      <c r="AE251" s="6">
        <f t="shared" si="13"/>
        <v>6.2673487191334154E-4</v>
      </c>
    </row>
    <row r="252" spans="11:31">
      <c r="K252" s="1" t="s">
        <v>60</v>
      </c>
      <c r="L252" s="178">
        <v>38428.581252787189</v>
      </c>
      <c r="M252" s="1" t="s">
        <v>59</v>
      </c>
      <c r="N252" s="178">
        <v>259935.40938838778</v>
      </c>
      <c r="O252" s="1"/>
      <c r="P252" s="178"/>
      <c r="R252" s="178"/>
      <c r="Z252" s="11" t="s">
        <v>153</v>
      </c>
      <c r="AA252" s="50" t="s">
        <v>57</v>
      </c>
      <c r="AB252" s="51">
        <v>50171.25</v>
      </c>
      <c r="AC252" s="48" t="s">
        <v>88</v>
      </c>
      <c r="AD252" s="2" t="str">
        <f t="shared" si="14"/>
        <v>Sudeste</v>
      </c>
      <c r="AE252" s="6">
        <f t="shared" si="13"/>
        <v>6.2673487191334154E-4</v>
      </c>
    </row>
    <row r="253" spans="11:31">
      <c r="K253" s="1" t="s">
        <v>60</v>
      </c>
      <c r="L253" s="178">
        <v>8456.9796352405028</v>
      </c>
      <c r="M253" s="1" t="s">
        <v>59</v>
      </c>
      <c r="N253" s="178">
        <v>333732.09780392231</v>
      </c>
      <c r="O253" s="1"/>
      <c r="P253" s="178"/>
      <c r="R253" s="178"/>
      <c r="Z253" s="11" t="s">
        <v>153</v>
      </c>
      <c r="AA253" s="50" t="s">
        <v>57</v>
      </c>
      <c r="AB253" s="51">
        <v>50171.25</v>
      </c>
      <c r="AC253" s="48" t="s">
        <v>88</v>
      </c>
      <c r="AD253" s="2" t="str">
        <f t="shared" si="14"/>
        <v>Sudeste</v>
      </c>
      <c r="AE253" s="6">
        <f t="shared" si="13"/>
        <v>6.2673487191334154E-4</v>
      </c>
    </row>
    <row r="254" spans="11:31">
      <c r="K254" s="1" t="s">
        <v>60</v>
      </c>
      <c r="L254" s="178">
        <v>34955.251302329103</v>
      </c>
      <c r="M254" s="1" t="s">
        <v>59</v>
      </c>
      <c r="N254" s="178">
        <v>313327.45228620671</v>
      </c>
      <c r="O254" s="1"/>
      <c r="P254" s="178"/>
      <c r="R254" s="178"/>
      <c r="Z254" s="11" t="s">
        <v>153</v>
      </c>
      <c r="AA254" s="50" t="s">
        <v>57</v>
      </c>
      <c r="AB254" s="51">
        <v>50171.25</v>
      </c>
      <c r="AC254" s="48" t="s">
        <v>88</v>
      </c>
      <c r="AD254" s="2" t="str">
        <f t="shared" si="14"/>
        <v>Sudeste</v>
      </c>
      <c r="AE254" s="6">
        <f t="shared" si="13"/>
        <v>6.2673487191334154E-4</v>
      </c>
    </row>
    <row r="255" spans="11:31">
      <c r="K255" s="1" t="s">
        <v>60</v>
      </c>
      <c r="L255" s="178">
        <v>50445.659032805066</v>
      </c>
      <c r="M255" s="1" t="s">
        <v>57</v>
      </c>
      <c r="N255" s="178">
        <v>465427.88475698372</v>
      </c>
      <c r="O255" s="1"/>
      <c r="P255" s="178"/>
      <c r="R255" s="178"/>
      <c r="Z255" s="11" t="s">
        <v>153</v>
      </c>
      <c r="AA255" s="50" t="s">
        <v>57</v>
      </c>
      <c r="AB255" s="51">
        <v>50171.25</v>
      </c>
      <c r="AC255" s="48" t="s">
        <v>88</v>
      </c>
      <c r="AD255" s="2" t="str">
        <f t="shared" si="14"/>
        <v>Sudeste</v>
      </c>
      <c r="AE255" s="6">
        <f t="shared" si="13"/>
        <v>6.2673487191334154E-4</v>
      </c>
    </row>
    <row r="256" spans="11:31">
      <c r="K256" s="1" t="s">
        <v>60</v>
      </c>
      <c r="L256" s="178">
        <v>25034.442456934241</v>
      </c>
      <c r="M256" s="1" t="s">
        <v>57</v>
      </c>
      <c r="N256" s="178">
        <v>1088795.9050078981</v>
      </c>
      <c r="O256" s="1"/>
      <c r="P256" s="178"/>
      <c r="R256" s="178"/>
      <c r="Z256" s="11" t="s">
        <v>153</v>
      </c>
      <c r="AA256" s="50" t="s">
        <v>57</v>
      </c>
      <c r="AB256" s="51">
        <v>253376.5</v>
      </c>
      <c r="AC256" s="48" t="s">
        <v>86</v>
      </c>
      <c r="AD256" s="2" t="str">
        <f t="shared" si="14"/>
        <v>Centro-Oeste</v>
      </c>
      <c r="AE256" s="6">
        <f t="shared" si="13"/>
        <v>3.1651571023913255E-3</v>
      </c>
    </row>
    <row r="257" spans="11:31">
      <c r="K257" s="1" t="s">
        <v>60</v>
      </c>
      <c r="L257" s="178">
        <v>48045.412183563683</v>
      </c>
      <c r="M257" s="1" t="s">
        <v>57</v>
      </c>
      <c r="N257" s="178">
        <v>161277.2720998326</v>
      </c>
      <c r="O257" s="1"/>
      <c r="P257" s="178"/>
      <c r="R257" s="54"/>
      <c r="Z257" s="11" t="s">
        <v>153</v>
      </c>
      <c r="AA257" s="50" t="s">
        <v>57</v>
      </c>
      <c r="AB257" s="51">
        <v>50171.25</v>
      </c>
      <c r="AC257" s="48" t="s">
        <v>88</v>
      </c>
      <c r="AD257" s="2" t="str">
        <f t="shared" si="14"/>
        <v>Sudeste</v>
      </c>
      <c r="AE257" s="6">
        <f t="shared" si="13"/>
        <v>6.2673487191334154E-4</v>
      </c>
    </row>
    <row r="258" spans="11:31">
      <c r="K258" s="1" t="s">
        <v>60</v>
      </c>
      <c r="L258" s="178">
        <v>22304.122011371433</v>
      </c>
      <c r="M258" s="1" t="s">
        <v>57</v>
      </c>
      <c r="N258" s="178">
        <v>382910.39544882847</v>
      </c>
      <c r="O258" s="1"/>
      <c r="P258" s="178"/>
      <c r="R258" s="54"/>
      <c r="Z258" s="11" t="s">
        <v>153</v>
      </c>
      <c r="AA258" s="50" t="s">
        <v>57</v>
      </c>
      <c r="AB258" s="51">
        <v>50171.25</v>
      </c>
      <c r="AC258" s="48" t="s">
        <v>88</v>
      </c>
      <c r="AD258" s="2" t="str">
        <f t="shared" si="14"/>
        <v>Sudeste</v>
      </c>
      <c r="AE258" s="6">
        <f t="shared" ref="AE258:AE321" si="15">AB258/SUM($AB$194:$AB$469)</f>
        <v>6.2673487191334154E-4</v>
      </c>
    </row>
    <row r="259" spans="11:31">
      <c r="K259" s="1" t="s">
        <v>60</v>
      </c>
      <c r="L259" s="178">
        <v>37726.652592383958</v>
      </c>
      <c r="M259" s="1" t="s">
        <v>57</v>
      </c>
      <c r="N259" s="178">
        <v>654274.57452572521</v>
      </c>
      <c r="O259" s="1"/>
      <c r="P259" s="178"/>
      <c r="R259" s="54"/>
      <c r="Z259" s="11" t="s">
        <v>153</v>
      </c>
      <c r="AA259" s="50" t="s">
        <v>57</v>
      </c>
      <c r="AB259" s="51">
        <v>50171.25</v>
      </c>
      <c r="AC259" s="48" t="s">
        <v>88</v>
      </c>
      <c r="AD259" s="2" t="str">
        <f t="shared" ref="AD259:AD322" si="16">VLOOKUP(AC259,$AG$1:$AH$16,2,0)</f>
        <v>Sudeste</v>
      </c>
      <c r="AE259" s="6">
        <f t="shared" si="15"/>
        <v>6.2673487191334154E-4</v>
      </c>
    </row>
    <row r="260" spans="11:31">
      <c r="K260" s="1" t="s">
        <v>60</v>
      </c>
      <c r="L260" s="178">
        <v>22746.405449271027</v>
      </c>
      <c r="M260" s="1" t="s">
        <v>59</v>
      </c>
      <c r="N260" s="178">
        <v>111647.09633670996</v>
      </c>
      <c r="O260" s="1"/>
      <c r="P260" s="178"/>
      <c r="R260" s="54"/>
      <c r="Z260" s="11" t="s">
        <v>153</v>
      </c>
      <c r="AA260" s="50" t="s">
        <v>57</v>
      </c>
      <c r="AB260" s="51">
        <v>59025</v>
      </c>
      <c r="AC260" s="48" t="s">
        <v>88</v>
      </c>
      <c r="AD260" s="2" t="str">
        <f t="shared" si="16"/>
        <v>Sudeste</v>
      </c>
      <c r="AE260" s="6">
        <f t="shared" si="15"/>
        <v>7.3733514342746065E-4</v>
      </c>
    </row>
    <row r="261" spans="11:31">
      <c r="K261" s="1" t="s">
        <v>60</v>
      </c>
      <c r="L261" s="178">
        <v>39935.204793253732</v>
      </c>
      <c r="M261" s="1" t="s">
        <v>59</v>
      </c>
      <c r="N261" s="178">
        <v>376585.58311637939</v>
      </c>
      <c r="O261" s="1"/>
      <c r="P261" s="178"/>
      <c r="R261" s="54"/>
      <c r="Z261" s="11" t="s">
        <v>153</v>
      </c>
      <c r="AA261" s="50" t="s">
        <v>59</v>
      </c>
      <c r="AB261" s="51">
        <v>845000.08</v>
      </c>
      <c r="AC261" s="48" t="s">
        <v>82</v>
      </c>
      <c r="AD261" s="2" t="str">
        <f t="shared" si="16"/>
        <v>Sul</v>
      </c>
      <c r="AE261" s="6">
        <f t="shared" si="15"/>
        <v>1.0555667178026525E-2</v>
      </c>
    </row>
    <row r="262" spans="11:31">
      <c r="K262" s="1" t="s">
        <v>60</v>
      </c>
      <c r="L262" s="178">
        <v>30780.370380121007</v>
      </c>
      <c r="M262" s="1" t="s">
        <v>57</v>
      </c>
      <c r="N262" s="178">
        <v>354428.33927975327</v>
      </c>
      <c r="O262" s="1"/>
      <c r="P262" s="178"/>
      <c r="Z262" s="11" t="s">
        <v>153</v>
      </c>
      <c r="AA262" s="50" t="s">
        <v>59</v>
      </c>
      <c r="AB262" s="51">
        <v>845000.08</v>
      </c>
      <c r="AC262" s="48" t="s">
        <v>82</v>
      </c>
      <c r="AD262" s="2" t="str">
        <f t="shared" si="16"/>
        <v>Sul</v>
      </c>
      <c r="AE262" s="6">
        <f t="shared" si="15"/>
        <v>1.0555667178026525E-2</v>
      </c>
    </row>
    <row r="263" spans="11:31">
      <c r="K263" s="1" t="s">
        <v>57</v>
      </c>
      <c r="L263" s="178">
        <v>307142.71241614944</v>
      </c>
      <c r="M263" s="1" t="s">
        <v>57</v>
      </c>
      <c r="N263" s="178">
        <v>342649.97420224408</v>
      </c>
      <c r="O263" s="1"/>
      <c r="P263" s="178"/>
      <c r="Z263" s="11" t="s">
        <v>153</v>
      </c>
      <c r="AA263" s="50" t="s">
        <v>57</v>
      </c>
      <c r="AB263" s="51">
        <v>593305.25</v>
      </c>
      <c r="AC263" s="48" t="s">
        <v>53</v>
      </c>
      <c r="AD263" s="2" t="str">
        <f t="shared" si="16"/>
        <v>SP</v>
      </c>
      <c r="AE263" s="6">
        <f t="shared" si="15"/>
        <v>7.4115173503602775E-3</v>
      </c>
    </row>
    <row r="264" spans="11:31">
      <c r="K264" s="1" t="s">
        <v>57</v>
      </c>
      <c r="L264" s="178">
        <v>154989.14817908275</v>
      </c>
      <c r="M264" s="1" t="s">
        <v>57</v>
      </c>
      <c r="N264" s="178">
        <v>232782.01560357946</v>
      </c>
      <c r="O264" s="1"/>
      <c r="P264" s="178"/>
      <c r="Z264" s="11" t="s">
        <v>153</v>
      </c>
      <c r="AA264" s="50" t="s">
        <v>57</v>
      </c>
      <c r="AB264" s="51">
        <v>385010.6</v>
      </c>
      <c r="AC264" s="48" t="s">
        <v>87</v>
      </c>
      <c r="AD264" s="2" t="str">
        <f t="shared" si="16"/>
        <v>Nordeste</v>
      </c>
      <c r="AE264" s="6">
        <f t="shared" si="15"/>
        <v>4.8095187797050857E-3</v>
      </c>
    </row>
    <row r="265" spans="11:31">
      <c r="K265" s="1" t="s">
        <v>59</v>
      </c>
      <c r="L265" s="178">
        <v>166899.32467970913</v>
      </c>
      <c r="M265" s="1" t="s">
        <v>57</v>
      </c>
      <c r="N265" s="178">
        <v>412002.41538057505</v>
      </c>
      <c r="O265" s="1"/>
      <c r="P265" s="178"/>
      <c r="Z265" s="11" t="s">
        <v>153</v>
      </c>
      <c r="AA265" s="50" t="s">
        <v>57</v>
      </c>
      <c r="AB265" s="51">
        <v>455000</v>
      </c>
      <c r="AC265" s="48" t="s">
        <v>53</v>
      </c>
      <c r="AD265" s="2" t="str">
        <f t="shared" si="16"/>
        <v>SP</v>
      </c>
      <c r="AE265" s="6">
        <f t="shared" si="15"/>
        <v>5.6838202500549698E-3</v>
      </c>
    </row>
    <row r="266" spans="11:31">
      <c r="K266" s="1" t="s">
        <v>59</v>
      </c>
      <c r="L266" s="178">
        <v>215799.59374447851</v>
      </c>
      <c r="M266" s="1" t="s">
        <v>57</v>
      </c>
      <c r="N266" s="178">
        <v>517164.94893072592</v>
      </c>
      <c r="O266" s="1"/>
      <c r="P266" s="178"/>
      <c r="Z266" s="11" t="s">
        <v>153</v>
      </c>
      <c r="AA266" s="50" t="s">
        <v>57</v>
      </c>
      <c r="AB266" s="51">
        <v>335025.00000000006</v>
      </c>
      <c r="AC266" s="48" t="s">
        <v>55</v>
      </c>
      <c r="AD266" s="2" t="str">
        <f t="shared" si="16"/>
        <v>Sudeste</v>
      </c>
      <c r="AE266" s="6">
        <f t="shared" si="15"/>
        <v>4.1851030313728938E-3</v>
      </c>
    </row>
    <row r="267" spans="11:31">
      <c r="K267" s="1" t="s">
        <v>59</v>
      </c>
      <c r="L267" s="178">
        <v>316985.86149391689</v>
      </c>
      <c r="M267" s="1" t="s">
        <v>57</v>
      </c>
      <c r="N267" s="178">
        <v>121998.5123171639</v>
      </c>
      <c r="O267" s="1"/>
      <c r="P267" s="178"/>
      <c r="Z267" s="11" t="s">
        <v>153</v>
      </c>
      <c r="AA267" s="50" t="s">
        <v>57</v>
      </c>
      <c r="AB267" s="51">
        <v>314335.5</v>
      </c>
      <c r="AC267" s="48" t="s">
        <v>53</v>
      </c>
      <c r="AD267" s="2" t="str">
        <f t="shared" si="16"/>
        <v>SP</v>
      </c>
      <c r="AE267" s="6">
        <f t="shared" si="15"/>
        <v>3.9266516048596786E-3</v>
      </c>
    </row>
    <row r="268" spans="11:31">
      <c r="K268" s="1" t="s">
        <v>57</v>
      </c>
      <c r="L268" s="178">
        <v>131471.83426732468</v>
      </c>
      <c r="M268" s="1" t="s">
        <v>57</v>
      </c>
      <c r="N268" s="178">
        <v>343857.18203019968</v>
      </c>
      <c r="O268" s="1"/>
      <c r="P268" s="178"/>
      <c r="Z268" s="11" t="s">
        <v>153</v>
      </c>
      <c r="AA268" s="50" t="s">
        <v>57</v>
      </c>
      <c r="AB268" s="51">
        <v>314335.5</v>
      </c>
      <c r="AC268" s="48" t="s">
        <v>53</v>
      </c>
      <c r="AD268" s="2" t="str">
        <f t="shared" si="16"/>
        <v>SP</v>
      </c>
      <c r="AE268" s="6">
        <f t="shared" si="15"/>
        <v>3.9266516048596786E-3</v>
      </c>
    </row>
    <row r="269" spans="11:31">
      <c r="K269" s="1" t="s">
        <v>59</v>
      </c>
      <c r="L269" s="178">
        <v>315929.90804558044</v>
      </c>
      <c r="M269" s="1" t="s">
        <v>57</v>
      </c>
      <c r="N269" s="178">
        <v>265168.34697301348</v>
      </c>
      <c r="O269" s="1"/>
      <c r="P269" s="178"/>
      <c r="Z269" s="11" t="s">
        <v>153</v>
      </c>
      <c r="AA269" s="50" t="s">
        <v>57</v>
      </c>
      <c r="AB269" s="51">
        <v>314335.5</v>
      </c>
      <c r="AC269" s="48" t="s">
        <v>53</v>
      </c>
      <c r="AD269" s="2" t="str">
        <f t="shared" si="16"/>
        <v>SP</v>
      </c>
      <c r="AE269" s="6">
        <f t="shared" si="15"/>
        <v>3.9266516048596786E-3</v>
      </c>
    </row>
    <row r="270" spans="11:31">
      <c r="K270" s="1" t="s">
        <v>59</v>
      </c>
      <c r="L270" s="178">
        <v>315929.90804558044</v>
      </c>
      <c r="M270" s="1" t="s">
        <v>57</v>
      </c>
      <c r="N270" s="178">
        <v>265168.34697301348</v>
      </c>
      <c r="O270" s="1"/>
      <c r="P270" s="178"/>
      <c r="Z270" s="11" t="s">
        <v>153</v>
      </c>
      <c r="AA270" s="50" t="s">
        <v>57</v>
      </c>
      <c r="AB270" s="51">
        <v>386836.35</v>
      </c>
      <c r="AC270" s="48" t="s">
        <v>53</v>
      </c>
      <c r="AD270" s="2" t="str">
        <f t="shared" si="16"/>
        <v>SP</v>
      </c>
      <c r="AE270" s="6">
        <f t="shared" si="15"/>
        <v>4.832325889202971E-3</v>
      </c>
    </row>
    <row r="271" spans="11:31">
      <c r="K271" s="1" t="s">
        <v>59</v>
      </c>
      <c r="L271" s="178">
        <v>319803.71996566473</v>
      </c>
      <c r="M271" s="1" t="s">
        <v>57</v>
      </c>
      <c r="N271" s="178">
        <v>221197.06738267594</v>
      </c>
      <c r="O271" s="1"/>
      <c r="P271" s="178"/>
      <c r="Z271" s="11" t="s">
        <v>153</v>
      </c>
      <c r="AA271" s="50" t="s">
        <v>57</v>
      </c>
      <c r="AB271" s="51">
        <v>314335.5</v>
      </c>
      <c r="AC271" s="48" t="s">
        <v>53</v>
      </c>
      <c r="AD271" s="2" t="str">
        <f t="shared" si="16"/>
        <v>SP</v>
      </c>
      <c r="AE271" s="6">
        <f t="shared" si="15"/>
        <v>3.9266516048596786E-3</v>
      </c>
    </row>
    <row r="272" spans="11:31">
      <c r="K272" s="1" t="s">
        <v>59</v>
      </c>
      <c r="L272" s="178">
        <v>211362.32887906386</v>
      </c>
      <c r="M272" s="1" t="s">
        <v>57</v>
      </c>
      <c r="N272" s="178">
        <v>374425.44794218475</v>
      </c>
      <c r="O272" s="1"/>
      <c r="P272" s="178"/>
      <c r="Z272" s="11" t="s">
        <v>153</v>
      </c>
      <c r="AA272" s="50" t="s">
        <v>57</v>
      </c>
      <c r="AB272" s="51">
        <v>314335.5</v>
      </c>
      <c r="AC272" s="48" t="s">
        <v>53</v>
      </c>
      <c r="AD272" s="2" t="str">
        <f t="shared" si="16"/>
        <v>SP</v>
      </c>
      <c r="AE272" s="6">
        <f t="shared" si="15"/>
        <v>3.9266516048596786E-3</v>
      </c>
    </row>
    <row r="273" spans="11:31">
      <c r="K273" s="1" t="s">
        <v>57</v>
      </c>
      <c r="L273" s="178">
        <v>789609.69735432696</v>
      </c>
      <c r="M273" s="1" t="s">
        <v>57</v>
      </c>
      <c r="N273" s="178">
        <v>357888.11705134134</v>
      </c>
      <c r="O273" s="1"/>
      <c r="P273" s="178"/>
      <c r="Z273" s="11" t="s">
        <v>153</v>
      </c>
      <c r="AA273" s="50" t="s">
        <v>57</v>
      </c>
      <c r="AB273" s="51">
        <v>386836.35</v>
      </c>
      <c r="AC273" s="48" t="s">
        <v>53</v>
      </c>
      <c r="AD273" s="2" t="str">
        <f t="shared" si="16"/>
        <v>SP</v>
      </c>
      <c r="AE273" s="6">
        <f t="shared" si="15"/>
        <v>4.832325889202971E-3</v>
      </c>
    </row>
    <row r="274" spans="11:31">
      <c r="K274" s="1" t="s">
        <v>59</v>
      </c>
      <c r="L274" s="178">
        <v>122153.67803524119</v>
      </c>
      <c r="M274" s="1" t="s">
        <v>57</v>
      </c>
      <c r="N274" s="178">
        <v>186325.36322517568</v>
      </c>
      <c r="O274" s="1"/>
      <c r="P274" s="178"/>
      <c r="Z274" s="11" t="s">
        <v>153</v>
      </c>
      <c r="AA274" s="50" t="s">
        <v>57</v>
      </c>
      <c r="AB274" s="51">
        <v>386836.35</v>
      </c>
      <c r="AC274" s="48" t="s">
        <v>53</v>
      </c>
      <c r="AD274" s="2" t="str">
        <f t="shared" si="16"/>
        <v>SP</v>
      </c>
      <c r="AE274" s="6">
        <f t="shared" si="15"/>
        <v>4.832325889202971E-3</v>
      </c>
    </row>
    <row r="275" spans="11:31">
      <c r="K275" s="1" t="s">
        <v>59</v>
      </c>
      <c r="L275" s="178">
        <v>140368.98617055282</v>
      </c>
      <c r="M275" s="1" t="s">
        <v>57</v>
      </c>
      <c r="N275" s="178">
        <v>215671.1544174857</v>
      </c>
      <c r="O275" s="1"/>
      <c r="P275" s="178"/>
      <c r="Z275" s="11" t="s">
        <v>153</v>
      </c>
      <c r="AA275" s="50" t="s">
        <v>57</v>
      </c>
      <c r="AB275" s="51">
        <v>386836.35</v>
      </c>
      <c r="AC275" s="48" t="s">
        <v>53</v>
      </c>
      <c r="AD275" s="2" t="str">
        <f t="shared" si="16"/>
        <v>SP</v>
      </c>
      <c r="AE275" s="6">
        <f t="shared" si="15"/>
        <v>4.832325889202971E-3</v>
      </c>
    </row>
    <row r="276" spans="11:31">
      <c r="K276" s="1" t="s">
        <v>59</v>
      </c>
      <c r="L276" s="178">
        <v>264785.95914840855</v>
      </c>
      <c r="M276" s="1" t="s">
        <v>57</v>
      </c>
      <c r="N276" s="178">
        <v>325105.04273733252</v>
      </c>
      <c r="O276" s="1"/>
      <c r="P276" s="178"/>
      <c r="Z276" s="11" t="s">
        <v>153</v>
      </c>
      <c r="AA276" s="50" t="s">
        <v>57</v>
      </c>
      <c r="AB276" s="51">
        <v>386836.35</v>
      </c>
      <c r="AC276" s="48" t="s">
        <v>53</v>
      </c>
      <c r="AD276" s="2" t="str">
        <f t="shared" si="16"/>
        <v>SP</v>
      </c>
      <c r="AE276" s="6">
        <f t="shared" si="15"/>
        <v>4.832325889202971E-3</v>
      </c>
    </row>
    <row r="277" spans="11:31">
      <c r="K277" s="1" t="s">
        <v>59</v>
      </c>
      <c r="L277" s="178">
        <v>269127.82651913143</v>
      </c>
      <c r="M277" s="1" t="s">
        <v>57</v>
      </c>
      <c r="N277" s="178">
        <v>378389.26587685151</v>
      </c>
      <c r="O277" s="1"/>
      <c r="P277" s="178"/>
      <c r="Z277" s="11" t="s">
        <v>153</v>
      </c>
      <c r="AA277" s="50" t="s">
        <v>57</v>
      </c>
      <c r="AB277" s="51">
        <v>314335.5</v>
      </c>
      <c r="AC277" s="48" t="s">
        <v>53</v>
      </c>
      <c r="AD277" s="2" t="str">
        <f t="shared" si="16"/>
        <v>SP</v>
      </c>
      <c r="AE277" s="6">
        <f t="shared" si="15"/>
        <v>3.9266516048596786E-3</v>
      </c>
    </row>
    <row r="278" spans="11:31">
      <c r="K278" s="1" t="s">
        <v>57</v>
      </c>
      <c r="L278" s="178">
        <v>74810.569407270043</v>
      </c>
      <c r="M278" s="1" t="s">
        <v>57</v>
      </c>
      <c r="N278" s="178">
        <v>369008.92448295723</v>
      </c>
      <c r="O278" s="1"/>
      <c r="P278" s="178"/>
      <c r="Z278" s="11" t="s">
        <v>153</v>
      </c>
      <c r="AA278" s="50" t="s">
        <v>57</v>
      </c>
      <c r="AB278" s="51">
        <v>386836.35</v>
      </c>
      <c r="AC278" s="48" t="s">
        <v>53</v>
      </c>
      <c r="AD278" s="2" t="str">
        <f t="shared" si="16"/>
        <v>SP</v>
      </c>
      <c r="AE278" s="6">
        <f t="shared" si="15"/>
        <v>4.832325889202971E-3</v>
      </c>
    </row>
    <row r="279" spans="11:31">
      <c r="K279" s="1" t="s">
        <v>57</v>
      </c>
      <c r="L279" s="178">
        <v>325360.88697231532</v>
      </c>
      <c r="M279" s="1" t="s">
        <v>57</v>
      </c>
      <c r="N279" s="178">
        <v>354972.29353974585</v>
      </c>
      <c r="O279" s="1"/>
      <c r="P279" s="178"/>
      <c r="Z279" s="11" t="s">
        <v>153</v>
      </c>
      <c r="AA279" s="50" t="s">
        <v>57</v>
      </c>
      <c r="AB279" s="51">
        <v>386836.35</v>
      </c>
      <c r="AC279" s="48" t="s">
        <v>53</v>
      </c>
      <c r="AD279" s="2" t="str">
        <f t="shared" si="16"/>
        <v>SP</v>
      </c>
      <c r="AE279" s="6">
        <f t="shared" si="15"/>
        <v>4.832325889202971E-3</v>
      </c>
    </row>
    <row r="280" spans="11:31">
      <c r="K280" s="1" t="s">
        <v>57</v>
      </c>
      <c r="L280" s="178">
        <v>348883.38766121992</v>
      </c>
      <c r="M280" s="1" t="s">
        <v>59</v>
      </c>
      <c r="N280" s="178">
        <v>97067.897986119948</v>
      </c>
      <c r="O280" s="1"/>
      <c r="P280" s="178"/>
      <c r="Z280" s="11" t="s">
        <v>153</v>
      </c>
      <c r="AA280" s="50" t="s">
        <v>57</v>
      </c>
      <c r="AB280" s="51">
        <v>386836.35</v>
      </c>
      <c r="AC280" s="48" t="s">
        <v>53</v>
      </c>
      <c r="AD280" s="2" t="str">
        <f t="shared" si="16"/>
        <v>SP</v>
      </c>
      <c r="AE280" s="6">
        <f t="shared" si="15"/>
        <v>4.832325889202971E-3</v>
      </c>
    </row>
    <row r="281" spans="11:31">
      <c r="K281" s="1" t="s">
        <v>57</v>
      </c>
      <c r="L281" s="178">
        <v>339884.28599194827</v>
      </c>
      <c r="M281" s="1" t="s">
        <v>59</v>
      </c>
      <c r="N281" s="178">
        <v>94857.709544606245</v>
      </c>
      <c r="O281" s="1"/>
      <c r="P281" s="178"/>
      <c r="Z281" s="11" t="s">
        <v>153</v>
      </c>
      <c r="AA281" s="50" t="s">
        <v>57</v>
      </c>
      <c r="AB281" s="51">
        <v>386836.35</v>
      </c>
      <c r="AC281" s="48" t="s">
        <v>53</v>
      </c>
      <c r="AD281" s="2" t="str">
        <f t="shared" si="16"/>
        <v>SP</v>
      </c>
      <c r="AE281" s="6">
        <f t="shared" si="15"/>
        <v>4.832325889202971E-3</v>
      </c>
    </row>
    <row r="282" spans="11:31">
      <c r="K282" s="1" t="s">
        <v>57</v>
      </c>
      <c r="L282" s="178">
        <v>253799.45214416756</v>
      </c>
      <c r="M282" s="1" t="s">
        <v>59</v>
      </c>
      <c r="N282" s="178">
        <v>191519.42377536566</v>
      </c>
      <c r="O282" s="1"/>
      <c r="P282" s="178"/>
      <c r="Z282" s="11" t="s">
        <v>153</v>
      </c>
      <c r="AA282" s="50" t="s">
        <v>57</v>
      </c>
      <c r="AB282" s="51">
        <v>386836.35</v>
      </c>
      <c r="AC282" s="48" t="s">
        <v>53</v>
      </c>
      <c r="AD282" s="2" t="str">
        <f t="shared" si="16"/>
        <v>SP</v>
      </c>
      <c r="AE282" s="6">
        <f t="shared" si="15"/>
        <v>4.832325889202971E-3</v>
      </c>
    </row>
    <row r="283" spans="11:31">
      <c r="K283" s="1" t="s">
        <v>57</v>
      </c>
      <c r="L283" s="178">
        <v>290677.22024777473</v>
      </c>
      <c r="M283" s="1" t="s">
        <v>59</v>
      </c>
      <c r="N283" s="178">
        <v>252631.98656030191</v>
      </c>
      <c r="O283" s="1"/>
      <c r="P283" s="178"/>
      <c r="Z283" s="11" t="s">
        <v>153</v>
      </c>
      <c r="AA283" s="50" t="s">
        <v>57</v>
      </c>
      <c r="AB283" s="51">
        <v>386836.35</v>
      </c>
      <c r="AC283" s="48" t="s">
        <v>53</v>
      </c>
      <c r="AD283" s="2" t="str">
        <f t="shared" si="16"/>
        <v>SP</v>
      </c>
      <c r="AE283" s="6">
        <f t="shared" si="15"/>
        <v>4.832325889202971E-3</v>
      </c>
    </row>
    <row r="284" spans="11:31">
      <c r="K284" s="1" t="s">
        <v>59</v>
      </c>
      <c r="L284" s="178">
        <v>202919.84835660239</v>
      </c>
      <c r="M284" s="1" t="s">
        <v>59</v>
      </c>
      <c r="N284" s="178">
        <v>243339.98600698262</v>
      </c>
      <c r="O284" s="1"/>
      <c r="P284" s="178"/>
      <c r="Z284" s="11" t="s">
        <v>153</v>
      </c>
      <c r="AA284" s="50" t="s">
        <v>57</v>
      </c>
      <c r="AB284" s="51">
        <v>314335.5</v>
      </c>
      <c r="AC284" s="48" t="s">
        <v>53</v>
      </c>
      <c r="AD284" s="2" t="str">
        <f t="shared" si="16"/>
        <v>SP</v>
      </c>
      <c r="AE284" s="6">
        <f t="shared" si="15"/>
        <v>3.9266516048596786E-3</v>
      </c>
    </row>
    <row r="285" spans="11:31">
      <c r="K285" s="1" t="s">
        <v>57</v>
      </c>
      <c r="L285" s="178">
        <v>891256.24231140607</v>
      </c>
      <c r="M285" s="1" t="s">
        <v>57</v>
      </c>
      <c r="N285" s="178">
        <v>127001.67862436477</v>
      </c>
      <c r="O285" s="1"/>
      <c r="P285" s="178"/>
      <c r="Z285" s="11" t="s">
        <v>153</v>
      </c>
      <c r="AA285" s="50" t="s">
        <v>57</v>
      </c>
      <c r="AB285" s="51">
        <v>386836.35</v>
      </c>
      <c r="AC285" s="48" t="s">
        <v>53</v>
      </c>
      <c r="AD285" s="2" t="str">
        <f t="shared" si="16"/>
        <v>SP</v>
      </c>
      <c r="AE285" s="6">
        <f t="shared" si="15"/>
        <v>4.832325889202971E-3</v>
      </c>
    </row>
    <row r="286" spans="11:31">
      <c r="K286" s="1" t="s">
        <v>57</v>
      </c>
      <c r="L286" s="178">
        <v>380525.10169399052</v>
      </c>
      <c r="M286" s="1" t="s">
        <v>57</v>
      </c>
      <c r="N286" s="178">
        <v>871585.70428444922</v>
      </c>
      <c r="O286" s="1"/>
      <c r="P286" s="178"/>
      <c r="Z286" s="11" t="s">
        <v>153</v>
      </c>
      <c r="AA286" s="50" t="s">
        <v>57</v>
      </c>
      <c r="AB286" s="51">
        <v>386836.35</v>
      </c>
      <c r="AC286" s="48" t="s">
        <v>53</v>
      </c>
      <c r="AD286" s="2" t="str">
        <f t="shared" si="16"/>
        <v>SP</v>
      </c>
      <c r="AE286" s="6">
        <f t="shared" si="15"/>
        <v>4.832325889202971E-3</v>
      </c>
    </row>
    <row r="287" spans="11:31">
      <c r="K287" s="1" t="s">
        <v>59</v>
      </c>
      <c r="L287" s="178">
        <v>301484.66830123891</v>
      </c>
      <c r="M287" s="1" t="s">
        <v>57</v>
      </c>
      <c r="N287" s="178">
        <v>498160.32281065965</v>
      </c>
      <c r="O287" s="1"/>
      <c r="P287" s="178"/>
      <c r="Z287" s="11" t="s">
        <v>153</v>
      </c>
      <c r="AA287" s="50" t="s">
        <v>57</v>
      </c>
      <c r="AB287" s="51">
        <v>386836.35</v>
      </c>
      <c r="AC287" s="48" t="s">
        <v>53</v>
      </c>
      <c r="AD287" s="2" t="str">
        <f t="shared" si="16"/>
        <v>SP</v>
      </c>
      <c r="AE287" s="6">
        <f t="shared" si="15"/>
        <v>4.832325889202971E-3</v>
      </c>
    </row>
    <row r="288" spans="11:31">
      <c r="K288" s="1" t="s">
        <v>59</v>
      </c>
      <c r="L288" s="178">
        <v>133744.37739236487</v>
      </c>
      <c r="M288" s="1" t="s">
        <v>57</v>
      </c>
      <c r="N288" s="178">
        <v>724778.35634935112</v>
      </c>
      <c r="O288" s="1"/>
      <c r="P288" s="178"/>
      <c r="Z288" s="11" t="s">
        <v>153</v>
      </c>
      <c r="AA288" s="50" t="s">
        <v>57</v>
      </c>
      <c r="AB288" s="51">
        <v>314335.5</v>
      </c>
      <c r="AC288" s="48" t="s">
        <v>53</v>
      </c>
      <c r="AD288" s="2" t="str">
        <f t="shared" si="16"/>
        <v>SP</v>
      </c>
      <c r="AE288" s="6">
        <f t="shared" si="15"/>
        <v>3.9266516048596786E-3</v>
      </c>
    </row>
    <row r="289" spans="11:31">
      <c r="K289" s="1" t="s">
        <v>59</v>
      </c>
      <c r="L289" s="178">
        <v>193224.35235514445</v>
      </c>
      <c r="M289" s="1"/>
      <c r="N289" s="178"/>
      <c r="O289" s="1"/>
      <c r="P289" s="178"/>
      <c r="Z289" s="11" t="s">
        <v>153</v>
      </c>
      <c r="AA289" s="50" t="s">
        <v>57</v>
      </c>
      <c r="AB289" s="51">
        <v>314335.5</v>
      </c>
      <c r="AC289" s="48" t="s">
        <v>53</v>
      </c>
      <c r="AD289" s="2" t="str">
        <f t="shared" si="16"/>
        <v>SP</v>
      </c>
      <c r="AE289" s="6">
        <f t="shared" si="15"/>
        <v>3.9266516048596786E-3</v>
      </c>
    </row>
    <row r="290" spans="11:31">
      <c r="K290" s="1" t="s">
        <v>57</v>
      </c>
      <c r="L290" s="178">
        <v>891282.86335142504</v>
      </c>
      <c r="M290" s="1"/>
      <c r="N290" s="178"/>
      <c r="O290" s="1"/>
      <c r="P290" s="178"/>
      <c r="Z290" s="11" t="s">
        <v>153</v>
      </c>
      <c r="AA290" s="50" t="s">
        <v>57</v>
      </c>
      <c r="AB290" s="51">
        <v>386836.35</v>
      </c>
      <c r="AC290" s="48" t="s">
        <v>53</v>
      </c>
      <c r="AD290" s="2" t="str">
        <f t="shared" si="16"/>
        <v>SP</v>
      </c>
      <c r="AE290" s="6">
        <f t="shared" si="15"/>
        <v>4.832325889202971E-3</v>
      </c>
    </row>
    <row r="291" spans="11:31">
      <c r="K291" s="1" t="s">
        <v>59</v>
      </c>
      <c r="L291" s="178">
        <v>291325.07023316226</v>
      </c>
      <c r="M291" s="1"/>
      <c r="N291" s="178"/>
      <c r="O291" s="1"/>
      <c r="P291" s="178"/>
      <c r="Z291" s="11" t="s">
        <v>153</v>
      </c>
      <c r="AA291" s="50" t="s">
        <v>57</v>
      </c>
      <c r="AB291" s="51">
        <v>386836.35</v>
      </c>
      <c r="AC291" s="48" t="s">
        <v>53</v>
      </c>
      <c r="AD291" s="2" t="str">
        <f t="shared" si="16"/>
        <v>SP</v>
      </c>
      <c r="AE291" s="6">
        <f t="shared" si="15"/>
        <v>4.832325889202971E-3</v>
      </c>
    </row>
    <row r="292" spans="11:31">
      <c r="K292" s="1" t="s">
        <v>59</v>
      </c>
      <c r="L292" s="178">
        <v>68224.182483812139</v>
      </c>
      <c r="M292" s="1"/>
      <c r="N292" s="178"/>
      <c r="O292" s="1"/>
      <c r="P292" s="178"/>
      <c r="Z292" s="11" t="s">
        <v>153</v>
      </c>
      <c r="AA292" s="50" t="s">
        <v>57</v>
      </c>
      <c r="AB292" s="51">
        <v>386836.35</v>
      </c>
      <c r="AC292" s="48" t="s">
        <v>53</v>
      </c>
      <c r="AD292" s="2" t="str">
        <f t="shared" si="16"/>
        <v>SP</v>
      </c>
      <c r="AE292" s="6">
        <f t="shared" si="15"/>
        <v>4.832325889202971E-3</v>
      </c>
    </row>
    <row r="293" spans="11:31">
      <c r="K293" s="1" t="s">
        <v>59</v>
      </c>
      <c r="L293" s="178">
        <v>141141.48306719525</v>
      </c>
      <c r="M293" s="1"/>
      <c r="N293" s="178"/>
      <c r="O293" s="1"/>
      <c r="P293" s="178"/>
      <c r="Z293" s="11" t="s">
        <v>153</v>
      </c>
      <c r="AA293" s="50" t="s">
        <v>57</v>
      </c>
      <c r="AB293" s="51">
        <v>314335.5</v>
      </c>
      <c r="AC293" s="48" t="s">
        <v>53</v>
      </c>
      <c r="AD293" s="2" t="str">
        <f t="shared" si="16"/>
        <v>SP</v>
      </c>
      <c r="AE293" s="6">
        <f t="shared" si="15"/>
        <v>3.9266516048596786E-3</v>
      </c>
    </row>
    <row r="294" spans="11:31">
      <c r="K294" s="1" t="s">
        <v>59</v>
      </c>
      <c r="L294" s="178">
        <v>202517.74138917244</v>
      </c>
      <c r="M294" s="1"/>
      <c r="N294" s="178"/>
      <c r="O294" s="1"/>
      <c r="P294" s="178"/>
      <c r="Z294" s="11" t="s">
        <v>153</v>
      </c>
      <c r="AA294" s="50" t="s">
        <v>57</v>
      </c>
      <c r="AB294" s="51">
        <v>326740</v>
      </c>
      <c r="AC294" s="48" t="s">
        <v>53</v>
      </c>
      <c r="AD294" s="2" t="str">
        <f t="shared" si="16"/>
        <v>SP</v>
      </c>
      <c r="AE294" s="6">
        <f t="shared" si="15"/>
        <v>4.0816075351713423E-3</v>
      </c>
    </row>
    <row r="295" spans="11:31">
      <c r="K295" s="1" t="s">
        <v>59</v>
      </c>
      <c r="L295" s="178">
        <v>495956.46994198166</v>
      </c>
      <c r="M295" s="1"/>
      <c r="N295" s="178"/>
      <c r="O295" s="1"/>
      <c r="P295" s="178"/>
      <c r="Z295" s="11" t="s">
        <v>153</v>
      </c>
      <c r="AA295" s="50" t="s">
        <v>57</v>
      </c>
      <c r="AB295" s="51">
        <v>268800</v>
      </c>
      <c r="AC295" s="48" t="s">
        <v>53</v>
      </c>
      <c r="AD295" s="2" t="str">
        <f t="shared" si="16"/>
        <v>SP</v>
      </c>
      <c r="AE295" s="6">
        <f t="shared" si="15"/>
        <v>3.3578261169555515E-3</v>
      </c>
    </row>
    <row r="296" spans="11:31">
      <c r="K296" s="1" t="s">
        <v>59</v>
      </c>
      <c r="L296" s="178">
        <v>536044.96540919144</v>
      </c>
      <c r="M296" s="1"/>
      <c r="N296" s="178"/>
      <c r="O296" s="1"/>
      <c r="P296" s="178"/>
      <c r="Z296" s="11" t="s">
        <v>153</v>
      </c>
      <c r="AA296" s="50" t="s">
        <v>59</v>
      </c>
      <c r="AB296" s="51">
        <v>570301.19999999995</v>
      </c>
      <c r="AC296" s="48" t="s">
        <v>88</v>
      </c>
      <c r="AD296" s="2" t="str">
        <f t="shared" si="16"/>
        <v>Sudeste</v>
      </c>
      <c r="AE296" s="6">
        <f t="shared" si="15"/>
        <v>7.124152767451976E-3</v>
      </c>
    </row>
    <row r="297" spans="11:31">
      <c r="K297" s="1" t="s">
        <v>59</v>
      </c>
      <c r="L297" s="178">
        <v>512715.52924031118</v>
      </c>
      <c r="M297" s="1"/>
      <c r="N297" s="178"/>
      <c r="O297" s="1"/>
      <c r="P297" s="178"/>
      <c r="Z297" s="11" t="s">
        <v>153</v>
      </c>
      <c r="AA297" s="50" t="s">
        <v>59</v>
      </c>
      <c r="AB297" s="51">
        <v>210540</v>
      </c>
      <c r="AC297" s="48" t="s">
        <v>53</v>
      </c>
      <c r="AD297" s="2" t="str">
        <f t="shared" si="16"/>
        <v>SP</v>
      </c>
      <c r="AE297" s="6">
        <f t="shared" si="15"/>
        <v>2.6300472866957656E-3</v>
      </c>
    </row>
    <row r="298" spans="11:31">
      <c r="K298" s="1" t="s">
        <v>59</v>
      </c>
      <c r="L298" s="178">
        <v>291120.35161932482</v>
      </c>
      <c r="M298" s="1"/>
      <c r="N298" s="178"/>
      <c r="O298" s="1"/>
      <c r="P298" s="178"/>
      <c r="Z298" s="11" t="s">
        <v>153</v>
      </c>
      <c r="AA298" s="50" t="s">
        <v>59</v>
      </c>
      <c r="AB298" s="51">
        <v>210540</v>
      </c>
      <c r="AC298" s="48" t="s">
        <v>53</v>
      </c>
      <c r="AD298" s="2" t="str">
        <f t="shared" si="16"/>
        <v>SP</v>
      </c>
      <c r="AE298" s="6">
        <f t="shared" si="15"/>
        <v>2.6300472866957656E-3</v>
      </c>
    </row>
    <row r="299" spans="11:31">
      <c r="K299" s="1" t="s">
        <v>59</v>
      </c>
      <c r="L299" s="178">
        <v>291120.35351506236</v>
      </c>
      <c r="M299" s="1"/>
      <c r="N299" s="178"/>
      <c r="O299" s="1"/>
      <c r="P299" s="178"/>
      <c r="Z299" s="11" t="s">
        <v>153</v>
      </c>
      <c r="AA299" s="50" t="s">
        <v>59</v>
      </c>
      <c r="AB299" s="51">
        <v>204840.8</v>
      </c>
      <c r="AC299" s="48" t="s">
        <v>53</v>
      </c>
      <c r="AD299" s="2" t="str">
        <f t="shared" si="16"/>
        <v>SP</v>
      </c>
      <c r="AE299" s="6">
        <f t="shared" si="15"/>
        <v>2.5588533781922196E-3</v>
      </c>
    </row>
    <row r="300" spans="11:31">
      <c r="K300" s="1" t="s">
        <v>59</v>
      </c>
      <c r="L300" s="178">
        <v>56436.67149430055</v>
      </c>
      <c r="M300" s="1"/>
      <c r="N300" s="178"/>
      <c r="O300" s="1"/>
      <c r="P300" s="178"/>
      <c r="Z300" s="11" t="s">
        <v>153</v>
      </c>
      <c r="AA300" s="50" t="s">
        <v>59</v>
      </c>
      <c r="AB300" s="51">
        <v>288000</v>
      </c>
      <c r="AC300" s="48" t="s">
        <v>55</v>
      </c>
      <c r="AD300" s="2" t="str">
        <f t="shared" si="16"/>
        <v>Sudeste</v>
      </c>
      <c r="AE300" s="6">
        <f t="shared" si="15"/>
        <v>3.5976708395952335E-3</v>
      </c>
    </row>
    <row r="301" spans="11:31">
      <c r="K301" s="1" t="s">
        <v>59</v>
      </c>
      <c r="L301" s="178">
        <v>196074.71687183029</v>
      </c>
      <c r="M301" s="1"/>
      <c r="N301" s="178"/>
      <c r="O301" s="1"/>
      <c r="P301" s="178"/>
      <c r="Z301" s="11" t="s">
        <v>153</v>
      </c>
      <c r="AA301" s="50" t="s">
        <v>57</v>
      </c>
      <c r="AB301" s="51">
        <v>385844.3</v>
      </c>
      <c r="AC301" s="48" t="s">
        <v>87</v>
      </c>
      <c r="AD301" s="2" t="str">
        <f t="shared" si="16"/>
        <v>Nordeste</v>
      </c>
      <c r="AE301" s="6">
        <f t="shared" si="15"/>
        <v>4.8199332872709555E-3</v>
      </c>
    </row>
    <row r="302" spans="11:31">
      <c r="K302" s="1" t="s">
        <v>59</v>
      </c>
      <c r="L302" s="178">
        <v>277918.4354360915</v>
      </c>
      <c r="M302" s="1"/>
      <c r="N302" s="178"/>
      <c r="O302" s="1"/>
      <c r="P302" s="178"/>
      <c r="Z302" s="11" t="s">
        <v>153</v>
      </c>
      <c r="AA302" s="50" t="s">
        <v>59</v>
      </c>
      <c r="AB302" s="51">
        <v>172700</v>
      </c>
      <c r="AC302" s="48" t="s">
        <v>87</v>
      </c>
      <c r="AD302" s="2" t="str">
        <f t="shared" si="16"/>
        <v>Nordeste</v>
      </c>
      <c r="AE302" s="6">
        <f t="shared" si="15"/>
        <v>2.1573533124933917E-3</v>
      </c>
    </row>
    <row r="303" spans="11:31">
      <c r="K303" s="1" t="s">
        <v>59</v>
      </c>
      <c r="L303" s="178">
        <v>61020.082717721481</v>
      </c>
      <c r="M303" s="1"/>
      <c r="N303" s="178"/>
      <c r="O303" s="1"/>
      <c r="P303" s="178"/>
      <c r="Z303" s="11" t="s">
        <v>153</v>
      </c>
      <c r="AA303" s="50" t="s">
        <v>59</v>
      </c>
      <c r="AB303" s="51">
        <v>172700</v>
      </c>
      <c r="AC303" s="48" t="s">
        <v>87</v>
      </c>
      <c r="AD303" s="2" t="str">
        <f t="shared" si="16"/>
        <v>Nordeste</v>
      </c>
      <c r="AE303" s="6">
        <f t="shared" si="15"/>
        <v>2.1573533124933917E-3</v>
      </c>
    </row>
    <row r="304" spans="11:31">
      <c r="K304" s="1" t="s">
        <v>57</v>
      </c>
      <c r="L304" s="178">
        <v>173399.64130928559</v>
      </c>
      <c r="M304" s="1"/>
      <c r="N304" s="178"/>
      <c r="O304" s="1"/>
      <c r="P304" s="178"/>
      <c r="Z304" s="11" t="s">
        <v>153</v>
      </c>
      <c r="AA304" s="50" t="s">
        <v>59</v>
      </c>
      <c r="AB304" s="51">
        <v>172700</v>
      </c>
      <c r="AC304" s="48" t="s">
        <v>87</v>
      </c>
      <c r="AD304" s="2" t="str">
        <f t="shared" si="16"/>
        <v>Nordeste</v>
      </c>
      <c r="AE304" s="6">
        <f t="shared" si="15"/>
        <v>2.1573533124933917E-3</v>
      </c>
    </row>
    <row r="305" spans="11:31">
      <c r="K305" s="1" t="s">
        <v>59</v>
      </c>
      <c r="L305" s="178">
        <v>297050.15932015551</v>
      </c>
      <c r="M305" s="1"/>
      <c r="N305" s="178"/>
      <c r="O305" s="1"/>
      <c r="P305" s="178"/>
      <c r="Z305" s="11" t="s">
        <v>153</v>
      </c>
      <c r="AA305" s="50" t="s">
        <v>60</v>
      </c>
      <c r="AB305" s="51">
        <v>50171.250000000007</v>
      </c>
      <c r="AC305" s="48" t="s">
        <v>88</v>
      </c>
      <c r="AD305" s="2" t="str">
        <f t="shared" si="16"/>
        <v>Sudeste</v>
      </c>
      <c r="AE305" s="6">
        <f t="shared" si="15"/>
        <v>6.2673487191334165E-4</v>
      </c>
    </row>
    <row r="306" spans="11:31">
      <c r="K306" s="1" t="s">
        <v>59</v>
      </c>
      <c r="L306" s="178">
        <v>186642.32118902792</v>
      </c>
      <c r="M306" s="1"/>
      <c r="N306" s="178"/>
      <c r="O306" s="1"/>
      <c r="P306" s="178"/>
      <c r="Z306" s="11" t="s">
        <v>153</v>
      </c>
      <c r="AA306" s="50" t="s">
        <v>57</v>
      </c>
      <c r="AB306" s="51">
        <v>297500</v>
      </c>
      <c r="AC306" s="48" t="s">
        <v>84</v>
      </c>
      <c r="AD306" s="2" t="str">
        <f t="shared" si="16"/>
        <v>Sul</v>
      </c>
      <c r="AE306" s="6">
        <f t="shared" si="15"/>
        <v>3.7163440096513265E-3</v>
      </c>
    </row>
    <row r="307" spans="11:31">
      <c r="K307" s="1" t="s">
        <v>57</v>
      </c>
      <c r="L307" s="178">
        <v>760452.62863164011</v>
      </c>
      <c r="M307" s="1"/>
      <c r="N307" s="178"/>
      <c r="O307" s="1"/>
      <c r="P307" s="178"/>
      <c r="Z307" s="11" t="s">
        <v>153</v>
      </c>
      <c r="AA307" s="50" t="s">
        <v>57</v>
      </c>
      <c r="AB307" s="51">
        <v>297500</v>
      </c>
      <c r="AC307" s="48" t="s">
        <v>84</v>
      </c>
      <c r="AD307" s="2" t="str">
        <f t="shared" si="16"/>
        <v>Sul</v>
      </c>
      <c r="AE307" s="6">
        <f t="shared" si="15"/>
        <v>3.7163440096513265E-3</v>
      </c>
    </row>
    <row r="308" spans="11:31">
      <c r="K308" s="1" t="s">
        <v>59</v>
      </c>
      <c r="L308" s="178">
        <v>438309.06104283949</v>
      </c>
      <c r="M308" s="1"/>
      <c r="N308" s="178"/>
      <c r="O308" s="1"/>
      <c r="P308" s="178"/>
      <c r="Z308" s="11" t="s">
        <v>153</v>
      </c>
      <c r="AA308" s="50" t="s">
        <v>57</v>
      </c>
      <c r="AB308" s="51">
        <v>300000</v>
      </c>
      <c r="AC308" s="48" t="s">
        <v>86</v>
      </c>
      <c r="AD308" s="2" t="str">
        <f t="shared" si="16"/>
        <v>Centro-Oeste</v>
      </c>
      <c r="AE308" s="6">
        <f t="shared" si="15"/>
        <v>3.7475737912450349E-3</v>
      </c>
    </row>
    <row r="309" spans="11:31">
      <c r="K309" s="1" t="s">
        <v>59</v>
      </c>
      <c r="L309" s="178">
        <v>80037.282835289021</v>
      </c>
      <c r="M309" s="1"/>
      <c r="N309" s="178"/>
      <c r="O309" s="1"/>
      <c r="P309" s="178"/>
      <c r="Z309" s="11" t="s">
        <v>153</v>
      </c>
      <c r="AA309" s="50" t="s">
        <v>57</v>
      </c>
      <c r="AB309" s="51">
        <v>881326.64</v>
      </c>
      <c r="AC309" s="48" t="s">
        <v>53</v>
      </c>
      <c r="AD309" s="2" t="str">
        <f t="shared" si="16"/>
        <v>SP</v>
      </c>
      <c r="AE309" s="6">
        <f t="shared" si="15"/>
        <v>1.1009455391966827E-2</v>
      </c>
    </row>
    <row r="310" spans="11:31">
      <c r="K310" s="1" t="s">
        <v>59</v>
      </c>
      <c r="L310" s="178">
        <v>201803.51312737775</v>
      </c>
      <c r="M310" s="1"/>
      <c r="N310" s="178"/>
      <c r="O310" s="1"/>
      <c r="P310" s="178"/>
      <c r="Z310" s="11" t="s">
        <v>153</v>
      </c>
      <c r="AA310" s="50" t="s">
        <v>57</v>
      </c>
      <c r="AB310" s="51">
        <v>880180</v>
      </c>
      <c r="AC310" s="48" t="s">
        <v>53</v>
      </c>
      <c r="AD310" s="2" t="str">
        <f t="shared" si="16"/>
        <v>SP</v>
      </c>
      <c r="AE310" s="6">
        <f t="shared" si="15"/>
        <v>1.0995131665260184E-2</v>
      </c>
    </row>
    <row r="311" spans="11:31">
      <c r="K311" s="1" t="s">
        <v>59</v>
      </c>
      <c r="L311" s="178">
        <v>201784.96129779759</v>
      </c>
      <c r="M311" s="1"/>
      <c r="N311" s="178"/>
      <c r="O311" s="1"/>
      <c r="P311" s="178"/>
      <c r="Z311" s="11" t="s">
        <v>153</v>
      </c>
      <c r="AA311" s="50" t="s">
        <v>57</v>
      </c>
      <c r="AB311" s="51">
        <v>300000</v>
      </c>
      <c r="AC311" s="48" t="s">
        <v>86</v>
      </c>
      <c r="AD311" s="2" t="str">
        <f t="shared" si="16"/>
        <v>Centro-Oeste</v>
      </c>
      <c r="AE311" s="6">
        <f t="shared" si="15"/>
        <v>3.7475737912450349E-3</v>
      </c>
    </row>
    <row r="312" spans="11:31">
      <c r="K312" s="1" t="s">
        <v>57</v>
      </c>
      <c r="L312" s="178">
        <v>297612.95548549836</v>
      </c>
      <c r="M312" s="1"/>
      <c r="N312" s="178"/>
      <c r="O312" s="1"/>
      <c r="P312" s="178"/>
      <c r="Z312" s="11" t="s">
        <v>153</v>
      </c>
      <c r="AA312" s="50" t="s">
        <v>60</v>
      </c>
      <c r="AB312" s="51">
        <v>50171.25</v>
      </c>
      <c r="AC312" s="48" t="s">
        <v>88</v>
      </c>
      <c r="AD312" s="2" t="str">
        <f t="shared" si="16"/>
        <v>Sudeste</v>
      </c>
      <c r="AE312" s="6">
        <f t="shared" si="15"/>
        <v>6.2673487191334154E-4</v>
      </c>
    </row>
    <row r="313" spans="11:31">
      <c r="K313" s="1" t="s">
        <v>57</v>
      </c>
      <c r="L313" s="178">
        <v>228075.02598384602</v>
      </c>
      <c r="M313" s="1"/>
      <c r="N313" s="178"/>
      <c r="O313" s="1"/>
      <c r="P313" s="178"/>
      <c r="Z313" s="11" t="s">
        <v>153</v>
      </c>
      <c r="AA313" s="50" t="s">
        <v>57</v>
      </c>
      <c r="AB313" s="51">
        <v>1999999.2</v>
      </c>
      <c r="AC313" s="48" t="s">
        <v>53</v>
      </c>
      <c r="AD313" s="2" t="str">
        <f t="shared" si="16"/>
        <v>SP</v>
      </c>
      <c r="AE313" s="6">
        <f t="shared" si="15"/>
        <v>2.498381528143679E-2</v>
      </c>
    </row>
    <row r="314" spans="11:31">
      <c r="K314" s="1" t="s">
        <v>59</v>
      </c>
      <c r="L314" s="178">
        <v>32530.090932851177</v>
      </c>
      <c r="M314" s="1"/>
      <c r="N314" s="178"/>
      <c r="O314" s="1"/>
      <c r="P314" s="178"/>
      <c r="Z314" s="11" t="s">
        <v>153</v>
      </c>
      <c r="AA314" s="50" t="s">
        <v>57</v>
      </c>
      <c r="AB314" s="51">
        <v>385844.3</v>
      </c>
      <c r="AC314" s="48" t="s">
        <v>87</v>
      </c>
      <c r="AD314" s="2" t="str">
        <f t="shared" si="16"/>
        <v>Nordeste</v>
      </c>
      <c r="AE314" s="6">
        <f t="shared" si="15"/>
        <v>4.8199332872709555E-3</v>
      </c>
    </row>
    <row r="315" spans="11:31">
      <c r="K315" s="1" t="s">
        <v>59</v>
      </c>
      <c r="L315" s="178">
        <v>21242.197046117311</v>
      </c>
      <c r="M315" s="1"/>
      <c r="N315" s="178"/>
      <c r="O315" s="1"/>
      <c r="P315" s="178"/>
      <c r="Z315" s="11" t="s">
        <v>153</v>
      </c>
      <c r="AA315" s="50" t="s">
        <v>59</v>
      </c>
      <c r="AB315" s="51">
        <v>156000</v>
      </c>
      <c r="AC315" s="48" t="s">
        <v>53</v>
      </c>
      <c r="AD315" s="2" t="str">
        <f t="shared" si="16"/>
        <v>SP</v>
      </c>
      <c r="AE315" s="6">
        <f t="shared" si="15"/>
        <v>1.9487383714474182E-3</v>
      </c>
    </row>
    <row r="316" spans="11:31">
      <c r="K316" s="1" t="s">
        <v>59</v>
      </c>
      <c r="L316" s="178">
        <v>145579.45798408575</v>
      </c>
      <c r="M316" s="1"/>
      <c r="N316" s="178"/>
      <c r="O316" s="1"/>
      <c r="P316" s="178"/>
      <c r="Z316" s="11" t="s">
        <v>153</v>
      </c>
      <c r="AA316" s="50" t="s">
        <v>59</v>
      </c>
      <c r="AB316" s="51">
        <v>500000</v>
      </c>
      <c r="AC316" s="48" t="s">
        <v>53</v>
      </c>
      <c r="AD316" s="2" t="str">
        <f t="shared" si="16"/>
        <v>SP</v>
      </c>
      <c r="AE316" s="6">
        <f t="shared" si="15"/>
        <v>6.2459563187417253E-3</v>
      </c>
    </row>
    <row r="317" spans="11:31">
      <c r="K317" s="1" t="s">
        <v>59</v>
      </c>
      <c r="L317" s="178">
        <v>134275.09599235305</v>
      </c>
      <c r="M317" s="1"/>
      <c r="N317" s="178"/>
      <c r="O317" s="1"/>
      <c r="P317" s="178"/>
      <c r="Z317" s="11" t="s">
        <v>153</v>
      </c>
      <c r="AA317" s="50" t="s">
        <v>59</v>
      </c>
      <c r="AB317" s="51">
        <v>500000</v>
      </c>
      <c r="AC317" s="48" t="s">
        <v>53</v>
      </c>
      <c r="AD317" s="2" t="str">
        <f t="shared" si="16"/>
        <v>SP</v>
      </c>
      <c r="AE317" s="6">
        <f t="shared" si="15"/>
        <v>6.2459563187417253E-3</v>
      </c>
    </row>
    <row r="318" spans="11:31">
      <c r="K318" s="1" t="s">
        <v>59</v>
      </c>
      <c r="L318" s="178">
        <v>322579.57719367428</v>
      </c>
      <c r="M318" s="1"/>
      <c r="N318" s="178"/>
      <c r="O318" s="1"/>
      <c r="P318" s="178"/>
      <c r="Z318" s="11" t="s">
        <v>153</v>
      </c>
      <c r="AA318" s="50" t="s">
        <v>57</v>
      </c>
      <c r="AB318" s="51">
        <v>327000</v>
      </c>
      <c r="AC318" s="48" t="s">
        <v>53</v>
      </c>
      <c r="AD318" s="2" t="str">
        <f t="shared" si="16"/>
        <v>SP</v>
      </c>
      <c r="AE318" s="6">
        <f t="shared" si="15"/>
        <v>4.0848554324570885E-3</v>
      </c>
    </row>
    <row r="319" spans="11:31">
      <c r="K319" s="1" t="s">
        <v>59</v>
      </c>
      <c r="L319" s="178">
        <v>77877.961088066339</v>
      </c>
      <c r="M319" s="1"/>
      <c r="N319" s="178"/>
      <c r="O319" s="1"/>
      <c r="P319" s="178"/>
      <c r="Z319" s="11" t="s">
        <v>153</v>
      </c>
      <c r="AA319" s="50" t="s">
        <v>57</v>
      </c>
      <c r="AB319" s="51">
        <v>324518.96000000002</v>
      </c>
      <c r="AC319" s="48" t="s">
        <v>53</v>
      </c>
      <c r="AD319" s="2" t="str">
        <f t="shared" si="16"/>
        <v>SP</v>
      </c>
      <c r="AE319" s="6">
        <f t="shared" si="15"/>
        <v>4.0538624975269867E-3</v>
      </c>
    </row>
    <row r="320" spans="11:31">
      <c r="K320" s="1" t="s">
        <v>59</v>
      </c>
      <c r="L320" s="178">
        <v>145610.57489828518</v>
      </c>
      <c r="M320" s="1"/>
      <c r="N320" s="178"/>
      <c r="O320" s="1"/>
      <c r="P320" s="178"/>
      <c r="Z320" s="11" t="s">
        <v>153</v>
      </c>
      <c r="AA320" s="50" t="s">
        <v>59</v>
      </c>
      <c r="AB320" s="51">
        <v>156500.4</v>
      </c>
      <c r="AC320" s="48" t="s">
        <v>53</v>
      </c>
      <c r="AD320" s="2" t="str">
        <f t="shared" si="16"/>
        <v>SP</v>
      </c>
      <c r="AE320" s="6">
        <f t="shared" si="15"/>
        <v>1.9549893245312147E-3</v>
      </c>
    </row>
    <row r="321" spans="11:31">
      <c r="K321" s="1" t="s">
        <v>59</v>
      </c>
      <c r="L321" s="178">
        <v>119603.39903392609</v>
      </c>
      <c r="M321" s="1"/>
      <c r="N321" s="178"/>
      <c r="O321" s="1"/>
      <c r="P321" s="178"/>
      <c r="Z321" s="11" t="s">
        <v>153</v>
      </c>
      <c r="AA321" s="50" t="s">
        <v>59</v>
      </c>
      <c r="AB321" s="51">
        <v>260000</v>
      </c>
      <c r="AC321" s="48" t="s">
        <v>53</v>
      </c>
      <c r="AD321" s="2" t="str">
        <f t="shared" si="16"/>
        <v>SP</v>
      </c>
      <c r="AE321" s="6">
        <f t="shared" si="15"/>
        <v>3.2478972857456971E-3</v>
      </c>
    </row>
    <row r="322" spans="11:31">
      <c r="K322" s="1" t="s">
        <v>59</v>
      </c>
      <c r="L322" s="178">
        <v>116297.17879928509</v>
      </c>
      <c r="M322" s="1"/>
      <c r="N322" s="178"/>
      <c r="O322" s="1"/>
      <c r="P322" s="178"/>
      <c r="Z322" s="11" t="s">
        <v>153</v>
      </c>
      <c r="AA322" s="50" t="s">
        <v>57</v>
      </c>
      <c r="AB322" s="51">
        <v>518940</v>
      </c>
      <c r="AC322" s="48" t="s">
        <v>53</v>
      </c>
      <c r="AD322" s="2" t="str">
        <f t="shared" si="16"/>
        <v>SP</v>
      </c>
      <c r="AE322" s="6">
        <f t="shared" ref="AE322:AE385" si="17">AB322/SUM($AB$194:$AB$469)</f>
        <v>6.4825531440956619E-3</v>
      </c>
    </row>
    <row r="323" spans="11:31">
      <c r="K323" s="1" t="s">
        <v>59</v>
      </c>
      <c r="L323" s="178">
        <v>116297.17879928509</v>
      </c>
      <c r="M323" s="1"/>
      <c r="N323" s="178"/>
      <c r="O323" s="1"/>
      <c r="P323" s="178"/>
      <c r="Z323" s="11" t="s">
        <v>153</v>
      </c>
      <c r="AA323" s="50" t="s">
        <v>57</v>
      </c>
      <c r="AB323" s="51">
        <v>137273.34957983193</v>
      </c>
      <c r="AC323" s="48" t="s">
        <v>95</v>
      </c>
      <c r="AD323" s="2" t="str">
        <f t="shared" ref="AD323:AD386" si="18">VLOOKUP(AC323,$AG$1:$AH$16,2,0)</f>
        <v>Nordeste</v>
      </c>
      <c r="AE323" s="6">
        <f t="shared" si="17"/>
        <v>1.714806690405986E-3</v>
      </c>
    </row>
    <row r="324" spans="11:31">
      <c r="K324" s="1" t="s">
        <v>59</v>
      </c>
      <c r="L324" s="178">
        <v>112478.03219162156</v>
      </c>
      <c r="M324" s="1"/>
      <c r="N324" s="178"/>
      <c r="O324" s="1"/>
      <c r="P324" s="178"/>
      <c r="Z324" s="11" t="s">
        <v>153</v>
      </c>
      <c r="AA324" s="50" t="s">
        <v>57</v>
      </c>
      <c r="AB324" s="51">
        <v>137273.34957983193</v>
      </c>
      <c r="AC324" s="48" t="s">
        <v>95</v>
      </c>
      <c r="AD324" s="2" t="str">
        <f t="shared" si="18"/>
        <v>Nordeste</v>
      </c>
      <c r="AE324" s="6">
        <f t="shared" si="17"/>
        <v>1.714806690405986E-3</v>
      </c>
    </row>
    <row r="325" spans="11:31">
      <c r="K325" s="1" t="s">
        <v>59</v>
      </c>
      <c r="L325" s="178">
        <v>84119.701872951089</v>
      </c>
      <c r="M325" s="1"/>
      <c r="N325" s="178"/>
      <c r="O325" s="1"/>
      <c r="P325" s="178"/>
      <c r="Z325" s="11" t="s">
        <v>153</v>
      </c>
      <c r="AA325" s="50" t="s">
        <v>57</v>
      </c>
      <c r="AB325" s="51">
        <v>137273.34957983193</v>
      </c>
      <c r="AC325" s="48" t="s">
        <v>95</v>
      </c>
      <c r="AD325" s="2" t="str">
        <f t="shared" si="18"/>
        <v>Nordeste</v>
      </c>
      <c r="AE325" s="6">
        <f t="shared" si="17"/>
        <v>1.714806690405986E-3</v>
      </c>
    </row>
    <row r="326" spans="11:31">
      <c r="K326" s="1" t="s">
        <v>59</v>
      </c>
      <c r="L326" s="178">
        <v>58767.37191548969</v>
      </c>
      <c r="M326" s="1"/>
      <c r="N326" s="178"/>
      <c r="O326" s="1"/>
      <c r="P326" s="178"/>
      <c r="Z326" s="11" t="s">
        <v>153</v>
      </c>
      <c r="AA326" s="50" t="s">
        <v>57</v>
      </c>
      <c r="AB326" s="51">
        <v>137273.34957983193</v>
      </c>
      <c r="AC326" s="48" t="s">
        <v>95</v>
      </c>
      <c r="AD326" s="2" t="str">
        <f t="shared" si="18"/>
        <v>Nordeste</v>
      </c>
      <c r="AE326" s="6">
        <f t="shared" si="17"/>
        <v>1.714806690405986E-3</v>
      </c>
    </row>
    <row r="327" spans="11:31">
      <c r="K327" s="1" t="s">
        <v>59</v>
      </c>
      <c r="L327" s="178">
        <v>106889.77454066165</v>
      </c>
      <c r="M327" s="1"/>
      <c r="N327" s="178"/>
      <c r="O327" s="1"/>
      <c r="P327" s="178"/>
      <c r="Z327" s="11" t="s">
        <v>153</v>
      </c>
      <c r="AA327" s="50" t="s">
        <v>57</v>
      </c>
      <c r="AB327" s="51">
        <v>109916.73205642258</v>
      </c>
      <c r="AC327" s="48" t="s">
        <v>95</v>
      </c>
      <c r="AD327" s="2" t="str">
        <f t="shared" si="18"/>
        <v>Nordeste</v>
      </c>
      <c r="AE327" s="6">
        <f t="shared" si="17"/>
        <v>1.3730702142465076E-3</v>
      </c>
    </row>
    <row r="328" spans="11:31">
      <c r="K328" s="1" t="s">
        <v>59</v>
      </c>
      <c r="L328" s="178">
        <v>88754.37638906599</v>
      </c>
      <c r="M328" s="1"/>
      <c r="N328" s="178"/>
      <c r="O328" s="1"/>
      <c r="P328" s="178"/>
      <c r="Z328" s="11" t="s">
        <v>153</v>
      </c>
      <c r="AA328" s="50" t="s">
        <v>57</v>
      </c>
      <c r="AB328" s="51">
        <v>109916.73205642258</v>
      </c>
      <c r="AC328" s="48" t="s">
        <v>95</v>
      </c>
      <c r="AD328" s="2" t="str">
        <f t="shared" si="18"/>
        <v>Nordeste</v>
      </c>
      <c r="AE328" s="6">
        <f t="shared" si="17"/>
        <v>1.3730702142465076E-3</v>
      </c>
    </row>
    <row r="329" spans="11:31">
      <c r="K329" s="1" t="s">
        <v>59</v>
      </c>
      <c r="L329" s="178">
        <v>25472.178344876385</v>
      </c>
      <c r="M329" s="1"/>
      <c r="N329" s="178"/>
      <c r="O329" s="1"/>
      <c r="P329" s="178"/>
      <c r="Z329" s="11" t="s">
        <v>153</v>
      </c>
      <c r="AA329" s="50" t="s">
        <v>57</v>
      </c>
      <c r="AB329" s="51">
        <v>137273.34957983193</v>
      </c>
      <c r="AC329" s="48" t="s">
        <v>95</v>
      </c>
      <c r="AD329" s="2" t="str">
        <f t="shared" si="18"/>
        <v>Nordeste</v>
      </c>
      <c r="AE329" s="6">
        <f t="shared" si="17"/>
        <v>1.714806690405986E-3</v>
      </c>
    </row>
    <row r="330" spans="11:31">
      <c r="K330" s="1" t="s">
        <v>59</v>
      </c>
      <c r="L330" s="178">
        <v>91329.627810247475</v>
      </c>
      <c r="M330" s="1"/>
      <c r="N330" s="178"/>
      <c r="O330" s="1"/>
      <c r="P330" s="178"/>
      <c r="Z330" s="11" t="s">
        <v>153</v>
      </c>
      <c r="AA330" s="50" t="s">
        <v>57</v>
      </c>
      <c r="AB330" s="51">
        <v>539098.39475409838</v>
      </c>
      <c r="AC330" s="48" t="s">
        <v>95</v>
      </c>
      <c r="AD330" s="2" t="str">
        <f t="shared" si="18"/>
        <v>Nordeste</v>
      </c>
      <c r="AE330" s="6">
        <f t="shared" si="17"/>
        <v>6.7343700502757635E-3</v>
      </c>
    </row>
    <row r="331" spans="11:31">
      <c r="K331" s="1" t="s">
        <v>57</v>
      </c>
      <c r="L331" s="178">
        <v>131160.83654586796</v>
      </c>
      <c r="M331" s="1"/>
      <c r="N331" s="178"/>
      <c r="O331" s="1"/>
      <c r="P331" s="178"/>
      <c r="Z331" s="11" t="s">
        <v>153</v>
      </c>
      <c r="AA331" s="50" t="s">
        <v>57</v>
      </c>
      <c r="AB331" s="51">
        <v>964580</v>
      </c>
      <c r="AC331" s="48" t="s">
        <v>53</v>
      </c>
      <c r="AD331" s="2" t="str">
        <f t="shared" si="18"/>
        <v>SP</v>
      </c>
      <c r="AE331" s="6">
        <f t="shared" si="17"/>
        <v>1.2049449091863786E-2</v>
      </c>
    </row>
    <row r="332" spans="11:31">
      <c r="K332" s="1" t="s">
        <v>59</v>
      </c>
      <c r="L332" s="178">
        <v>160826.08517564807</v>
      </c>
      <c r="M332" s="1"/>
      <c r="N332" s="178"/>
      <c r="O332" s="1"/>
      <c r="P332" s="178"/>
      <c r="Z332" s="11" t="s">
        <v>153</v>
      </c>
      <c r="AA332" s="50" t="s">
        <v>59</v>
      </c>
      <c r="AB332" s="51">
        <v>192000</v>
      </c>
      <c r="AC332" s="48" t="s">
        <v>53</v>
      </c>
      <c r="AD332" s="2" t="str">
        <f t="shared" si="18"/>
        <v>SP</v>
      </c>
      <c r="AE332" s="6">
        <f t="shared" si="17"/>
        <v>2.3984472263968225E-3</v>
      </c>
    </row>
    <row r="333" spans="11:31">
      <c r="K333" s="1" t="s">
        <v>59</v>
      </c>
      <c r="L333" s="178">
        <v>67346.093951107832</v>
      </c>
      <c r="M333" s="1"/>
      <c r="N333" s="178"/>
      <c r="O333" s="1"/>
      <c r="P333" s="178"/>
      <c r="Z333" s="11" t="s">
        <v>153</v>
      </c>
      <c r="AA333" s="50" t="s">
        <v>57</v>
      </c>
      <c r="AB333" s="51">
        <v>483000</v>
      </c>
      <c r="AC333" s="48" t="s">
        <v>53</v>
      </c>
      <c r="AD333" s="2" t="str">
        <f t="shared" si="18"/>
        <v>SP</v>
      </c>
      <c r="AE333" s="6">
        <f t="shared" si="17"/>
        <v>6.0335938039045066E-3</v>
      </c>
    </row>
    <row r="334" spans="11:31">
      <c r="K334" s="1" t="s">
        <v>57</v>
      </c>
      <c r="L334" s="178">
        <v>329962.8948661774</v>
      </c>
      <c r="M334" s="1"/>
      <c r="N334" s="178"/>
      <c r="O334" s="1"/>
      <c r="P334" s="178"/>
      <c r="Z334" s="11" t="s">
        <v>153</v>
      </c>
      <c r="AA334" s="50" t="s">
        <v>57</v>
      </c>
      <c r="AB334" s="51">
        <v>640000</v>
      </c>
      <c r="AC334" s="48" t="s">
        <v>53</v>
      </c>
      <c r="AD334" s="2" t="str">
        <f t="shared" si="18"/>
        <v>SP</v>
      </c>
      <c r="AE334" s="6">
        <f t="shared" si="17"/>
        <v>7.9948240879894085E-3</v>
      </c>
    </row>
    <row r="335" spans="11:31">
      <c r="K335" s="1" t="s">
        <v>57</v>
      </c>
      <c r="L335" s="178">
        <v>792681.39268684271</v>
      </c>
      <c r="M335" s="1"/>
      <c r="N335" s="178"/>
      <c r="O335" s="1"/>
      <c r="P335" s="178"/>
      <c r="Z335" s="11" t="s">
        <v>153</v>
      </c>
      <c r="AA335" s="50" t="s">
        <v>57</v>
      </c>
      <c r="AB335" s="51">
        <v>644516</v>
      </c>
      <c r="AC335" s="48" t="s">
        <v>53</v>
      </c>
      <c r="AD335" s="2" t="str">
        <f t="shared" si="18"/>
        <v>SP</v>
      </c>
      <c r="AE335" s="6">
        <f t="shared" si="17"/>
        <v>8.0512375654602838E-3</v>
      </c>
    </row>
    <row r="336" spans="11:31">
      <c r="K336" s="1" t="s">
        <v>59</v>
      </c>
      <c r="L336" s="178">
        <v>181270.19217662272</v>
      </c>
      <c r="M336" s="1"/>
      <c r="N336" s="178"/>
      <c r="O336" s="1"/>
      <c r="P336" s="178"/>
      <c r="Z336" s="11" t="s">
        <v>153</v>
      </c>
      <c r="AA336" s="50" t="s">
        <v>59</v>
      </c>
      <c r="AB336" s="51">
        <v>253000</v>
      </c>
      <c r="AC336" s="48" t="s">
        <v>53</v>
      </c>
      <c r="AD336" s="2" t="str">
        <f t="shared" si="18"/>
        <v>SP</v>
      </c>
      <c r="AE336" s="6">
        <f t="shared" si="17"/>
        <v>3.1604538972833129E-3</v>
      </c>
    </row>
    <row r="337" spans="11:31">
      <c r="K337" s="1" t="s">
        <v>57</v>
      </c>
      <c r="L337" s="178">
        <v>222266.83045045816</v>
      </c>
      <c r="M337" s="1"/>
      <c r="N337" s="178"/>
      <c r="O337" s="1"/>
      <c r="P337" s="178"/>
      <c r="Z337" s="11" t="s">
        <v>153</v>
      </c>
      <c r="AA337" s="50" t="s">
        <v>57</v>
      </c>
      <c r="AB337" s="51">
        <v>470000</v>
      </c>
      <c r="AC337" s="48" t="s">
        <v>53</v>
      </c>
      <c r="AD337" s="2" t="str">
        <f t="shared" si="18"/>
        <v>SP</v>
      </c>
      <c r="AE337" s="6">
        <f t="shared" si="17"/>
        <v>5.8711989396172211E-3</v>
      </c>
    </row>
    <row r="338" spans="11:31">
      <c r="K338" s="1" t="s">
        <v>57</v>
      </c>
      <c r="L338" s="178">
        <v>342463.47940108355</v>
      </c>
      <c r="M338" s="1"/>
      <c r="N338" s="178"/>
      <c r="O338" s="1"/>
      <c r="P338" s="178"/>
      <c r="Z338" s="11" t="s">
        <v>153</v>
      </c>
      <c r="AA338" s="50" t="s">
        <v>57</v>
      </c>
      <c r="AB338" s="51">
        <v>467000</v>
      </c>
      <c r="AC338" s="48" t="s">
        <v>53</v>
      </c>
      <c r="AD338" s="2" t="str">
        <f t="shared" si="18"/>
        <v>SP</v>
      </c>
      <c r="AE338" s="6">
        <f t="shared" si="17"/>
        <v>5.8337232017047708E-3</v>
      </c>
    </row>
    <row r="339" spans="11:31">
      <c r="K339" s="1"/>
      <c r="L339" s="178"/>
      <c r="M339" s="1"/>
      <c r="N339" s="178"/>
      <c r="O339" s="1"/>
      <c r="P339" s="178"/>
      <c r="Z339" s="11" t="s">
        <v>153</v>
      </c>
      <c r="AA339" s="50" t="s">
        <v>59</v>
      </c>
      <c r="AB339" s="51">
        <v>187000</v>
      </c>
      <c r="AC339" s="48" t="s">
        <v>53</v>
      </c>
      <c r="AD339" s="2" t="str">
        <f t="shared" si="18"/>
        <v>SP</v>
      </c>
      <c r="AE339" s="6">
        <f t="shared" si="17"/>
        <v>2.3359876632094052E-3</v>
      </c>
    </row>
    <row r="340" spans="11:31">
      <c r="K340" s="1"/>
      <c r="L340" s="178"/>
      <c r="M340" s="1"/>
      <c r="N340" s="178"/>
      <c r="O340" s="1"/>
      <c r="P340" s="178"/>
      <c r="Z340" s="11" t="s">
        <v>153</v>
      </c>
      <c r="AA340" s="50" t="s">
        <v>59</v>
      </c>
      <c r="AB340" s="51">
        <v>185000</v>
      </c>
      <c r="AC340" s="48" t="s">
        <v>87</v>
      </c>
      <c r="AD340" s="2" t="str">
        <f t="shared" si="18"/>
        <v>Nordeste</v>
      </c>
      <c r="AE340" s="6">
        <f t="shared" si="17"/>
        <v>2.3110038379344383E-3</v>
      </c>
    </row>
    <row r="341" spans="11:31">
      <c r="K341" s="1"/>
      <c r="L341" s="178"/>
      <c r="M341" s="1"/>
      <c r="N341" s="178"/>
      <c r="O341" s="1"/>
      <c r="P341" s="178"/>
      <c r="Z341" s="11" t="s">
        <v>153</v>
      </c>
      <c r="AA341" s="50" t="s">
        <v>57</v>
      </c>
      <c r="AB341" s="51">
        <v>390179.2</v>
      </c>
      <c r="AC341" s="48" t="s">
        <v>53</v>
      </c>
      <c r="AD341" s="2" t="str">
        <f t="shared" si="18"/>
        <v>SP</v>
      </c>
      <c r="AE341" s="6">
        <f t="shared" si="17"/>
        <v>4.8740844793631827E-3</v>
      </c>
    </row>
    <row r="342" spans="11:31">
      <c r="K342" s="1"/>
      <c r="L342" s="178"/>
      <c r="M342" s="1"/>
      <c r="N342" s="178"/>
      <c r="O342" s="1"/>
      <c r="P342" s="178"/>
      <c r="Z342" s="11" t="s">
        <v>153</v>
      </c>
      <c r="AA342" s="50" t="s">
        <v>59</v>
      </c>
      <c r="AB342" s="51">
        <v>191000.01</v>
      </c>
      <c r="AC342" s="48" t="s">
        <v>53</v>
      </c>
      <c r="AD342" s="2" t="str">
        <f t="shared" si="18"/>
        <v>SP</v>
      </c>
      <c r="AE342" s="6">
        <f t="shared" si="17"/>
        <v>2.3859554386784654E-3</v>
      </c>
    </row>
    <row r="343" spans="11:31">
      <c r="K343" s="1"/>
      <c r="L343" s="178"/>
      <c r="M343" s="1"/>
      <c r="N343" s="178"/>
      <c r="O343" s="1"/>
      <c r="P343" s="178"/>
      <c r="Z343" s="11" t="s">
        <v>153</v>
      </c>
      <c r="AA343" s="50" t="s">
        <v>59</v>
      </c>
      <c r="AB343" s="51">
        <v>198058.88</v>
      </c>
      <c r="AC343" s="48" t="s">
        <v>88</v>
      </c>
      <c r="AD343" s="2" t="str">
        <f t="shared" si="18"/>
        <v>Sudeste</v>
      </c>
      <c r="AE343" s="6">
        <f t="shared" si="17"/>
        <v>2.474134226037818E-3</v>
      </c>
    </row>
    <row r="344" spans="11:31">
      <c r="K344" s="1"/>
      <c r="L344" s="178"/>
      <c r="M344" s="1"/>
      <c r="N344" s="178"/>
      <c r="O344" s="1"/>
      <c r="P344" s="178"/>
      <c r="Z344" s="11" t="s">
        <v>153</v>
      </c>
      <c r="AA344" s="50" t="s">
        <v>57</v>
      </c>
      <c r="AB344" s="51">
        <v>344987.40610859724</v>
      </c>
      <c r="AC344" s="48" t="s">
        <v>53</v>
      </c>
      <c r="AD344" s="2" t="str">
        <f t="shared" si="18"/>
        <v>SP</v>
      </c>
      <c r="AE344" s="6">
        <f t="shared" si="17"/>
        <v>4.309552538140621E-3</v>
      </c>
    </row>
    <row r="345" spans="11:31">
      <c r="K345" s="1"/>
      <c r="L345" s="178"/>
      <c r="M345" s="1"/>
      <c r="N345" s="178"/>
      <c r="O345" s="1"/>
      <c r="P345" s="178"/>
      <c r="Z345" s="11" t="s">
        <v>153</v>
      </c>
      <c r="AA345" s="50" t="s">
        <v>59</v>
      </c>
      <c r="AB345" s="51">
        <v>314194.42</v>
      </c>
      <c r="AC345" s="48" t="s">
        <v>53</v>
      </c>
      <c r="AD345" s="2" t="str">
        <f t="shared" si="18"/>
        <v>SP</v>
      </c>
      <c r="AE345" s="6">
        <f t="shared" si="17"/>
        <v>3.9248892458247824E-3</v>
      </c>
    </row>
    <row r="346" spans="11:31">
      <c r="K346" s="1"/>
      <c r="L346" s="178"/>
      <c r="M346" s="1"/>
      <c r="N346" s="178"/>
      <c r="O346" s="1"/>
      <c r="P346" s="178"/>
      <c r="Z346" s="11" t="s">
        <v>153</v>
      </c>
      <c r="AA346" s="50" t="s">
        <v>59</v>
      </c>
      <c r="AB346" s="51">
        <v>149606.58076666665</v>
      </c>
      <c r="AC346" s="48" t="s">
        <v>88</v>
      </c>
      <c r="AD346" s="2" t="str">
        <f t="shared" si="18"/>
        <v>Sudeste</v>
      </c>
      <c r="AE346" s="6">
        <f t="shared" si="17"/>
        <v>1.8688723369298117E-3</v>
      </c>
    </row>
    <row r="347" spans="11:31">
      <c r="K347" s="1"/>
      <c r="L347" s="178"/>
      <c r="M347" s="1"/>
      <c r="N347" s="178"/>
      <c r="O347" s="1"/>
      <c r="P347" s="178"/>
      <c r="Z347" s="11" t="s">
        <v>153</v>
      </c>
      <c r="AA347" s="50" t="s">
        <v>59</v>
      </c>
      <c r="AB347" s="51">
        <v>149606.58076666665</v>
      </c>
      <c r="AC347" s="48" t="s">
        <v>88</v>
      </c>
      <c r="AD347" s="2" t="str">
        <f t="shared" si="18"/>
        <v>Sudeste</v>
      </c>
      <c r="AE347" s="6">
        <f t="shared" si="17"/>
        <v>1.8688723369298117E-3</v>
      </c>
    </row>
    <row r="348" spans="11:31">
      <c r="K348" s="1"/>
      <c r="L348" s="178"/>
      <c r="M348" s="1"/>
      <c r="N348" s="178"/>
      <c r="O348" s="1"/>
      <c r="P348" s="178"/>
      <c r="Z348" s="11" t="s">
        <v>153</v>
      </c>
      <c r="AA348" s="50" t="s">
        <v>59</v>
      </c>
      <c r="AB348" s="51">
        <v>149606.58076666665</v>
      </c>
      <c r="AC348" s="48" t="s">
        <v>88</v>
      </c>
      <c r="AD348" s="2" t="str">
        <f t="shared" si="18"/>
        <v>Sudeste</v>
      </c>
      <c r="AE348" s="6">
        <f t="shared" si="17"/>
        <v>1.8688723369298117E-3</v>
      </c>
    </row>
    <row r="349" spans="11:31">
      <c r="K349" s="1"/>
      <c r="L349" s="178"/>
      <c r="M349" s="1"/>
      <c r="N349" s="178"/>
      <c r="O349" s="1"/>
      <c r="P349" s="178"/>
      <c r="Z349" s="11" t="s">
        <v>153</v>
      </c>
      <c r="AA349" s="50" t="s">
        <v>57</v>
      </c>
      <c r="AB349" s="51">
        <v>224466.66666666669</v>
      </c>
      <c r="AC349" s="48" t="s">
        <v>85</v>
      </c>
      <c r="AD349" s="2" t="str">
        <f t="shared" si="18"/>
        <v>Norte</v>
      </c>
      <c r="AE349" s="6">
        <f t="shared" si="17"/>
        <v>2.8040179900271187E-3</v>
      </c>
    </row>
    <row r="350" spans="11:31">
      <c r="K350" s="1"/>
      <c r="L350" s="178"/>
      <c r="M350" s="1"/>
      <c r="N350" s="178"/>
      <c r="O350" s="1"/>
      <c r="P350" s="178"/>
      <c r="Z350" s="11" t="s">
        <v>153</v>
      </c>
      <c r="AA350" s="50" t="s">
        <v>57</v>
      </c>
      <c r="AB350" s="51">
        <v>310691.70633802813</v>
      </c>
      <c r="AC350" s="48" t="s">
        <v>88</v>
      </c>
      <c r="AD350" s="2" t="str">
        <f t="shared" si="18"/>
        <v>Sudeste</v>
      </c>
      <c r="AE350" s="6">
        <f t="shared" si="17"/>
        <v>3.8811336527653107E-3</v>
      </c>
    </row>
    <row r="351" spans="11:31">
      <c r="K351" s="1"/>
      <c r="L351" s="178"/>
      <c r="M351" s="1"/>
      <c r="N351" s="178"/>
      <c r="O351" s="1"/>
      <c r="P351" s="178"/>
      <c r="Z351" s="11" t="s">
        <v>153</v>
      </c>
      <c r="AA351" s="50" t="s">
        <v>59</v>
      </c>
      <c r="AB351" s="51">
        <v>260730.8</v>
      </c>
      <c r="AC351" s="48" t="s">
        <v>53</v>
      </c>
      <c r="AD351" s="2" t="str">
        <f t="shared" si="18"/>
        <v>SP</v>
      </c>
      <c r="AE351" s="6">
        <f t="shared" si="17"/>
        <v>3.2570263755011698E-3</v>
      </c>
    </row>
    <row r="352" spans="11:31">
      <c r="K352" s="1"/>
      <c r="L352" s="178"/>
      <c r="M352" s="1"/>
      <c r="N352" s="178"/>
      <c r="O352" s="1"/>
      <c r="P352" s="178"/>
      <c r="Z352" s="11" t="s">
        <v>153</v>
      </c>
      <c r="AA352" s="50" t="s">
        <v>57</v>
      </c>
      <c r="AB352" s="51">
        <v>240000</v>
      </c>
      <c r="AC352" s="48" t="s">
        <v>88</v>
      </c>
      <c r="AD352" s="2" t="str">
        <f t="shared" si="18"/>
        <v>Sudeste</v>
      </c>
      <c r="AE352" s="6">
        <f t="shared" si="17"/>
        <v>2.9980590329960282E-3</v>
      </c>
    </row>
    <row r="353" spans="11:31">
      <c r="K353" s="1"/>
      <c r="L353" s="178"/>
      <c r="M353" s="1"/>
      <c r="N353" s="178"/>
      <c r="O353" s="1"/>
      <c r="P353" s="178"/>
      <c r="Z353" s="11" t="s">
        <v>153</v>
      </c>
      <c r="AA353" s="50" t="s">
        <v>57</v>
      </c>
      <c r="AB353" s="51">
        <v>379266.66666666669</v>
      </c>
      <c r="AC353" s="48" t="s">
        <v>85</v>
      </c>
      <c r="AD353" s="2" t="str">
        <f t="shared" si="18"/>
        <v>Norte</v>
      </c>
      <c r="AE353" s="6">
        <f t="shared" si="17"/>
        <v>4.7377660663095568E-3</v>
      </c>
    </row>
    <row r="354" spans="11:31">
      <c r="K354" s="1"/>
      <c r="L354" s="178"/>
      <c r="M354" s="1"/>
      <c r="N354" s="178"/>
      <c r="O354" s="1"/>
      <c r="P354" s="178"/>
      <c r="Z354" s="11" t="s">
        <v>153</v>
      </c>
      <c r="AA354" s="50" t="s">
        <v>57</v>
      </c>
      <c r="AB354" s="51">
        <v>253927.842760181</v>
      </c>
      <c r="AC354" s="48" t="s">
        <v>53</v>
      </c>
      <c r="AD354" s="2" t="str">
        <f t="shared" si="18"/>
        <v>SP</v>
      </c>
      <c r="AE354" s="6">
        <f t="shared" si="17"/>
        <v>3.1720444279848153E-3</v>
      </c>
    </row>
    <row r="355" spans="11:31">
      <c r="K355" s="1"/>
      <c r="L355" s="178"/>
      <c r="M355" s="1"/>
      <c r="N355" s="178"/>
      <c r="O355" s="1"/>
      <c r="P355" s="178"/>
      <c r="Z355" s="11" t="s">
        <v>153</v>
      </c>
      <c r="AA355" s="50" t="s">
        <v>59</v>
      </c>
      <c r="AB355" s="51">
        <v>247573.07</v>
      </c>
      <c r="AC355" s="48" t="s">
        <v>53</v>
      </c>
      <c r="AD355" s="2" t="str">
        <f t="shared" si="18"/>
        <v>SP</v>
      </c>
      <c r="AE355" s="6">
        <f t="shared" si="17"/>
        <v>3.0926611618335748E-3</v>
      </c>
    </row>
    <row r="356" spans="11:31">
      <c r="K356" s="1"/>
      <c r="L356" s="178"/>
      <c r="M356" s="1"/>
      <c r="N356" s="178"/>
      <c r="O356" s="1"/>
      <c r="P356" s="178"/>
      <c r="Z356" s="11" t="s">
        <v>153</v>
      </c>
      <c r="AA356" s="50" t="s">
        <v>57</v>
      </c>
      <c r="AB356" s="51">
        <v>365758.14190140844</v>
      </c>
      <c r="AC356" s="48" t="s">
        <v>88</v>
      </c>
      <c r="AD356" s="2" t="str">
        <f t="shared" si="18"/>
        <v>Sudeste</v>
      </c>
      <c r="AE356" s="6">
        <f t="shared" si="17"/>
        <v>4.5690187550806692E-3</v>
      </c>
    </row>
    <row r="357" spans="11:31">
      <c r="K357" s="1"/>
      <c r="L357" s="178"/>
      <c r="M357" s="1"/>
      <c r="N357" s="178"/>
      <c r="O357" s="1"/>
      <c r="P357" s="178"/>
      <c r="Z357" s="11" t="s">
        <v>153</v>
      </c>
      <c r="AA357" s="50" t="s">
        <v>59</v>
      </c>
      <c r="AB357" s="51">
        <v>240778.87</v>
      </c>
      <c r="AC357" s="48" t="s">
        <v>53</v>
      </c>
      <c r="AD357" s="2" t="str">
        <f t="shared" si="18"/>
        <v>SP</v>
      </c>
      <c r="AE357" s="6">
        <f t="shared" si="17"/>
        <v>3.0077886089919848E-3</v>
      </c>
    </row>
    <row r="358" spans="11:31">
      <c r="K358" s="1"/>
      <c r="L358" s="178"/>
      <c r="M358" s="1"/>
      <c r="N358" s="178"/>
      <c r="O358" s="1"/>
      <c r="P358" s="178"/>
      <c r="Z358" s="11" t="s">
        <v>153</v>
      </c>
      <c r="AA358" s="50" t="s">
        <v>57</v>
      </c>
      <c r="AB358" s="51">
        <v>219900</v>
      </c>
      <c r="AC358" s="48" t="s">
        <v>85</v>
      </c>
      <c r="AD358" s="2" t="str">
        <f t="shared" si="18"/>
        <v>Norte</v>
      </c>
      <c r="AE358" s="6">
        <f t="shared" si="17"/>
        <v>2.7469715889826105E-3</v>
      </c>
    </row>
    <row r="359" spans="11:31">
      <c r="K359" s="1"/>
      <c r="L359" s="178"/>
      <c r="M359" s="1"/>
      <c r="N359" s="178"/>
      <c r="O359" s="1"/>
      <c r="P359" s="178"/>
      <c r="Z359" s="11" t="s">
        <v>153</v>
      </c>
      <c r="AA359" s="50" t="s">
        <v>59</v>
      </c>
      <c r="AB359" s="51">
        <v>253441.39000000004</v>
      </c>
      <c r="AC359" s="48" t="s">
        <v>53</v>
      </c>
      <c r="AD359" s="2" t="str">
        <f t="shared" si="18"/>
        <v>SP</v>
      </c>
      <c r="AE359" s="6">
        <f t="shared" si="17"/>
        <v>3.1659677026023721E-3</v>
      </c>
    </row>
    <row r="360" spans="11:31">
      <c r="K360" s="1"/>
      <c r="L360" s="178"/>
      <c r="M360" s="1"/>
      <c r="N360" s="178"/>
      <c r="O360" s="1"/>
      <c r="P360" s="178"/>
      <c r="Z360" s="11" t="s">
        <v>153</v>
      </c>
      <c r="AA360" s="50" t="s">
        <v>59</v>
      </c>
      <c r="AB360" s="51">
        <v>231970.10509999999</v>
      </c>
      <c r="AC360" s="48" t="s">
        <v>88</v>
      </c>
      <c r="AD360" s="2" t="str">
        <f t="shared" si="18"/>
        <v>Sudeste</v>
      </c>
      <c r="AE360" s="6">
        <f t="shared" si="17"/>
        <v>2.8977502874170539E-3</v>
      </c>
    </row>
    <row r="361" spans="11:31">
      <c r="K361" s="1"/>
      <c r="L361" s="178"/>
      <c r="M361" s="1"/>
      <c r="N361" s="178"/>
      <c r="O361" s="1"/>
      <c r="P361" s="178"/>
      <c r="Z361" s="11" t="s">
        <v>153</v>
      </c>
      <c r="AA361" s="50" t="s">
        <v>57</v>
      </c>
      <c r="AB361" s="51">
        <v>283680</v>
      </c>
      <c r="AC361" s="48" t="s">
        <v>88</v>
      </c>
      <c r="AD361" s="2" t="str">
        <f t="shared" si="18"/>
        <v>Sudeste</v>
      </c>
      <c r="AE361" s="6">
        <f t="shared" si="17"/>
        <v>3.5437057770013052E-3</v>
      </c>
    </row>
    <row r="362" spans="11:31">
      <c r="K362" s="1"/>
      <c r="L362" s="178"/>
      <c r="M362" s="1"/>
      <c r="N362" s="178"/>
      <c r="O362" s="1"/>
      <c r="P362" s="178"/>
      <c r="Z362" s="11" t="s">
        <v>153</v>
      </c>
      <c r="AA362" s="50" t="s">
        <v>59</v>
      </c>
      <c r="AB362" s="51">
        <v>192080.06000000003</v>
      </c>
      <c r="AC362" s="48" t="s">
        <v>88</v>
      </c>
      <c r="AD362" s="2" t="str">
        <f t="shared" si="18"/>
        <v>Sudeste</v>
      </c>
      <c r="AE362" s="6">
        <f t="shared" si="17"/>
        <v>2.3994473289225796E-3</v>
      </c>
    </row>
    <row r="363" spans="11:31">
      <c r="K363" s="1"/>
      <c r="L363" s="178"/>
      <c r="M363" s="1"/>
      <c r="N363" s="178"/>
      <c r="O363" s="1"/>
      <c r="P363" s="178"/>
      <c r="Z363" s="11" t="s">
        <v>153</v>
      </c>
      <c r="AA363" s="50" t="s">
        <v>57</v>
      </c>
      <c r="AB363" s="51">
        <v>307253.26161971828</v>
      </c>
      <c r="AC363" s="48" t="s">
        <v>88</v>
      </c>
      <c r="AD363" s="2" t="str">
        <f t="shared" si="18"/>
        <v>Sudeste</v>
      </c>
      <c r="AE363" s="6">
        <f t="shared" si="17"/>
        <v>3.8381809017353674E-3</v>
      </c>
    </row>
    <row r="364" spans="11:31">
      <c r="K364" s="1"/>
      <c r="L364" s="178"/>
      <c r="M364" s="1"/>
      <c r="N364" s="178"/>
      <c r="O364" s="1"/>
      <c r="P364" s="178"/>
      <c r="Z364" s="11" t="s">
        <v>153</v>
      </c>
      <c r="AA364" s="50" t="s">
        <v>57</v>
      </c>
      <c r="AB364" s="51">
        <v>305299.20997036877</v>
      </c>
      <c r="AC364" s="48" t="s">
        <v>85</v>
      </c>
      <c r="AD364" s="2" t="str">
        <f t="shared" si="18"/>
        <v>Norte</v>
      </c>
      <c r="AE364" s="6">
        <f t="shared" si="17"/>
        <v>3.8137710592425628E-3</v>
      </c>
    </row>
    <row r="365" spans="11:31">
      <c r="K365" s="1"/>
      <c r="L365" s="178"/>
      <c r="M365" s="1"/>
      <c r="N365" s="178"/>
      <c r="O365" s="1"/>
      <c r="P365" s="178"/>
      <c r="Z365" s="11" t="s">
        <v>153</v>
      </c>
      <c r="AA365" s="50" t="s">
        <v>57</v>
      </c>
      <c r="AB365" s="51">
        <v>309440</v>
      </c>
      <c r="AC365" s="48" t="s">
        <v>53</v>
      </c>
      <c r="AD365" s="2" t="str">
        <f t="shared" si="18"/>
        <v>SP</v>
      </c>
      <c r="AE365" s="6">
        <f t="shared" si="17"/>
        <v>3.8654974465428789E-3</v>
      </c>
    </row>
    <row r="366" spans="11:31">
      <c r="K366" s="1"/>
      <c r="L366" s="178"/>
      <c r="M366" s="1"/>
      <c r="N366" s="178"/>
      <c r="O366" s="1"/>
      <c r="P366" s="178"/>
      <c r="Z366" s="11" t="s">
        <v>153</v>
      </c>
      <c r="AA366" s="50" t="s">
        <v>57</v>
      </c>
      <c r="AB366" s="51">
        <v>270833.33333333337</v>
      </c>
      <c r="AC366" s="48" t="s">
        <v>85</v>
      </c>
      <c r="AD366" s="2" t="str">
        <f t="shared" si="18"/>
        <v>Norte</v>
      </c>
      <c r="AE366" s="6">
        <f t="shared" si="17"/>
        <v>3.3832263393184349E-3</v>
      </c>
    </row>
    <row r="367" spans="11:31">
      <c r="K367" s="1"/>
      <c r="L367" s="178"/>
      <c r="M367" s="1"/>
      <c r="N367" s="178"/>
      <c r="O367" s="1"/>
      <c r="P367" s="178"/>
      <c r="Z367" s="11" t="s">
        <v>153</v>
      </c>
      <c r="AA367" s="50" t="s">
        <v>57</v>
      </c>
      <c r="AB367" s="51">
        <v>203729.55208333331</v>
      </c>
      <c r="AC367" s="48" t="s">
        <v>88</v>
      </c>
      <c r="AD367" s="2" t="str">
        <f t="shared" si="18"/>
        <v>Sudeste</v>
      </c>
      <c r="AE367" s="6">
        <f t="shared" si="17"/>
        <v>2.544971766298634E-3</v>
      </c>
    </row>
    <row r="368" spans="11:31">
      <c r="K368" s="1"/>
      <c r="L368" s="178"/>
      <c r="M368" s="1"/>
      <c r="N368" s="178"/>
      <c r="O368" s="1"/>
      <c r="P368" s="178"/>
      <c r="Z368" s="11" t="s">
        <v>153</v>
      </c>
      <c r="AA368" s="50" t="s">
        <v>59</v>
      </c>
      <c r="AB368" s="51">
        <v>257151.38</v>
      </c>
      <c r="AC368" s="48" t="s">
        <v>53</v>
      </c>
      <c r="AD368" s="2" t="str">
        <f t="shared" si="18"/>
        <v>SP</v>
      </c>
      <c r="AE368" s="6">
        <f t="shared" si="17"/>
        <v>3.2123125735683089E-3</v>
      </c>
    </row>
    <row r="369" spans="11:31">
      <c r="K369" s="1"/>
      <c r="L369" s="178"/>
      <c r="M369" s="1"/>
      <c r="N369" s="178"/>
      <c r="O369" s="1"/>
      <c r="P369" s="178"/>
      <c r="Z369" s="11" t="s">
        <v>153</v>
      </c>
      <c r="AA369" s="50" t="s">
        <v>57</v>
      </c>
      <c r="AB369" s="51">
        <v>194009.40573228343</v>
      </c>
      <c r="AC369" s="48" t="s">
        <v>88</v>
      </c>
      <c r="AD369" s="2" t="str">
        <f t="shared" si="18"/>
        <v>Sudeste</v>
      </c>
      <c r="AE369" s="6">
        <f t="shared" si="17"/>
        <v>2.4235485472577653E-3</v>
      </c>
    </row>
    <row r="370" spans="11:31">
      <c r="K370" s="1"/>
      <c r="L370" s="178"/>
      <c r="M370" s="1"/>
      <c r="N370" s="178"/>
      <c r="O370" s="1"/>
      <c r="P370" s="178"/>
      <c r="Z370" s="11" t="s">
        <v>153</v>
      </c>
      <c r="AA370" s="50" t="s">
        <v>57</v>
      </c>
      <c r="AB370" s="51">
        <v>306791.38098591549</v>
      </c>
      <c r="AC370" s="48" t="s">
        <v>88</v>
      </c>
      <c r="AD370" s="2" t="str">
        <f t="shared" si="18"/>
        <v>Sudeste</v>
      </c>
      <c r="AE370" s="6">
        <f t="shared" si="17"/>
        <v>3.8324111292089573E-3</v>
      </c>
    </row>
    <row r="371" spans="11:31">
      <c r="K371" s="1"/>
      <c r="L371" s="178"/>
      <c r="M371" s="1"/>
      <c r="N371" s="178"/>
      <c r="O371" s="1"/>
      <c r="P371" s="178"/>
      <c r="Z371" s="11" t="s">
        <v>153</v>
      </c>
      <c r="AA371" s="50" t="s">
        <v>57</v>
      </c>
      <c r="AB371" s="51">
        <v>402488.2</v>
      </c>
      <c r="AC371" s="48" t="s">
        <v>53</v>
      </c>
      <c r="AD371" s="2" t="str">
        <f t="shared" si="18"/>
        <v>SP</v>
      </c>
      <c r="AE371" s="6">
        <f t="shared" si="17"/>
        <v>5.0278474320179668E-3</v>
      </c>
    </row>
    <row r="372" spans="11:31">
      <c r="K372" s="1"/>
      <c r="L372" s="178"/>
      <c r="M372" s="1"/>
      <c r="N372" s="178"/>
      <c r="O372" s="1"/>
      <c r="P372" s="178"/>
      <c r="Z372" s="11" t="s">
        <v>153</v>
      </c>
      <c r="AA372" s="50" t="s">
        <v>59</v>
      </c>
      <c r="AB372" s="51">
        <v>240778.87</v>
      </c>
      <c r="AC372" s="48" t="s">
        <v>53</v>
      </c>
      <c r="AD372" s="2" t="str">
        <f t="shared" si="18"/>
        <v>SP</v>
      </c>
      <c r="AE372" s="6">
        <f t="shared" si="17"/>
        <v>3.0077886089919848E-3</v>
      </c>
    </row>
    <row r="373" spans="11:31">
      <c r="K373" s="1"/>
      <c r="L373" s="178"/>
      <c r="M373" s="1"/>
      <c r="N373" s="178"/>
      <c r="O373" s="1"/>
      <c r="P373" s="178"/>
      <c r="Z373" s="11" t="s">
        <v>153</v>
      </c>
      <c r="AA373" s="50" t="s">
        <v>57</v>
      </c>
      <c r="AB373" s="51">
        <v>365758.14190140844</v>
      </c>
      <c r="AC373" s="48" t="s">
        <v>88</v>
      </c>
      <c r="AD373" s="2" t="str">
        <f t="shared" si="18"/>
        <v>Sudeste</v>
      </c>
      <c r="AE373" s="6">
        <f t="shared" si="17"/>
        <v>4.5690187550806692E-3</v>
      </c>
    </row>
    <row r="374" spans="11:31">
      <c r="K374" s="1"/>
      <c r="L374" s="178"/>
      <c r="M374" s="1"/>
      <c r="N374" s="178"/>
      <c r="O374" s="1"/>
      <c r="P374" s="178"/>
      <c r="Z374" s="11" t="s">
        <v>153</v>
      </c>
      <c r="AA374" s="50" t="s">
        <v>57</v>
      </c>
      <c r="AB374" s="51">
        <v>224466.66666666669</v>
      </c>
      <c r="AC374" s="48" t="s">
        <v>85</v>
      </c>
      <c r="AD374" s="2" t="str">
        <f t="shared" si="18"/>
        <v>Norte</v>
      </c>
      <c r="AE374" s="6">
        <f t="shared" si="17"/>
        <v>2.8040179900271187E-3</v>
      </c>
    </row>
    <row r="375" spans="11:31">
      <c r="K375" s="1"/>
      <c r="L375" s="178"/>
      <c r="M375" s="1"/>
      <c r="N375" s="178"/>
      <c r="O375" s="1"/>
      <c r="P375" s="178"/>
      <c r="Z375" s="11" t="s">
        <v>153</v>
      </c>
      <c r="AA375" s="50" t="s">
        <v>57</v>
      </c>
      <c r="AB375" s="51">
        <v>310580.25965759432</v>
      </c>
      <c r="AC375" s="48" t="s">
        <v>88</v>
      </c>
      <c r="AD375" s="2" t="str">
        <f t="shared" si="18"/>
        <v>Sudeste</v>
      </c>
      <c r="AE375" s="6">
        <f t="shared" si="17"/>
        <v>3.8797414705695936E-3</v>
      </c>
    </row>
    <row r="376" spans="11:31">
      <c r="K376" s="1"/>
      <c r="L376" s="178"/>
      <c r="M376" s="1"/>
      <c r="N376" s="178"/>
      <c r="O376" s="1"/>
      <c r="P376" s="178"/>
      <c r="Z376" s="11" t="s">
        <v>153</v>
      </c>
      <c r="AA376" s="50" t="s">
        <v>57</v>
      </c>
      <c r="AB376" s="51">
        <v>506450.26692763495</v>
      </c>
      <c r="AC376" s="48" t="s">
        <v>88</v>
      </c>
      <c r="AD376" s="2" t="str">
        <f t="shared" si="18"/>
        <v>Sudeste</v>
      </c>
      <c r="AE376" s="6">
        <f t="shared" si="17"/>
        <v>6.3265324896901896E-3</v>
      </c>
    </row>
    <row r="377" spans="11:31">
      <c r="K377" s="1"/>
      <c r="L377" s="178"/>
      <c r="M377" s="1"/>
      <c r="N377" s="178"/>
      <c r="O377" s="1"/>
      <c r="P377" s="178"/>
      <c r="Z377" s="11" t="s">
        <v>153</v>
      </c>
      <c r="AA377" s="50" t="s">
        <v>57</v>
      </c>
      <c r="AB377" s="51">
        <v>270833.33333333337</v>
      </c>
      <c r="AC377" s="48" t="s">
        <v>85</v>
      </c>
      <c r="AD377" s="2" t="str">
        <f t="shared" si="18"/>
        <v>Norte</v>
      </c>
      <c r="AE377" s="6">
        <f t="shared" si="17"/>
        <v>3.3832263393184349E-3</v>
      </c>
    </row>
    <row r="378" spans="11:31">
      <c r="K378" s="1"/>
      <c r="L378" s="178"/>
      <c r="M378" s="1"/>
      <c r="N378" s="178"/>
      <c r="O378" s="1"/>
      <c r="P378" s="178"/>
      <c r="Z378" s="11" t="s">
        <v>153</v>
      </c>
      <c r="AA378" s="50" t="s">
        <v>59</v>
      </c>
      <c r="AB378" s="51">
        <v>298705.63</v>
      </c>
      <c r="AC378" s="48" t="s">
        <v>53</v>
      </c>
      <c r="AD378" s="2" t="str">
        <f t="shared" si="18"/>
        <v>SP</v>
      </c>
      <c r="AE378" s="6">
        <f t="shared" si="17"/>
        <v>3.7314046342844555E-3</v>
      </c>
    </row>
    <row r="379" spans="11:31">
      <c r="K379" s="1"/>
      <c r="L379" s="178"/>
      <c r="M379" s="1"/>
      <c r="N379" s="178"/>
      <c r="O379" s="1"/>
      <c r="P379" s="178"/>
      <c r="Z379" s="11" t="s">
        <v>153</v>
      </c>
      <c r="AA379" s="50" t="s">
        <v>59</v>
      </c>
      <c r="AB379" s="51">
        <v>298705.63</v>
      </c>
      <c r="AC379" s="48" t="s">
        <v>53</v>
      </c>
      <c r="AD379" s="2" t="str">
        <f t="shared" si="18"/>
        <v>SP</v>
      </c>
      <c r="AE379" s="6">
        <f t="shared" si="17"/>
        <v>3.7314046342844555E-3</v>
      </c>
    </row>
    <row r="380" spans="11:31">
      <c r="K380" s="1"/>
      <c r="L380" s="178"/>
      <c r="M380" s="1"/>
      <c r="N380" s="178"/>
      <c r="O380" s="1"/>
      <c r="P380" s="178"/>
      <c r="Z380" s="11" t="s">
        <v>153</v>
      </c>
      <c r="AA380" s="50" t="s">
        <v>57</v>
      </c>
      <c r="AB380" s="51">
        <v>219500.16</v>
      </c>
      <c r="AC380" s="48" t="s">
        <v>85</v>
      </c>
      <c r="AD380" s="2" t="str">
        <f t="shared" si="18"/>
        <v>Norte</v>
      </c>
      <c r="AE380" s="6">
        <f t="shared" si="17"/>
        <v>2.7419768226336393E-3</v>
      </c>
    </row>
    <row r="381" spans="11:31">
      <c r="K381" s="1"/>
      <c r="L381" s="178"/>
      <c r="M381" s="1"/>
      <c r="N381" s="178"/>
      <c r="O381" s="1"/>
      <c r="P381" s="178"/>
      <c r="Z381" s="11" t="s">
        <v>153</v>
      </c>
      <c r="AA381" s="50" t="s">
        <v>59</v>
      </c>
      <c r="AB381" s="51">
        <v>147750</v>
      </c>
      <c r="AC381" s="48" t="s">
        <v>88</v>
      </c>
      <c r="AD381" s="2" t="str">
        <f t="shared" si="18"/>
        <v>Sudeste</v>
      </c>
      <c r="AE381" s="6">
        <f t="shared" si="17"/>
        <v>1.8456800921881798E-3</v>
      </c>
    </row>
    <row r="382" spans="11:31">
      <c r="K382" s="1"/>
      <c r="L382" s="178"/>
      <c r="M382" s="1"/>
      <c r="N382" s="178"/>
      <c r="O382" s="1"/>
      <c r="P382" s="178"/>
      <c r="Z382" s="11" t="s">
        <v>153</v>
      </c>
      <c r="AA382" s="50" t="s">
        <v>57</v>
      </c>
      <c r="AB382" s="51">
        <v>270833.33333333337</v>
      </c>
      <c r="AC382" s="48" t="s">
        <v>85</v>
      </c>
      <c r="AD382" s="2" t="str">
        <f t="shared" si="18"/>
        <v>Norte</v>
      </c>
      <c r="AE382" s="6">
        <f t="shared" si="17"/>
        <v>3.3832263393184349E-3</v>
      </c>
    </row>
    <row r="383" spans="11:31">
      <c r="K383" s="1"/>
      <c r="L383" s="178"/>
      <c r="M383" s="1"/>
      <c r="N383" s="178"/>
      <c r="O383" s="1"/>
      <c r="P383" s="178"/>
      <c r="Z383" s="11" t="s">
        <v>153</v>
      </c>
      <c r="AA383" s="50" t="s">
        <v>57</v>
      </c>
      <c r="AB383" s="51">
        <v>193602.95</v>
      </c>
      <c r="AC383" s="48" t="s">
        <v>85</v>
      </c>
      <c r="AD383" s="2" t="str">
        <f t="shared" si="18"/>
        <v>Norte</v>
      </c>
      <c r="AE383" s="6">
        <f t="shared" si="17"/>
        <v>2.4184711377590764E-3</v>
      </c>
    </row>
    <row r="384" spans="11:31">
      <c r="K384" s="1"/>
      <c r="L384" s="178"/>
      <c r="M384" s="1"/>
      <c r="N384" s="178"/>
      <c r="O384" s="1"/>
      <c r="P384" s="178"/>
      <c r="Z384" s="11" t="s">
        <v>153</v>
      </c>
      <c r="AA384" s="50" t="s">
        <v>59</v>
      </c>
      <c r="AB384" s="51">
        <v>150590.02583333332</v>
      </c>
      <c r="AC384" s="48" t="s">
        <v>88</v>
      </c>
      <c r="AD384" s="2" t="str">
        <f t="shared" si="18"/>
        <v>Sudeste</v>
      </c>
      <c r="AE384" s="6">
        <f t="shared" si="17"/>
        <v>1.8811574467863757E-3</v>
      </c>
    </row>
    <row r="385" spans="11:31">
      <c r="K385" s="1"/>
      <c r="L385" s="178"/>
      <c r="M385" s="1"/>
      <c r="N385" s="178"/>
      <c r="O385" s="1"/>
      <c r="P385" s="178"/>
      <c r="Z385" s="11" t="s">
        <v>153</v>
      </c>
      <c r="AA385" s="50" t="s">
        <v>59</v>
      </c>
      <c r="AB385" s="51">
        <v>231970.10509999999</v>
      </c>
      <c r="AC385" s="48" t="s">
        <v>88</v>
      </c>
      <c r="AD385" s="2" t="str">
        <f t="shared" si="18"/>
        <v>Sudeste</v>
      </c>
      <c r="AE385" s="6">
        <f t="shared" si="17"/>
        <v>2.8977502874170539E-3</v>
      </c>
    </row>
    <row r="386" spans="11:31">
      <c r="K386" s="1"/>
      <c r="L386" s="178"/>
      <c r="M386" s="1"/>
      <c r="N386" s="178"/>
      <c r="O386" s="1"/>
      <c r="P386" s="178"/>
      <c r="Z386" s="11" t="s">
        <v>153</v>
      </c>
      <c r="AA386" s="50" t="s">
        <v>59</v>
      </c>
      <c r="AB386" s="51">
        <v>231970.10509999999</v>
      </c>
      <c r="AC386" s="48" t="s">
        <v>88</v>
      </c>
      <c r="AD386" s="2" t="str">
        <f t="shared" si="18"/>
        <v>Sudeste</v>
      </c>
      <c r="AE386" s="6">
        <f t="shared" ref="AE386:AE438" si="19">AB386/SUM($AB$194:$AB$469)</f>
        <v>2.8977502874170539E-3</v>
      </c>
    </row>
    <row r="387" spans="11:31">
      <c r="K387" s="1"/>
      <c r="L387" s="178"/>
      <c r="M387" s="1"/>
      <c r="N387" s="178"/>
      <c r="O387" s="1"/>
      <c r="P387" s="178"/>
      <c r="Z387" s="11" t="s">
        <v>153</v>
      </c>
      <c r="AA387" s="50" t="s">
        <v>57</v>
      </c>
      <c r="AB387" s="51">
        <v>307253.26161971828</v>
      </c>
      <c r="AC387" s="48" t="s">
        <v>88</v>
      </c>
      <c r="AD387" s="2" t="str">
        <f t="shared" ref="AD387:AD438" si="20">VLOOKUP(AC387,$AG$1:$AH$16,2,0)</f>
        <v>Sudeste</v>
      </c>
      <c r="AE387" s="6">
        <f t="shared" si="19"/>
        <v>3.8381809017353674E-3</v>
      </c>
    </row>
    <row r="388" spans="11:31">
      <c r="K388" s="1"/>
      <c r="L388" s="178"/>
      <c r="M388" s="1"/>
      <c r="N388" s="178"/>
      <c r="O388" s="1"/>
      <c r="P388" s="178"/>
      <c r="Z388" s="11" t="s">
        <v>153</v>
      </c>
      <c r="AA388" s="50" t="s">
        <v>59</v>
      </c>
      <c r="AB388" s="51">
        <v>249180.39376666662</v>
      </c>
      <c r="AC388" s="48" t="s">
        <v>88</v>
      </c>
      <c r="AD388" s="2" t="str">
        <f t="shared" si="20"/>
        <v>Sudeste</v>
      </c>
      <c r="AE388" s="6">
        <f t="shared" si="19"/>
        <v>3.1127397099069251E-3</v>
      </c>
    </row>
    <row r="389" spans="11:31">
      <c r="K389" s="1"/>
      <c r="L389" s="178"/>
      <c r="M389" s="1"/>
      <c r="N389" s="178"/>
      <c r="O389" s="1"/>
      <c r="P389" s="178"/>
      <c r="Z389" s="11" t="s">
        <v>153</v>
      </c>
      <c r="AA389" s="50" t="s">
        <v>59</v>
      </c>
      <c r="AB389" s="51">
        <v>174991.75654999996</v>
      </c>
      <c r="AC389" s="48" t="s">
        <v>88</v>
      </c>
      <c r="AD389" s="2" t="str">
        <f t="shared" si="20"/>
        <v>Sudeste</v>
      </c>
      <c r="AE389" s="6">
        <f t="shared" si="19"/>
        <v>2.1859817351023718E-3</v>
      </c>
    </row>
    <row r="390" spans="11:31">
      <c r="K390" s="1"/>
      <c r="L390" s="178"/>
      <c r="M390" s="1"/>
      <c r="N390" s="178"/>
      <c r="O390" s="1"/>
      <c r="P390" s="178"/>
      <c r="Z390" s="11" t="s">
        <v>153</v>
      </c>
      <c r="AA390" s="50" t="s">
        <v>59</v>
      </c>
      <c r="AB390" s="51">
        <v>270000</v>
      </c>
      <c r="AC390" s="48" t="s">
        <v>85</v>
      </c>
      <c r="AD390" s="2" t="str">
        <f t="shared" si="20"/>
        <v>Norte</v>
      </c>
      <c r="AE390" s="6">
        <f t="shared" si="19"/>
        <v>3.3728164121205315E-3</v>
      </c>
    </row>
    <row r="391" spans="11:31">
      <c r="K391" s="1"/>
      <c r="L391" s="178"/>
      <c r="M391" s="1"/>
      <c r="N391" s="178"/>
      <c r="O391" s="1"/>
      <c r="P391" s="178"/>
      <c r="Z391" s="11" t="s">
        <v>153</v>
      </c>
      <c r="AA391" s="50" t="s">
        <v>59</v>
      </c>
      <c r="AB391" s="51">
        <v>205070.95</v>
      </c>
      <c r="AC391" s="48" t="s">
        <v>88</v>
      </c>
      <c r="AD391" s="2" t="str">
        <f t="shared" si="20"/>
        <v>Sudeste</v>
      </c>
      <c r="AE391" s="6">
        <f t="shared" si="19"/>
        <v>2.5617283918857366E-3</v>
      </c>
    </row>
    <row r="392" spans="11:31">
      <c r="K392" s="1"/>
      <c r="L392" s="178"/>
      <c r="M392" s="1"/>
      <c r="N392" s="178"/>
      <c r="O392" s="1"/>
      <c r="P392" s="178"/>
      <c r="Z392" s="11" t="s">
        <v>153</v>
      </c>
      <c r="AA392" s="50" t="s">
        <v>57</v>
      </c>
      <c r="AB392" s="51">
        <v>270833.33333333337</v>
      </c>
      <c r="AC392" s="48" t="s">
        <v>85</v>
      </c>
      <c r="AD392" s="2" t="str">
        <f t="shared" si="20"/>
        <v>Norte</v>
      </c>
      <c r="AE392" s="6">
        <f t="shared" si="19"/>
        <v>3.3832263393184349E-3</v>
      </c>
    </row>
    <row r="393" spans="11:31">
      <c r="K393" s="1"/>
      <c r="L393" s="178"/>
      <c r="M393" s="1"/>
      <c r="N393" s="178"/>
      <c r="O393" s="1"/>
      <c r="P393" s="178"/>
      <c r="Z393" s="11" t="s">
        <v>153</v>
      </c>
      <c r="AA393" s="50" t="s">
        <v>59</v>
      </c>
      <c r="AB393" s="51">
        <v>263067.32</v>
      </c>
      <c r="AC393" s="48" t="s">
        <v>53</v>
      </c>
      <c r="AD393" s="2" t="str">
        <f t="shared" si="20"/>
        <v>SP</v>
      </c>
      <c r="AE393" s="6">
        <f t="shared" si="19"/>
        <v>3.2862139792169029E-3</v>
      </c>
    </row>
    <row r="394" spans="11:31">
      <c r="K394" s="1"/>
      <c r="L394" s="178"/>
      <c r="M394" s="1"/>
      <c r="N394" s="178"/>
      <c r="O394" s="1"/>
      <c r="P394" s="178"/>
      <c r="Z394" s="11" t="s">
        <v>153</v>
      </c>
      <c r="AA394" s="50" t="s">
        <v>57</v>
      </c>
      <c r="AB394" s="51">
        <v>309918.5927897279</v>
      </c>
      <c r="AC394" s="48" t="s">
        <v>85</v>
      </c>
      <c r="AD394" s="2" t="str">
        <f t="shared" si="20"/>
        <v>Norte</v>
      </c>
      <c r="AE394" s="6">
        <f t="shared" si="19"/>
        <v>3.871475985861089E-3</v>
      </c>
    </row>
    <row r="395" spans="11:31">
      <c r="K395" s="1"/>
      <c r="L395" s="178"/>
      <c r="M395" s="1"/>
      <c r="N395" s="178"/>
      <c r="O395" s="1"/>
      <c r="P395" s="178"/>
      <c r="Z395" s="11" t="s">
        <v>153</v>
      </c>
      <c r="AA395" s="50" t="s">
        <v>59</v>
      </c>
      <c r="AB395" s="51">
        <v>208523.74</v>
      </c>
      <c r="AC395" s="48" t="s">
        <v>88</v>
      </c>
      <c r="AD395" s="2" t="str">
        <f t="shared" si="20"/>
        <v>Sudeste</v>
      </c>
      <c r="AE395" s="6">
        <f t="shared" si="19"/>
        <v>2.6048603429213129E-3</v>
      </c>
    </row>
    <row r="396" spans="11:31">
      <c r="K396" s="1"/>
      <c r="L396" s="178"/>
      <c r="M396" s="1"/>
      <c r="N396" s="178"/>
      <c r="O396" s="1"/>
      <c r="P396" s="178"/>
      <c r="Z396" s="11" t="s">
        <v>153</v>
      </c>
      <c r="AA396" s="50" t="s">
        <v>57</v>
      </c>
      <c r="AB396" s="51">
        <v>407223.97304350493</v>
      </c>
      <c r="AC396" s="48" t="s">
        <v>88</v>
      </c>
      <c r="AD396" s="2" t="str">
        <f t="shared" si="20"/>
        <v>Sudeste</v>
      </c>
      <c r="AE396" s="6">
        <f t="shared" si="19"/>
        <v>5.0870062951483786E-3</v>
      </c>
    </row>
    <row r="397" spans="11:31">
      <c r="K397" s="1"/>
      <c r="L397" s="178"/>
      <c r="M397" s="1"/>
      <c r="N397" s="178"/>
      <c r="O397" s="1"/>
      <c r="P397" s="178"/>
      <c r="Z397" s="11" t="s">
        <v>153</v>
      </c>
      <c r="AA397" s="50" t="s">
        <v>59</v>
      </c>
      <c r="AB397" s="51">
        <v>240778.87</v>
      </c>
      <c r="AC397" s="48" t="s">
        <v>53</v>
      </c>
      <c r="AD397" s="2" t="str">
        <f t="shared" si="20"/>
        <v>SP</v>
      </c>
      <c r="AE397" s="6">
        <f t="shared" si="19"/>
        <v>3.0077886089919848E-3</v>
      </c>
    </row>
    <row r="398" spans="11:31">
      <c r="K398" s="1"/>
      <c r="L398" s="178"/>
      <c r="M398" s="1"/>
      <c r="N398" s="178"/>
      <c r="O398" s="1"/>
      <c r="P398" s="178"/>
      <c r="Z398" s="11" t="s">
        <v>153</v>
      </c>
      <c r="AA398" s="50" t="s">
        <v>59</v>
      </c>
      <c r="AB398" s="51">
        <v>240778.87</v>
      </c>
      <c r="AC398" s="48" t="s">
        <v>53</v>
      </c>
      <c r="AD398" s="2" t="str">
        <f t="shared" si="20"/>
        <v>SP</v>
      </c>
      <c r="AE398" s="6">
        <f t="shared" si="19"/>
        <v>3.0077886089919848E-3</v>
      </c>
    </row>
    <row r="399" spans="11:31">
      <c r="K399" s="1"/>
      <c r="L399" s="178"/>
      <c r="M399" s="1"/>
      <c r="N399" s="178"/>
      <c r="O399" s="1"/>
      <c r="P399" s="178"/>
      <c r="Z399" s="11" t="s">
        <v>153</v>
      </c>
      <c r="AA399" s="50" t="s">
        <v>57</v>
      </c>
      <c r="AB399" s="51">
        <v>991274.99999999988</v>
      </c>
      <c r="AC399" s="48" t="s">
        <v>53</v>
      </c>
      <c r="AD399" s="2" t="str">
        <f t="shared" si="20"/>
        <v>SP</v>
      </c>
      <c r="AE399" s="6">
        <f t="shared" si="19"/>
        <v>1.2382920699721406E-2</v>
      </c>
    </row>
    <row r="400" spans="11:31">
      <c r="K400" s="1"/>
      <c r="L400" s="178"/>
      <c r="M400" s="1"/>
      <c r="N400" s="178"/>
      <c r="O400" s="1"/>
      <c r="P400" s="178"/>
      <c r="Z400" s="11" t="s">
        <v>153</v>
      </c>
      <c r="AA400" s="50" t="s">
        <v>57</v>
      </c>
      <c r="AB400" s="51">
        <v>331055</v>
      </c>
      <c r="AC400" s="48" t="s">
        <v>55</v>
      </c>
      <c r="AD400" s="2" t="str">
        <f t="shared" si="20"/>
        <v>Sudeste</v>
      </c>
      <c r="AE400" s="6">
        <f t="shared" si="19"/>
        <v>4.1355101382020837E-3</v>
      </c>
    </row>
    <row r="401" spans="11:31">
      <c r="K401" s="1"/>
      <c r="L401" s="178"/>
      <c r="M401" s="1"/>
      <c r="N401" s="178"/>
      <c r="O401" s="1"/>
      <c r="P401" s="178"/>
      <c r="Z401" s="11" t="s">
        <v>153</v>
      </c>
      <c r="AA401" s="50" t="s">
        <v>57</v>
      </c>
      <c r="AB401" s="51">
        <v>606237.75</v>
      </c>
      <c r="AC401" s="48" t="s">
        <v>53</v>
      </c>
      <c r="AD401" s="2" t="str">
        <f t="shared" si="20"/>
        <v>SP</v>
      </c>
      <c r="AE401" s="6">
        <f t="shared" si="19"/>
        <v>7.5730690105445322E-3</v>
      </c>
    </row>
    <row r="402" spans="11:31">
      <c r="K402" s="1"/>
      <c r="L402" s="178"/>
      <c r="M402" s="1"/>
      <c r="N402" s="178"/>
      <c r="O402" s="1"/>
      <c r="P402" s="178"/>
      <c r="Z402" s="11" t="s">
        <v>153</v>
      </c>
      <c r="AA402" s="50" t="s">
        <v>59</v>
      </c>
      <c r="AB402" s="51">
        <v>195000</v>
      </c>
      <c r="AC402" s="48" t="s">
        <v>53</v>
      </c>
      <c r="AD402" s="2" t="str">
        <f t="shared" si="20"/>
        <v>SP</v>
      </c>
      <c r="AE402" s="6">
        <f t="shared" si="19"/>
        <v>2.4359229643092727E-3</v>
      </c>
    </row>
    <row r="403" spans="11:31">
      <c r="K403" s="1"/>
      <c r="L403" s="178"/>
      <c r="M403" s="1"/>
      <c r="N403" s="178"/>
      <c r="O403" s="1"/>
      <c r="P403" s="178"/>
      <c r="Z403" s="11" t="s">
        <v>153</v>
      </c>
      <c r="AA403" s="50" t="s">
        <v>59</v>
      </c>
      <c r="AB403" s="51">
        <v>279000</v>
      </c>
      <c r="AC403" s="48" t="s">
        <v>53</v>
      </c>
      <c r="AD403" s="2" t="str">
        <f t="shared" si="20"/>
        <v>SP</v>
      </c>
      <c r="AE403" s="6">
        <f t="shared" si="19"/>
        <v>3.4852436258578827E-3</v>
      </c>
    </row>
    <row r="404" spans="11:31">
      <c r="K404" s="1"/>
      <c r="L404" s="178"/>
      <c r="M404" s="1"/>
      <c r="N404" s="178"/>
      <c r="O404" s="1"/>
      <c r="P404" s="178"/>
      <c r="Z404" s="11" t="s">
        <v>153</v>
      </c>
      <c r="AA404" s="50" t="s">
        <v>59</v>
      </c>
      <c r="AB404" s="51">
        <v>279000</v>
      </c>
      <c r="AC404" s="48" t="s">
        <v>53</v>
      </c>
      <c r="AD404" s="2" t="str">
        <f t="shared" si="20"/>
        <v>SP</v>
      </c>
      <c r="AE404" s="6">
        <f t="shared" si="19"/>
        <v>3.4852436258578827E-3</v>
      </c>
    </row>
    <row r="405" spans="11:31">
      <c r="K405" s="1"/>
      <c r="L405" s="178"/>
      <c r="M405" s="1"/>
      <c r="N405" s="178"/>
      <c r="O405" s="1"/>
      <c r="P405" s="178"/>
      <c r="Z405" s="11" t="s">
        <v>153</v>
      </c>
      <c r="AA405" s="50" t="s">
        <v>57</v>
      </c>
      <c r="AB405" s="51">
        <v>351500</v>
      </c>
      <c r="AC405" s="48" t="s">
        <v>55</v>
      </c>
      <c r="AD405" s="2" t="str">
        <f t="shared" si="20"/>
        <v>Sudeste</v>
      </c>
      <c r="AE405" s="6">
        <f t="shared" si="19"/>
        <v>4.3909072920754327E-3</v>
      </c>
    </row>
    <row r="406" spans="11:31">
      <c r="K406" s="1"/>
      <c r="L406" s="178"/>
      <c r="M406" s="1"/>
      <c r="N406" s="178"/>
      <c r="O406" s="1"/>
      <c r="P406" s="178"/>
      <c r="Z406" s="11" t="s">
        <v>153</v>
      </c>
      <c r="AA406" s="50" t="s">
        <v>57</v>
      </c>
      <c r="AB406" s="51">
        <v>720000</v>
      </c>
      <c r="AC406" s="48" t="s">
        <v>83</v>
      </c>
      <c r="AD406" s="2" t="str">
        <f t="shared" si="20"/>
        <v>Centro-Oeste</v>
      </c>
      <c r="AE406" s="6">
        <f t="shared" si="19"/>
        <v>8.9941770989880841E-3</v>
      </c>
    </row>
    <row r="407" spans="11:31">
      <c r="K407" s="1"/>
      <c r="L407" s="178"/>
      <c r="M407" s="1"/>
      <c r="N407" s="178"/>
      <c r="O407" s="1"/>
      <c r="P407" s="178"/>
      <c r="Z407" s="11" t="s">
        <v>153</v>
      </c>
      <c r="AA407" s="50" t="s">
        <v>57</v>
      </c>
      <c r="AB407" s="51">
        <v>338583</v>
      </c>
      <c r="AC407" s="48" t="s">
        <v>53</v>
      </c>
      <c r="AD407" s="2" t="str">
        <f t="shared" si="20"/>
        <v>SP</v>
      </c>
      <c r="AE407" s="6">
        <f t="shared" si="19"/>
        <v>4.2295492565370589E-3</v>
      </c>
    </row>
    <row r="408" spans="11:31">
      <c r="K408" s="1"/>
      <c r="L408" s="178"/>
      <c r="M408" s="1"/>
      <c r="N408" s="178"/>
      <c r="O408" s="1"/>
      <c r="P408" s="178"/>
      <c r="Z408" s="11" t="s">
        <v>153</v>
      </c>
      <c r="AA408" s="50" t="s">
        <v>57</v>
      </c>
      <c r="AB408" s="51">
        <v>275690</v>
      </c>
      <c r="AC408" s="48" t="s">
        <v>55</v>
      </c>
      <c r="AD408" s="2" t="str">
        <f t="shared" si="20"/>
        <v>Sudeste</v>
      </c>
      <c r="AE408" s="6">
        <f t="shared" si="19"/>
        <v>3.4438953950278123E-3</v>
      </c>
    </row>
    <row r="409" spans="11:31">
      <c r="K409" s="1"/>
      <c r="L409" s="178"/>
      <c r="M409" s="1"/>
      <c r="N409" s="178"/>
      <c r="O409" s="1"/>
      <c r="P409" s="178"/>
      <c r="Z409" s="11" t="s">
        <v>153</v>
      </c>
      <c r="AA409" s="50" t="s">
        <v>57</v>
      </c>
      <c r="AB409" s="51">
        <v>469360</v>
      </c>
      <c r="AC409" s="48" t="s">
        <v>53</v>
      </c>
      <c r="AD409" s="2" t="str">
        <f t="shared" si="20"/>
        <v>SP</v>
      </c>
      <c r="AE409" s="6">
        <f t="shared" si="19"/>
        <v>5.8632041155292323E-3</v>
      </c>
    </row>
    <row r="410" spans="11:31">
      <c r="K410" s="1"/>
      <c r="L410" s="178"/>
      <c r="M410" s="1"/>
      <c r="N410" s="178"/>
      <c r="O410" s="1"/>
      <c r="P410" s="178"/>
      <c r="Z410" s="11" t="s">
        <v>153</v>
      </c>
      <c r="AA410" s="50" t="s">
        <v>59</v>
      </c>
      <c r="AB410" s="51">
        <v>354100</v>
      </c>
      <c r="AC410" s="48" t="s">
        <v>53</v>
      </c>
      <c r="AD410" s="2" t="str">
        <f t="shared" si="20"/>
        <v>SP</v>
      </c>
      <c r="AE410" s="6">
        <f t="shared" si="19"/>
        <v>4.4233862649328895E-3</v>
      </c>
    </row>
    <row r="411" spans="11:31">
      <c r="K411" s="1"/>
      <c r="L411" s="178"/>
      <c r="M411" s="1"/>
      <c r="N411" s="178"/>
      <c r="O411" s="1"/>
      <c r="P411" s="178"/>
      <c r="Z411" s="11" t="s">
        <v>153</v>
      </c>
      <c r="AA411" s="50" t="s">
        <v>59</v>
      </c>
      <c r="AB411" s="51">
        <v>275000</v>
      </c>
      <c r="AC411" s="48" t="s">
        <v>53</v>
      </c>
      <c r="AD411" s="2" t="str">
        <f t="shared" si="20"/>
        <v>SP</v>
      </c>
      <c r="AE411" s="6">
        <f t="shared" si="19"/>
        <v>3.4352759753079488E-3</v>
      </c>
    </row>
    <row r="412" spans="11:31">
      <c r="K412" s="1"/>
      <c r="L412" s="178"/>
      <c r="M412" s="1"/>
      <c r="N412" s="178"/>
      <c r="O412" s="1"/>
      <c r="P412" s="178"/>
      <c r="Z412" s="11" t="s">
        <v>153</v>
      </c>
      <c r="AA412" s="50" t="s">
        <v>57</v>
      </c>
      <c r="AB412" s="51">
        <v>383941</v>
      </c>
      <c r="AC412" s="48" t="s">
        <v>53</v>
      </c>
      <c r="AD412" s="2" t="str">
        <f t="shared" si="20"/>
        <v>SP</v>
      </c>
      <c r="AE412" s="6">
        <f t="shared" si="19"/>
        <v>4.7961574299480335E-3</v>
      </c>
    </row>
    <row r="413" spans="11:31">
      <c r="K413" s="1"/>
      <c r="L413" s="178"/>
      <c r="M413" s="1"/>
      <c r="N413" s="178"/>
      <c r="O413" s="1"/>
      <c r="P413" s="178"/>
      <c r="Z413" s="11" t="s">
        <v>153</v>
      </c>
      <c r="AA413" s="50" t="s">
        <v>57</v>
      </c>
      <c r="AB413" s="51">
        <v>375100</v>
      </c>
      <c r="AC413" s="48" t="s">
        <v>53</v>
      </c>
      <c r="AD413" s="2" t="str">
        <f t="shared" si="20"/>
        <v>SP</v>
      </c>
      <c r="AE413" s="6">
        <f t="shared" si="19"/>
        <v>4.6857164303200421E-3</v>
      </c>
    </row>
    <row r="414" spans="11:31">
      <c r="K414" s="1"/>
      <c r="L414" s="178"/>
      <c r="M414" s="1"/>
      <c r="N414" s="178"/>
      <c r="O414" s="1"/>
      <c r="P414" s="178"/>
      <c r="Z414" s="11" t="s">
        <v>153</v>
      </c>
      <c r="AA414" s="50" t="s">
        <v>57</v>
      </c>
      <c r="AB414" s="51">
        <v>268000</v>
      </c>
      <c r="AC414" s="48" t="s">
        <v>53</v>
      </c>
      <c r="AD414" s="2" t="str">
        <f t="shared" si="20"/>
        <v>SP</v>
      </c>
      <c r="AE414" s="6">
        <f t="shared" si="19"/>
        <v>3.3478325868455646E-3</v>
      </c>
    </row>
    <row r="415" spans="11:31">
      <c r="K415" s="1"/>
      <c r="L415" s="178"/>
      <c r="M415" s="1"/>
      <c r="N415" s="178"/>
      <c r="O415" s="1"/>
      <c r="P415" s="178"/>
      <c r="Z415" s="11" t="s">
        <v>153</v>
      </c>
      <c r="AA415" s="50" t="s">
        <v>57</v>
      </c>
      <c r="AB415" s="51">
        <v>424770</v>
      </c>
      <c r="AC415" s="48" t="s">
        <v>53</v>
      </c>
      <c r="AD415" s="2" t="str">
        <f t="shared" si="20"/>
        <v>SP</v>
      </c>
      <c r="AE415" s="6">
        <f t="shared" si="19"/>
        <v>5.306189731023845E-3</v>
      </c>
    </row>
    <row r="416" spans="11:31">
      <c r="K416" s="1"/>
      <c r="L416" s="178"/>
      <c r="M416" s="1"/>
      <c r="N416" s="178"/>
      <c r="O416" s="1"/>
      <c r="P416" s="178"/>
      <c r="Z416" s="11" t="s">
        <v>153</v>
      </c>
      <c r="AA416" s="50" t="s">
        <v>57</v>
      </c>
      <c r="AB416" s="51">
        <v>592588</v>
      </c>
      <c r="AC416" s="48" t="s">
        <v>53</v>
      </c>
      <c r="AD416" s="2" t="str">
        <f t="shared" si="20"/>
        <v>SP</v>
      </c>
      <c r="AE416" s="6">
        <f t="shared" si="19"/>
        <v>7.4025575260210424E-3</v>
      </c>
    </row>
    <row r="417" spans="11:31">
      <c r="K417" s="1"/>
      <c r="L417" s="178"/>
      <c r="M417" s="1"/>
      <c r="N417" s="178"/>
      <c r="O417" s="1"/>
      <c r="P417" s="178"/>
      <c r="Z417" s="11" t="s">
        <v>153</v>
      </c>
      <c r="AA417" s="50" t="s">
        <v>57</v>
      </c>
      <c r="AB417" s="51">
        <v>250000</v>
      </c>
      <c r="AC417" s="48" t="s">
        <v>53</v>
      </c>
      <c r="AD417" s="2" t="str">
        <f t="shared" si="20"/>
        <v>SP</v>
      </c>
      <c r="AE417" s="6">
        <f t="shared" si="19"/>
        <v>3.1229781593708626E-3</v>
      </c>
    </row>
    <row r="418" spans="11:31">
      <c r="K418" s="1"/>
      <c r="L418" s="178"/>
      <c r="M418" s="1"/>
      <c r="N418" s="178"/>
      <c r="O418" s="1"/>
      <c r="P418" s="178"/>
      <c r="Z418" s="11" t="s">
        <v>153</v>
      </c>
      <c r="AA418" s="50" t="s">
        <v>57</v>
      </c>
      <c r="AB418" s="51">
        <v>375000</v>
      </c>
      <c r="AC418" s="48" t="s">
        <v>53</v>
      </c>
      <c r="AD418" s="2" t="str">
        <f t="shared" si="20"/>
        <v>SP</v>
      </c>
      <c r="AE418" s="6">
        <f t="shared" si="19"/>
        <v>4.6844672390562933E-3</v>
      </c>
    </row>
    <row r="419" spans="11:31">
      <c r="K419" s="1"/>
      <c r="L419" s="178"/>
      <c r="M419" s="1"/>
      <c r="N419" s="178"/>
      <c r="O419" s="1"/>
      <c r="P419" s="178"/>
      <c r="Z419" s="11" t="s">
        <v>153</v>
      </c>
      <c r="AA419" s="50" t="s">
        <v>57</v>
      </c>
      <c r="AB419" s="51">
        <v>303258</v>
      </c>
      <c r="AC419" s="48" t="s">
        <v>53</v>
      </c>
      <c r="AD419" s="2" t="str">
        <f t="shared" si="20"/>
        <v>SP</v>
      </c>
      <c r="AE419" s="6">
        <f t="shared" si="19"/>
        <v>3.7882724426179563E-3</v>
      </c>
    </row>
    <row r="420" spans="11:31">
      <c r="K420" s="1"/>
      <c r="L420" s="178"/>
      <c r="M420" s="1"/>
      <c r="N420" s="178"/>
      <c r="O420" s="1"/>
      <c r="P420" s="178"/>
      <c r="Z420" s="11" t="s">
        <v>153</v>
      </c>
      <c r="AA420" s="50" t="s">
        <v>57</v>
      </c>
      <c r="AB420" s="51">
        <v>303258</v>
      </c>
      <c r="AC420" s="48" t="s">
        <v>53</v>
      </c>
      <c r="AD420" s="2" t="str">
        <f t="shared" si="20"/>
        <v>SP</v>
      </c>
      <c r="AE420" s="6">
        <f t="shared" si="19"/>
        <v>3.7882724426179563E-3</v>
      </c>
    </row>
    <row r="421" spans="11:31">
      <c r="K421" s="1"/>
      <c r="L421" s="178"/>
      <c r="M421" s="1"/>
      <c r="N421" s="178"/>
      <c r="O421" s="1"/>
      <c r="P421" s="178"/>
      <c r="Z421" s="11" t="s">
        <v>153</v>
      </c>
      <c r="AA421" s="50" t="s">
        <v>57</v>
      </c>
      <c r="AB421" s="51">
        <v>369000</v>
      </c>
      <c r="AC421" s="48" t="s">
        <v>53</v>
      </c>
      <c r="AD421" s="2" t="str">
        <f t="shared" si="20"/>
        <v>SP</v>
      </c>
      <c r="AE421" s="6">
        <f t="shared" si="19"/>
        <v>4.6095157632313928E-3</v>
      </c>
    </row>
    <row r="422" spans="11:31">
      <c r="K422" s="1"/>
      <c r="L422" s="178"/>
      <c r="M422" s="1"/>
      <c r="N422" s="178"/>
      <c r="O422" s="1"/>
      <c r="P422" s="178"/>
      <c r="Z422" s="11" t="s">
        <v>153</v>
      </c>
      <c r="AA422" s="50" t="s">
        <v>57</v>
      </c>
      <c r="AB422" s="51">
        <v>431100</v>
      </c>
      <c r="AC422" s="48" t="s">
        <v>53</v>
      </c>
      <c r="AD422" s="2" t="str">
        <f t="shared" si="20"/>
        <v>SP</v>
      </c>
      <c r="AE422" s="6">
        <f t="shared" si="19"/>
        <v>5.3852635380191149E-3</v>
      </c>
    </row>
    <row r="423" spans="11:31">
      <c r="K423" s="1"/>
      <c r="L423" s="178"/>
      <c r="M423" s="1"/>
      <c r="N423" s="178"/>
      <c r="O423" s="1"/>
      <c r="P423" s="178"/>
      <c r="Z423" s="11" t="s">
        <v>153</v>
      </c>
      <c r="AA423" s="50" t="s">
        <v>57</v>
      </c>
      <c r="AB423" s="51">
        <v>397136.9</v>
      </c>
      <c r="AC423" s="48" t="s">
        <v>53</v>
      </c>
      <c r="AD423" s="2" t="str">
        <f t="shared" si="20"/>
        <v>SP</v>
      </c>
      <c r="AE423" s="6">
        <f t="shared" si="19"/>
        <v>4.9609994599210012E-3</v>
      </c>
    </row>
    <row r="424" spans="11:31">
      <c r="K424" s="1"/>
      <c r="L424" s="178"/>
      <c r="M424" s="1"/>
      <c r="N424" s="178"/>
      <c r="O424" s="1"/>
      <c r="P424" s="178"/>
      <c r="Z424" s="11" t="s">
        <v>153</v>
      </c>
      <c r="AA424" s="50" t="s">
        <v>57</v>
      </c>
      <c r="AB424" s="51">
        <v>290000</v>
      </c>
      <c r="AC424" s="48" t="s">
        <v>53</v>
      </c>
      <c r="AD424" s="2" t="str">
        <f t="shared" si="20"/>
        <v>SP</v>
      </c>
      <c r="AE424" s="6">
        <f t="shared" si="19"/>
        <v>3.6226546648702005E-3</v>
      </c>
    </row>
    <row r="425" spans="11:31">
      <c r="K425" s="1"/>
      <c r="L425" s="178"/>
      <c r="M425" s="1"/>
      <c r="N425" s="178"/>
      <c r="O425" s="1"/>
      <c r="P425" s="178"/>
      <c r="Z425" s="11" t="s">
        <v>153</v>
      </c>
      <c r="AA425" s="50" t="s">
        <v>57</v>
      </c>
      <c r="AB425" s="51">
        <v>299100</v>
      </c>
      <c r="AC425" s="48" t="s">
        <v>53</v>
      </c>
      <c r="AD425" s="2" t="str">
        <f t="shared" si="20"/>
        <v>SP</v>
      </c>
      <c r="AE425" s="6">
        <f t="shared" si="19"/>
        <v>3.7363310698713E-3</v>
      </c>
    </row>
    <row r="426" spans="11:31">
      <c r="K426" s="1"/>
      <c r="L426" s="178"/>
      <c r="M426" s="1"/>
      <c r="N426" s="178"/>
      <c r="O426" s="1"/>
      <c r="P426" s="178"/>
      <c r="Z426" s="11" t="s">
        <v>153</v>
      </c>
      <c r="AA426" s="50" t="s">
        <v>57</v>
      </c>
      <c r="AB426" s="51">
        <v>385000</v>
      </c>
      <c r="AC426" s="48" t="s">
        <v>53</v>
      </c>
      <c r="AD426" s="2" t="str">
        <f t="shared" si="20"/>
        <v>SP</v>
      </c>
      <c r="AE426" s="6">
        <f t="shared" si="19"/>
        <v>4.8093863654311286E-3</v>
      </c>
    </row>
    <row r="427" spans="11:31">
      <c r="K427" s="1"/>
      <c r="L427" s="178"/>
      <c r="M427" s="1"/>
      <c r="N427" s="178"/>
      <c r="O427" s="1"/>
      <c r="P427" s="178"/>
      <c r="Z427" s="11" t="s">
        <v>153</v>
      </c>
      <c r="AA427" s="50" t="s">
        <v>57</v>
      </c>
      <c r="AB427" s="51">
        <v>550000</v>
      </c>
      <c r="AC427" s="48" t="s">
        <v>53</v>
      </c>
      <c r="AD427" s="2" t="str">
        <f t="shared" si="20"/>
        <v>SP</v>
      </c>
      <c r="AE427" s="6">
        <f t="shared" si="19"/>
        <v>6.8705519506158975E-3</v>
      </c>
    </row>
    <row r="428" spans="11:31">
      <c r="K428" s="1"/>
      <c r="L428" s="178"/>
      <c r="M428" s="1"/>
      <c r="N428" s="178"/>
      <c r="O428" s="1"/>
      <c r="P428" s="178"/>
      <c r="Z428" s="11" t="s">
        <v>153</v>
      </c>
      <c r="AA428" s="50" t="s">
        <v>57</v>
      </c>
      <c r="AB428" s="51">
        <v>385000</v>
      </c>
      <c r="AC428" s="48" t="s">
        <v>53</v>
      </c>
      <c r="AD428" s="2" t="str">
        <f t="shared" si="20"/>
        <v>SP</v>
      </c>
      <c r="AE428" s="6">
        <f t="shared" si="19"/>
        <v>4.8093863654311286E-3</v>
      </c>
    </row>
    <row r="429" spans="11:31">
      <c r="K429" s="1"/>
      <c r="L429" s="178"/>
      <c r="M429" s="1"/>
      <c r="N429" s="178"/>
      <c r="O429" s="1"/>
      <c r="P429" s="178"/>
      <c r="Z429" s="11" t="s">
        <v>153</v>
      </c>
      <c r="AA429" s="50" t="s">
        <v>57</v>
      </c>
      <c r="AB429" s="51">
        <v>270833.33333333337</v>
      </c>
      <c r="AC429" s="48" t="s">
        <v>85</v>
      </c>
      <c r="AD429" s="2" t="str">
        <f t="shared" si="20"/>
        <v>Norte</v>
      </c>
      <c r="AE429" s="6">
        <f t="shared" si="19"/>
        <v>3.3832263393184349E-3</v>
      </c>
    </row>
    <row r="430" spans="11:31">
      <c r="K430" s="1"/>
      <c r="L430" s="178"/>
      <c r="M430" s="1"/>
      <c r="N430" s="178"/>
      <c r="O430" s="1"/>
      <c r="P430" s="178"/>
      <c r="Z430" s="11" t="s">
        <v>153</v>
      </c>
      <c r="AA430" s="50" t="s">
        <v>59</v>
      </c>
      <c r="AB430" s="51">
        <v>144656.97</v>
      </c>
      <c r="AC430" s="48" t="s">
        <v>88</v>
      </c>
      <c r="AD430" s="2" t="str">
        <f t="shared" si="20"/>
        <v>Sudeste</v>
      </c>
      <c r="AE430" s="6">
        <f t="shared" si="19"/>
        <v>1.8070422316430643E-3</v>
      </c>
    </row>
    <row r="431" spans="11:31">
      <c r="K431" s="1"/>
      <c r="L431" s="178"/>
      <c r="M431" s="1"/>
      <c r="N431" s="178"/>
      <c r="O431" s="1"/>
      <c r="P431" s="178"/>
      <c r="Z431" s="11" t="s">
        <v>153</v>
      </c>
      <c r="AA431" s="50" t="s">
        <v>59</v>
      </c>
      <c r="AB431" s="51">
        <v>196164.95</v>
      </c>
      <c r="AC431" s="48" t="s">
        <v>88</v>
      </c>
      <c r="AD431" s="2" t="str">
        <f t="shared" si="20"/>
        <v>Sudeste</v>
      </c>
      <c r="AE431" s="6">
        <f t="shared" si="19"/>
        <v>2.4504754179363094E-3</v>
      </c>
    </row>
    <row r="432" spans="11:31">
      <c r="K432" s="1"/>
      <c r="L432" s="178"/>
      <c r="M432" s="1"/>
      <c r="N432" s="178"/>
      <c r="O432" s="1"/>
      <c r="P432" s="178"/>
      <c r="Z432" s="11" t="s">
        <v>153</v>
      </c>
      <c r="AA432" s="50" t="s">
        <v>59</v>
      </c>
      <c r="AB432" s="51">
        <v>240206.45753333331</v>
      </c>
      <c r="AC432" s="48" t="s">
        <v>88</v>
      </c>
      <c r="AD432" s="2" t="str">
        <f t="shared" si="20"/>
        <v>Sudeste</v>
      </c>
      <c r="AE432" s="6">
        <f t="shared" si="19"/>
        <v>3.000638082465778E-3</v>
      </c>
    </row>
    <row r="433" spans="11:31">
      <c r="K433" s="1"/>
      <c r="L433" s="178"/>
      <c r="M433" s="1"/>
      <c r="N433" s="178"/>
      <c r="O433" s="1"/>
      <c r="P433" s="178"/>
      <c r="Z433" s="11" t="s">
        <v>153</v>
      </c>
      <c r="AA433" s="50" t="s">
        <v>59</v>
      </c>
      <c r="AB433" s="51">
        <v>249180.39376666662</v>
      </c>
      <c r="AC433" s="48" t="s">
        <v>88</v>
      </c>
      <c r="AD433" s="2" t="str">
        <f t="shared" si="20"/>
        <v>Sudeste</v>
      </c>
      <c r="AE433" s="6">
        <f t="shared" si="19"/>
        <v>3.1127397099069251E-3</v>
      </c>
    </row>
    <row r="434" spans="11:31">
      <c r="K434" s="1"/>
      <c r="L434" s="178"/>
      <c r="M434" s="1"/>
      <c r="N434" s="178"/>
      <c r="O434" s="1"/>
      <c r="P434" s="178"/>
      <c r="Z434" s="11" t="s">
        <v>153</v>
      </c>
      <c r="AA434" s="50" t="s">
        <v>59</v>
      </c>
      <c r="AB434" s="51">
        <v>249180.39376666662</v>
      </c>
      <c r="AC434" s="48" t="s">
        <v>88</v>
      </c>
      <c r="AD434" s="2" t="str">
        <f t="shared" si="20"/>
        <v>Sudeste</v>
      </c>
      <c r="AE434" s="6">
        <f t="shared" si="19"/>
        <v>3.1127397099069251E-3</v>
      </c>
    </row>
    <row r="435" spans="11:31">
      <c r="K435" s="1"/>
      <c r="L435" s="178"/>
      <c r="M435" s="1"/>
      <c r="N435" s="178"/>
      <c r="O435" s="1"/>
      <c r="P435" s="178"/>
      <c r="Z435" s="11" t="s">
        <v>153</v>
      </c>
      <c r="AA435" s="50" t="s">
        <v>57</v>
      </c>
      <c r="AB435" s="51">
        <v>170361.76</v>
      </c>
      <c r="AC435" s="48" t="s">
        <v>85</v>
      </c>
      <c r="AD435" s="2" t="str">
        <f t="shared" si="20"/>
        <v>Norte</v>
      </c>
      <c r="AE435" s="6">
        <f t="shared" si="19"/>
        <v>2.1281442226879226E-3</v>
      </c>
    </row>
    <row r="436" spans="11:31">
      <c r="K436" s="1"/>
      <c r="L436" s="178"/>
      <c r="M436" s="1"/>
      <c r="N436" s="178"/>
      <c r="O436" s="1"/>
      <c r="P436" s="178"/>
      <c r="Z436" s="11" t="s">
        <v>153</v>
      </c>
      <c r="AA436" s="50" t="s">
        <v>57</v>
      </c>
      <c r="AB436" s="51">
        <v>511000</v>
      </c>
      <c r="AC436" s="48" t="s">
        <v>53</v>
      </c>
      <c r="AD436" s="2" t="str">
        <f t="shared" si="20"/>
        <v>SP</v>
      </c>
      <c r="AE436" s="6">
        <f t="shared" si="19"/>
        <v>6.3833673577540426E-3</v>
      </c>
    </row>
    <row r="437" spans="11:31">
      <c r="K437" s="1"/>
      <c r="L437" s="178"/>
      <c r="M437" s="1"/>
      <c r="N437" s="178"/>
      <c r="O437" s="1"/>
      <c r="P437" s="178"/>
      <c r="Z437" s="11" t="s">
        <v>153</v>
      </c>
      <c r="AA437" s="50" t="s">
        <v>57</v>
      </c>
      <c r="AB437" s="51">
        <v>408592</v>
      </c>
      <c r="AC437" s="48" t="s">
        <v>53</v>
      </c>
      <c r="AD437" s="2" t="str">
        <f t="shared" si="20"/>
        <v>SP</v>
      </c>
      <c r="AE437" s="6">
        <f t="shared" si="19"/>
        <v>5.1040955683746376E-3</v>
      </c>
    </row>
    <row r="438" spans="11:31">
      <c r="K438" s="1"/>
      <c r="L438" s="178"/>
      <c r="M438" s="1"/>
      <c r="N438" s="178"/>
      <c r="O438" s="1"/>
      <c r="P438" s="178"/>
      <c r="Z438" s="11" t="s">
        <v>153</v>
      </c>
      <c r="AA438" s="50" t="s">
        <v>57</v>
      </c>
      <c r="AB438" s="51">
        <v>530000</v>
      </c>
      <c r="AC438" s="48" t="s">
        <v>53</v>
      </c>
      <c r="AD438" s="2" t="str">
        <f t="shared" si="20"/>
        <v>SP</v>
      </c>
      <c r="AE438" s="6">
        <f t="shared" si="19"/>
        <v>6.6207136978662286E-3</v>
      </c>
    </row>
    <row r="439" spans="11:31">
      <c r="K439" s="1"/>
      <c r="L439" s="178"/>
      <c r="M439" s="1"/>
      <c r="N439" s="178"/>
      <c r="O439" s="1"/>
      <c r="P439" s="178"/>
      <c r="Z439" s="11"/>
      <c r="AD439" s="2"/>
      <c r="AE439" s="6"/>
    </row>
    <row r="440" spans="11:31">
      <c r="K440" s="1"/>
      <c r="L440" s="178"/>
      <c r="M440" s="1"/>
      <c r="N440" s="178"/>
      <c r="O440" s="1"/>
      <c r="P440" s="178"/>
      <c r="Z440" s="11"/>
      <c r="AD440" s="2"/>
      <c r="AE440" s="6"/>
    </row>
    <row r="441" spans="11:31">
      <c r="K441" s="1"/>
      <c r="L441" s="178"/>
      <c r="M441" s="1"/>
      <c r="N441" s="178"/>
      <c r="O441" s="1"/>
      <c r="P441" s="178"/>
      <c r="Z441" s="11"/>
      <c r="AD441" s="2"/>
      <c r="AE441" s="6"/>
    </row>
    <row r="442" spans="11:31">
      <c r="K442" s="1"/>
      <c r="L442" s="178"/>
      <c r="M442" s="1"/>
      <c r="N442" s="178"/>
      <c r="O442" s="1"/>
      <c r="P442" s="178"/>
      <c r="Z442" s="11"/>
      <c r="AD442" s="2"/>
      <c r="AE442" s="6"/>
    </row>
    <row r="443" spans="11:31">
      <c r="K443" s="1"/>
      <c r="L443" s="178"/>
      <c r="M443" s="1"/>
      <c r="N443" s="178"/>
      <c r="O443" s="1"/>
      <c r="P443" s="178"/>
      <c r="Z443" s="11"/>
      <c r="AD443" s="2"/>
      <c r="AE443" s="6"/>
    </row>
    <row r="444" spans="11:31">
      <c r="K444" s="1"/>
      <c r="L444" s="178"/>
      <c r="M444" s="1"/>
      <c r="N444" s="178"/>
      <c r="O444" s="1"/>
      <c r="P444" s="178"/>
      <c r="Z444" s="11"/>
      <c r="AD444" s="2"/>
      <c r="AE444" s="6"/>
    </row>
    <row r="445" spans="11:31">
      <c r="K445" s="1"/>
      <c r="L445" s="178"/>
      <c r="M445" s="1"/>
      <c r="N445" s="178"/>
      <c r="O445" s="1"/>
      <c r="P445" s="178"/>
      <c r="Z445" s="11"/>
      <c r="AD445" s="2"/>
      <c r="AE445" s="6"/>
    </row>
    <row r="446" spans="11:31">
      <c r="K446" s="1"/>
      <c r="L446" s="178"/>
      <c r="M446" s="1"/>
      <c r="N446" s="178"/>
      <c r="O446" s="1"/>
      <c r="P446" s="178"/>
      <c r="Z446" s="11"/>
      <c r="AD446" s="2"/>
      <c r="AE446" s="6"/>
    </row>
    <row r="447" spans="11:31">
      <c r="K447" s="1"/>
      <c r="L447" s="178"/>
      <c r="M447" s="1"/>
      <c r="N447" s="178"/>
      <c r="O447" s="1"/>
      <c r="P447" s="178"/>
      <c r="Z447" s="11"/>
      <c r="AD447" s="2"/>
      <c r="AE447" s="6"/>
    </row>
    <row r="448" spans="11:31">
      <c r="K448" s="1"/>
      <c r="L448" s="178"/>
      <c r="M448" s="1"/>
      <c r="N448" s="178"/>
      <c r="O448" s="1"/>
      <c r="P448" s="178"/>
      <c r="Z448" s="11"/>
      <c r="AD448" s="2"/>
      <c r="AE448" s="6"/>
    </row>
    <row r="449" spans="11:31">
      <c r="K449" s="1"/>
      <c r="L449" s="178"/>
      <c r="M449" s="1"/>
      <c r="N449" s="178"/>
      <c r="O449" s="1"/>
      <c r="P449" s="178"/>
      <c r="Z449" s="11"/>
      <c r="AD449" s="2"/>
      <c r="AE449" s="6"/>
    </row>
    <row r="450" spans="11:31">
      <c r="K450" s="1"/>
      <c r="L450" s="178"/>
      <c r="M450" s="1"/>
      <c r="N450" s="178"/>
      <c r="O450" s="1"/>
      <c r="P450" s="178"/>
      <c r="Z450" s="11"/>
      <c r="AD450" s="2"/>
      <c r="AE450" s="6"/>
    </row>
    <row r="451" spans="11:31">
      <c r="K451" s="1"/>
      <c r="L451" s="178"/>
      <c r="M451" s="1"/>
      <c r="N451" s="178"/>
      <c r="O451" s="1"/>
      <c r="P451" s="178"/>
      <c r="Z451" s="11"/>
      <c r="AD451" s="2"/>
      <c r="AE451" s="6"/>
    </row>
    <row r="452" spans="11:31">
      <c r="K452" s="1"/>
      <c r="L452" s="178"/>
      <c r="M452" s="1"/>
      <c r="N452" s="178"/>
      <c r="O452" s="1"/>
      <c r="P452" s="178"/>
      <c r="Z452" s="11"/>
      <c r="AD452" s="2"/>
      <c r="AE452" s="6"/>
    </row>
    <row r="453" spans="11:31">
      <c r="K453" s="1"/>
      <c r="L453" s="178"/>
      <c r="M453" s="1"/>
      <c r="N453" s="178"/>
      <c r="O453" s="1"/>
      <c r="P453" s="178"/>
      <c r="Z453" s="11"/>
      <c r="AD453" s="2"/>
      <c r="AE453" s="6"/>
    </row>
    <row r="454" spans="11:31">
      <c r="K454" s="1"/>
      <c r="L454" s="178"/>
      <c r="M454" s="1"/>
      <c r="N454" s="178"/>
      <c r="O454" s="1"/>
      <c r="P454" s="178"/>
      <c r="Z454" s="11"/>
      <c r="AD454" s="2"/>
      <c r="AE454" s="6"/>
    </row>
    <row r="455" spans="11:31">
      <c r="K455" s="1"/>
      <c r="L455" s="178"/>
      <c r="M455" s="1"/>
      <c r="N455" s="178"/>
      <c r="O455" s="1"/>
      <c r="P455" s="178"/>
      <c r="Z455" s="11"/>
      <c r="AD455" s="2"/>
      <c r="AE455" s="6"/>
    </row>
    <row r="456" spans="11:31">
      <c r="K456" s="1"/>
      <c r="L456" s="178"/>
      <c r="M456" s="1"/>
      <c r="N456" s="178"/>
      <c r="O456" s="1"/>
      <c r="P456" s="178"/>
      <c r="Z456" s="11"/>
      <c r="AD456" s="2"/>
      <c r="AE456" s="6"/>
    </row>
    <row r="457" spans="11:31">
      <c r="K457" s="1"/>
      <c r="L457" s="178"/>
      <c r="M457" s="1"/>
      <c r="N457" s="178"/>
      <c r="O457" s="1"/>
      <c r="P457" s="178"/>
      <c r="Z457" s="11"/>
      <c r="AD457" s="2"/>
      <c r="AE457" s="6"/>
    </row>
    <row r="458" spans="11:31">
      <c r="K458" s="1"/>
      <c r="L458" s="178"/>
      <c r="M458" s="1"/>
      <c r="N458" s="178"/>
      <c r="O458" s="1"/>
      <c r="P458" s="178"/>
      <c r="Z458" s="11"/>
      <c r="AD458" s="2"/>
      <c r="AE458" s="6"/>
    </row>
    <row r="459" spans="11:31">
      <c r="K459" s="1"/>
      <c r="L459" s="178"/>
      <c r="M459" s="1"/>
      <c r="N459" s="178"/>
      <c r="O459" s="1"/>
      <c r="P459" s="178"/>
      <c r="Z459" s="11"/>
      <c r="AD459" s="2"/>
      <c r="AE459" s="6"/>
    </row>
    <row r="460" spans="11:31">
      <c r="K460" s="1"/>
      <c r="L460" s="178"/>
      <c r="M460" s="1"/>
      <c r="N460" s="178"/>
      <c r="O460" s="1"/>
      <c r="P460" s="178"/>
      <c r="Z460" s="11"/>
      <c r="AD460" s="2"/>
      <c r="AE460" s="6"/>
    </row>
    <row r="461" spans="11:31">
      <c r="K461" s="1"/>
      <c r="L461" s="178"/>
      <c r="M461" s="1"/>
      <c r="N461" s="178"/>
      <c r="O461" s="1"/>
      <c r="P461" s="178"/>
      <c r="Z461" s="11"/>
      <c r="AD461" s="2"/>
      <c r="AE461" s="6"/>
    </row>
    <row r="462" spans="11:31">
      <c r="K462" s="1"/>
      <c r="L462" s="178"/>
      <c r="M462" s="1"/>
      <c r="N462" s="178"/>
      <c r="O462" s="1"/>
      <c r="P462" s="178"/>
      <c r="Z462" s="11"/>
      <c r="AD462" s="2"/>
      <c r="AE462" s="6"/>
    </row>
    <row r="463" spans="11:31">
      <c r="K463" s="1"/>
      <c r="L463" s="178"/>
      <c r="M463" s="1"/>
      <c r="N463" s="178"/>
      <c r="O463" s="1"/>
      <c r="P463" s="178"/>
      <c r="Z463" s="11"/>
      <c r="AD463" s="2"/>
      <c r="AE463" s="6"/>
    </row>
    <row r="464" spans="11:31">
      <c r="K464" s="1"/>
      <c r="L464" s="178"/>
      <c r="M464" s="1"/>
      <c r="N464" s="178"/>
      <c r="O464" s="1"/>
      <c r="P464" s="178"/>
      <c r="Z464" s="11"/>
      <c r="AD464" s="2"/>
      <c r="AE464" s="6"/>
    </row>
    <row r="465" spans="11:31">
      <c r="K465" s="1"/>
      <c r="L465" s="178"/>
      <c r="M465" s="1"/>
      <c r="N465" s="178"/>
      <c r="O465" s="1"/>
      <c r="P465" s="178"/>
      <c r="Z465" s="11"/>
      <c r="AD465" s="2"/>
      <c r="AE465" s="6"/>
    </row>
    <row r="466" spans="11:31">
      <c r="K466" s="1"/>
      <c r="L466" s="178"/>
      <c r="M466" s="1"/>
      <c r="N466" s="178"/>
      <c r="O466" s="1"/>
      <c r="P466" s="178"/>
      <c r="Z466" s="11"/>
      <c r="AD466" s="2"/>
      <c r="AE466" s="6"/>
    </row>
    <row r="467" spans="11:31">
      <c r="K467" s="1"/>
      <c r="L467" s="178"/>
      <c r="M467" s="1"/>
      <c r="N467" s="178"/>
      <c r="O467" s="1"/>
      <c r="P467" s="178"/>
      <c r="Z467" s="11"/>
      <c r="AD467" s="2"/>
      <c r="AE467" s="6"/>
    </row>
    <row r="468" spans="11:31">
      <c r="K468" s="1"/>
      <c r="L468" s="178"/>
      <c r="M468" s="1"/>
      <c r="N468" s="178"/>
      <c r="O468" s="1"/>
      <c r="P468" s="178"/>
      <c r="Z468" s="11"/>
      <c r="AD468" s="2"/>
      <c r="AE468" s="6"/>
    </row>
    <row r="469" spans="11:31">
      <c r="K469" s="1"/>
      <c r="L469" s="178"/>
      <c r="M469" s="1"/>
      <c r="N469" s="178"/>
      <c r="O469" s="1"/>
      <c r="P469" s="178"/>
      <c r="Z469" s="11"/>
      <c r="AD469" s="2"/>
      <c r="AE469" s="6"/>
    </row>
    <row r="470" spans="11:31">
      <c r="K470" s="1"/>
      <c r="L470" s="178"/>
      <c r="M470" s="1"/>
      <c r="N470" s="178"/>
      <c r="O470" s="1"/>
      <c r="P470" s="178"/>
      <c r="Z470" s="11"/>
      <c r="AD470" s="2"/>
      <c r="AE470" s="6"/>
    </row>
    <row r="471" spans="11:31">
      <c r="K471" s="1"/>
      <c r="L471" s="178"/>
      <c r="M471" s="1"/>
      <c r="N471" s="178"/>
      <c r="O471" s="1"/>
      <c r="P471" s="178"/>
      <c r="Z471" s="11"/>
      <c r="AD471" s="2"/>
      <c r="AE471" s="6"/>
    </row>
    <row r="472" spans="11:31">
      <c r="K472" s="1"/>
      <c r="L472" s="178"/>
      <c r="M472" s="1"/>
      <c r="N472" s="178"/>
      <c r="O472" s="1"/>
      <c r="P472" s="178"/>
      <c r="Z472" s="11"/>
      <c r="AD472" s="2"/>
      <c r="AE472" s="6"/>
    </row>
    <row r="473" spans="11:31">
      <c r="K473" s="1"/>
      <c r="L473" s="178"/>
      <c r="M473" s="1"/>
      <c r="N473" s="178"/>
      <c r="O473" s="1"/>
      <c r="P473" s="178"/>
      <c r="Z473" s="11"/>
      <c r="AD473" s="2"/>
      <c r="AE473" s="6"/>
    </row>
    <row r="474" spans="11:31">
      <c r="K474" s="1"/>
      <c r="L474" s="178"/>
      <c r="M474" s="1"/>
      <c r="N474" s="178"/>
      <c r="O474" s="1"/>
      <c r="P474" s="178"/>
      <c r="Z474" s="11"/>
      <c r="AD474" s="2"/>
      <c r="AE474" s="6"/>
    </row>
    <row r="475" spans="11:31">
      <c r="K475" s="1"/>
      <c r="L475" s="178"/>
      <c r="M475" s="1"/>
      <c r="N475" s="178"/>
      <c r="O475" s="1"/>
      <c r="P475" s="178"/>
      <c r="Z475" s="11"/>
      <c r="AD475" s="2"/>
      <c r="AE475" s="6"/>
    </row>
    <row r="476" spans="11:31">
      <c r="K476" s="1"/>
      <c r="L476" s="178"/>
      <c r="M476" s="1"/>
      <c r="N476" s="178"/>
      <c r="O476" s="1"/>
      <c r="P476" s="178"/>
      <c r="Z476" s="11"/>
      <c r="AD476" s="2"/>
      <c r="AE476" s="6"/>
    </row>
    <row r="477" spans="11:31">
      <c r="K477" s="1"/>
      <c r="L477" s="178"/>
      <c r="M477" s="1"/>
      <c r="N477" s="178"/>
      <c r="O477" s="1"/>
      <c r="P477" s="178"/>
      <c r="Z477" s="11"/>
      <c r="AD477" s="2"/>
      <c r="AE477" s="6"/>
    </row>
    <row r="478" spans="11:31">
      <c r="K478" s="1"/>
      <c r="L478" s="178"/>
      <c r="M478" s="1"/>
      <c r="N478" s="178"/>
      <c r="O478" s="1"/>
      <c r="P478" s="178"/>
      <c r="Z478" s="11"/>
      <c r="AD478" s="2"/>
      <c r="AE478" s="6"/>
    </row>
    <row r="479" spans="11:31">
      <c r="K479" s="1"/>
      <c r="L479" s="178"/>
      <c r="M479" s="1"/>
      <c r="N479" s="178"/>
      <c r="O479" s="1"/>
      <c r="P479" s="178"/>
      <c r="Z479" s="11"/>
      <c r="AD479" s="2"/>
      <c r="AE479" s="6"/>
    </row>
    <row r="480" spans="11:31">
      <c r="K480" s="1"/>
      <c r="L480" s="178"/>
      <c r="M480" s="1"/>
      <c r="N480" s="178"/>
      <c r="O480" s="1"/>
      <c r="P480" s="178"/>
      <c r="Z480" s="11"/>
      <c r="AD480" s="2"/>
      <c r="AE480" s="6"/>
    </row>
    <row r="481" spans="11:31">
      <c r="K481" s="1"/>
      <c r="L481" s="178"/>
      <c r="M481" s="1"/>
      <c r="N481" s="178"/>
      <c r="O481" s="1"/>
      <c r="P481" s="178"/>
      <c r="Z481" s="11"/>
      <c r="AD481" s="2"/>
      <c r="AE481" s="6"/>
    </row>
    <row r="482" spans="11:31">
      <c r="K482" s="1"/>
      <c r="L482" s="178"/>
      <c r="M482" s="1"/>
      <c r="N482" s="178"/>
      <c r="O482" s="1"/>
      <c r="P482" s="178"/>
      <c r="Z482" s="11"/>
      <c r="AD482" s="2"/>
      <c r="AE482" s="6"/>
    </row>
    <row r="483" spans="11:31">
      <c r="K483" s="1"/>
      <c r="L483" s="178"/>
      <c r="M483" s="1"/>
      <c r="N483" s="178"/>
      <c r="O483" s="1"/>
      <c r="P483" s="178"/>
      <c r="Z483" s="11"/>
      <c r="AD483" s="2"/>
      <c r="AE483" s="6"/>
    </row>
    <row r="484" spans="11:31">
      <c r="K484" s="1"/>
      <c r="L484" s="178"/>
      <c r="M484" s="1"/>
      <c r="N484" s="178"/>
      <c r="O484" s="1"/>
      <c r="P484" s="178"/>
      <c r="Z484" s="11"/>
      <c r="AD484" s="2"/>
      <c r="AE484" s="6"/>
    </row>
    <row r="485" spans="11:31">
      <c r="K485" s="1"/>
      <c r="L485" s="178"/>
      <c r="M485" s="1"/>
      <c r="N485" s="178"/>
      <c r="O485" s="1"/>
      <c r="P485" s="178"/>
      <c r="Z485" s="11"/>
      <c r="AD485" s="2"/>
      <c r="AE485" s="6"/>
    </row>
    <row r="486" spans="11:31">
      <c r="K486" s="1"/>
      <c r="L486" s="178"/>
      <c r="M486" s="1"/>
      <c r="N486" s="178"/>
      <c r="O486" s="1"/>
      <c r="P486" s="178"/>
      <c r="Z486" s="11"/>
      <c r="AD486" s="2"/>
      <c r="AE486" s="6"/>
    </row>
    <row r="487" spans="11:31">
      <c r="K487" s="1"/>
      <c r="L487" s="178"/>
      <c r="M487" s="1"/>
      <c r="N487" s="178"/>
      <c r="O487" s="1"/>
      <c r="P487" s="178"/>
      <c r="Z487" s="11"/>
      <c r="AD487" s="2"/>
      <c r="AE487" s="6"/>
    </row>
    <row r="488" spans="11:31">
      <c r="K488" s="1"/>
      <c r="L488" s="178"/>
      <c r="M488" s="1"/>
      <c r="N488" s="178"/>
      <c r="O488" s="1"/>
      <c r="P488" s="178"/>
      <c r="Z488" s="11"/>
      <c r="AD488" s="2"/>
      <c r="AE488" s="6"/>
    </row>
    <row r="489" spans="11:31">
      <c r="K489" s="1"/>
      <c r="L489" s="178"/>
      <c r="M489" s="1"/>
      <c r="N489" s="178"/>
      <c r="O489" s="1"/>
      <c r="P489" s="178"/>
      <c r="Z489" s="11"/>
      <c r="AD489" s="2"/>
      <c r="AE489" s="6"/>
    </row>
    <row r="490" spans="11:31">
      <c r="K490" s="1"/>
      <c r="L490" s="178"/>
      <c r="M490" s="1"/>
      <c r="N490" s="178"/>
      <c r="O490" s="1"/>
      <c r="P490" s="178"/>
      <c r="Z490" s="11"/>
      <c r="AD490" s="2"/>
      <c r="AE490" s="6"/>
    </row>
    <row r="491" spans="11:31">
      <c r="K491" s="1"/>
      <c r="L491" s="178"/>
      <c r="M491" s="1"/>
      <c r="N491" s="178"/>
      <c r="O491" s="1"/>
      <c r="P491" s="178"/>
      <c r="Z491" s="11"/>
      <c r="AD491" s="2"/>
      <c r="AE491" s="6"/>
    </row>
    <row r="492" spans="11:31">
      <c r="K492" s="1"/>
      <c r="L492" s="178"/>
      <c r="M492" s="1"/>
      <c r="N492" s="178"/>
      <c r="O492" s="1"/>
      <c r="P492" s="178"/>
      <c r="Z492" s="11"/>
      <c r="AD492" s="2"/>
      <c r="AE492" s="6"/>
    </row>
    <row r="493" spans="11:31">
      <c r="K493" s="1"/>
      <c r="L493" s="178"/>
      <c r="M493" s="1"/>
      <c r="N493" s="178"/>
      <c r="O493" s="1"/>
      <c r="P493" s="178"/>
      <c r="Z493" s="11"/>
      <c r="AD493" s="2"/>
      <c r="AE493" s="6"/>
    </row>
    <row r="494" spans="11:31">
      <c r="K494" s="1"/>
      <c r="L494" s="178"/>
      <c r="M494" s="1"/>
      <c r="N494" s="178"/>
      <c r="O494" s="1"/>
      <c r="P494" s="178"/>
      <c r="Z494" s="11"/>
      <c r="AD494" s="2"/>
      <c r="AE494" s="6"/>
    </row>
    <row r="495" spans="11:31">
      <c r="K495" s="1"/>
      <c r="L495" s="178"/>
      <c r="M495" s="1"/>
      <c r="N495" s="178"/>
      <c r="O495" s="1"/>
      <c r="P495" s="178"/>
      <c r="Z495" s="11"/>
      <c r="AD495" s="2"/>
      <c r="AE495" s="6"/>
    </row>
    <row r="496" spans="11:31">
      <c r="K496" s="1"/>
      <c r="L496" s="178"/>
      <c r="M496" s="1"/>
      <c r="N496" s="178"/>
      <c r="O496" s="1"/>
      <c r="P496" s="178"/>
      <c r="Z496" s="11"/>
      <c r="AD496" s="2"/>
      <c r="AE496" s="6"/>
    </row>
    <row r="497" spans="11:31">
      <c r="K497" s="1"/>
      <c r="L497" s="178"/>
      <c r="M497" s="1"/>
      <c r="N497" s="178"/>
      <c r="O497" s="1"/>
      <c r="P497" s="178"/>
      <c r="Z497" s="11"/>
      <c r="AD497" s="2"/>
      <c r="AE497" s="6"/>
    </row>
    <row r="498" spans="11:31">
      <c r="K498" s="1"/>
      <c r="L498" s="178"/>
      <c r="M498" s="1"/>
      <c r="N498" s="178"/>
      <c r="O498" s="1"/>
      <c r="P498" s="178"/>
      <c r="Z498" s="11"/>
      <c r="AD498" s="2"/>
      <c r="AE498" s="6"/>
    </row>
    <row r="499" spans="11:31">
      <c r="K499" s="1"/>
      <c r="L499" s="178"/>
      <c r="M499" s="1"/>
      <c r="N499" s="178"/>
      <c r="O499" s="1"/>
      <c r="P499" s="178"/>
      <c r="Z499" s="11"/>
      <c r="AD499" s="2"/>
      <c r="AE499" s="6"/>
    </row>
    <row r="500" spans="11:31">
      <c r="K500" s="1"/>
      <c r="L500" s="178"/>
      <c r="M500" s="1"/>
      <c r="N500" s="178"/>
      <c r="O500" s="1"/>
      <c r="P500" s="178"/>
      <c r="Z500" s="11"/>
      <c r="AD500" s="2"/>
      <c r="AE500" s="6"/>
    </row>
    <row r="501" spans="11:31">
      <c r="K501" s="1"/>
      <c r="L501" s="178"/>
      <c r="M501" s="1"/>
      <c r="N501" s="178"/>
      <c r="O501" s="1"/>
      <c r="P501" s="178"/>
      <c r="Z501" s="11"/>
      <c r="AD501" s="2"/>
      <c r="AE501" s="6"/>
    </row>
    <row r="502" spans="11:31">
      <c r="K502" s="1"/>
      <c r="L502" s="178"/>
      <c r="M502" s="1"/>
      <c r="N502" s="178"/>
      <c r="O502" s="1"/>
      <c r="P502" s="178"/>
      <c r="Z502" s="11"/>
      <c r="AD502" s="2"/>
      <c r="AE502" s="6"/>
    </row>
    <row r="503" spans="11:31">
      <c r="K503" s="1"/>
      <c r="L503" s="178"/>
      <c r="M503" s="1"/>
      <c r="N503" s="178"/>
      <c r="O503" s="1"/>
      <c r="P503" s="178"/>
      <c r="Z503" s="11"/>
      <c r="AD503" s="2"/>
      <c r="AE503" s="6"/>
    </row>
    <row r="504" spans="11:31">
      <c r="K504" s="1"/>
      <c r="L504" s="178"/>
      <c r="M504" s="1"/>
      <c r="N504" s="178"/>
      <c r="O504" s="1"/>
      <c r="P504" s="178"/>
      <c r="Z504" s="11" t="s">
        <v>152</v>
      </c>
      <c r="AA504" s="50" t="s">
        <v>60</v>
      </c>
      <c r="AB504" s="51">
        <v>120200</v>
      </c>
      <c r="AC504" s="48" t="s">
        <v>84</v>
      </c>
      <c r="AD504" s="2" t="str">
        <f>VLOOKUP(AC504,$AG$1:$AH$16,2,0)</f>
        <v>Sul</v>
      </c>
      <c r="AE504" s="6">
        <f t="shared" ref="AE504:AE567" si="21">AB504/SUM($AB$504:$AB$822)</f>
        <v>1.8701788280558798E-3</v>
      </c>
    </row>
    <row r="505" spans="11:31">
      <c r="K505" s="1"/>
      <c r="L505" s="178"/>
      <c r="M505" s="1"/>
      <c r="N505" s="178"/>
      <c r="O505" s="1"/>
      <c r="P505" s="178"/>
      <c r="Z505" s="11" t="s">
        <v>152</v>
      </c>
      <c r="AA505" s="50" t="s">
        <v>60</v>
      </c>
      <c r="AB505" s="51">
        <v>120200</v>
      </c>
      <c r="AC505" s="48" t="s">
        <v>84</v>
      </c>
      <c r="AD505" s="2" t="str">
        <f t="shared" ref="AD505:AD568" si="22">VLOOKUP(AC505,$AG$1:$AH$16,2,0)</f>
        <v>Sul</v>
      </c>
      <c r="AE505" s="6">
        <f t="shared" si="21"/>
        <v>1.8701788280558798E-3</v>
      </c>
    </row>
    <row r="506" spans="11:31">
      <c r="K506" s="1"/>
      <c r="L506" s="178"/>
      <c r="M506" s="1"/>
      <c r="N506" s="178"/>
      <c r="O506" s="1"/>
      <c r="P506" s="178"/>
      <c r="Z506" s="11" t="s">
        <v>152</v>
      </c>
      <c r="AA506" s="50" t="s">
        <v>60</v>
      </c>
      <c r="AB506" s="51">
        <v>112600</v>
      </c>
      <c r="AC506" s="48" t="s">
        <v>84</v>
      </c>
      <c r="AD506" s="2" t="str">
        <f t="shared" si="22"/>
        <v>Sul</v>
      </c>
      <c r="AE506" s="6">
        <f t="shared" si="21"/>
        <v>1.7519312482453583E-3</v>
      </c>
    </row>
    <row r="507" spans="11:31">
      <c r="K507" s="1"/>
      <c r="L507" s="178"/>
      <c r="M507" s="1"/>
      <c r="N507" s="178"/>
      <c r="O507" s="1"/>
      <c r="P507" s="178"/>
      <c r="Z507" s="11" t="s">
        <v>152</v>
      </c>
      <c r="AA507" s="50" t="s">
        <v>60</v>
      </c>
      <c r="AB507" s="51">
        <v>112600</v>
      </c>
      <c r="AC507" s="48" t="s">
        <v>84</v>
      </c>
      <c r="AD507" s="2" t="str">
        <f t="shared" si="22"/>
        <v>Sul</v>
      </c>
      <c r="AE507" s="6">
        <f t="shared" si="21"/>
        <v>1.7519312482453583E-3</v>
      </c>
    </row>
    <row r="508" spans="11:31">
      <c r="K508" s="1"/>
      <c r="L508" s="178"/>
      <c r="M508" s="1"/>
      <c r="N508" s="178"/>
      <c r="O508" s="1"/>
      <c r="P508" s="178"/>
      <c r="Z508" s="11" t="s">
        <v>152</v>
      </c>
      <c r="AA508" s="50" t="s">
        <v>60</v>
      </c>
      <c r="AB508" s="51">
        <v>140800</v>
      </c>
      <c r="AC508" s="48" t="s">
        <v>84</v>
      </c>
      <c r="AD508" s="2" t="str">
        <f t="shared" si="22"/>
        <v>Sul</v>
      </c>
      <c r="AE508" s="6">
        <f t="shared" si="21"/>
        <v>2.1906920049107144E-3</v>
      </c>
    </row>
    <row r="509" spans="11:31">
      <c r="K509" s="1"/>
      <c r="L509" s="178"/>
      <c r="M509" s="1"/>
      <c r="N509" s="178"/>
      <c r="O509" s="1"/>
      <c r="P509" s="178"/>
      <c r="Z509" s="11" t="s">
        <v>152</v>
      </c>
      <c r="AA509" s="50" t="s">
        <v>60</v>
      </c>
      <c r="AB509" s="51">
        <v>138300</v>
      </c>
      <c r="AC509" s="48" t="s">
        <v>84</v>
      </c>
      <c r="AD509" s="2" t="str">
        <f t="shared" si="22"/>
        <v>Sul</v>
      </c>
      <c r="AE509" s="6">
        <f t="shared" si="21"/>
        <v>2.1517947747098851E-3</v>
      </c>
    </row>
    <row r="510" spans="11:31">
      <c r="K510" s="1"/>
      <c r="L510" s="178"/>
      <c r="M510" s="1"/>
      <c r="N510" s="178"/>
      <c r="O510" s="1"/>
      <c r="P510" s="178"/>
      <c r="Z510" s="11" t="s">
        <v>152</v>
      </c>
      <c r="AA510" s="50" t="s">
        <v>60</v>
      </c>
      <c r="AB510" s="51">
        <v>112600</v>
      </c>
      <c r="AC510" s="48" t="s">
        <v>84</v>
      </c>
      <c r="AD510" s="2" t="str">
        <f t="shared" si="22"/>
        <v>Sul</v>
      </c>
      <c r="AE510" s="6">
        <f t="shared" si="21"/>
        <v>1.7519312482453583E-3</v>
      </c>
    </row>
    <row r="511" spans="11:31">
      <c r="K511" s="1"/>
      <c r="L511" s="178"/>
      <c r="M511" s="1"/>
      <c r="N511" s="178"/>
      <c r="O511" s="1"/>
      <c r="P511" s="178"/>
      <c r="Z511" s="11" t="s">
        <v>152</v>
      </c>
      <c r="AA511" s="50" t="s">
        <v>60</v>
      </c>
      <c r="AB511" s="51">
        <v>120200</v>
      </c>
      <c r="AC511" s="48" t="s">
        <v>84</v>
      </c>
      <c r="AD511" s="2" t="str">
        <f t="shared" si="22"/>
        <v>Sul</v>
      </c>
      <c r="AE511" s="6">
        <f t="shared" si="21"/>
        <v>1.8701788280558798E-3</v>
      </c>
    </row>
    <row r="512" spans="11:31">
      <c r="K512" s="1"/>
      <c r="L512" s="178"/>
      <c r="M512" s="1"/>
      <c r="N512" s="178"/>
      <c r="O512" s="1"/>
      <c r="P512" s="178"/>
      <c r="Z512" s="11" t="s">
        <v>152</v>
      </c>
      <c r="AA512" s="50" t="s">
        <v>60</v>
      </c>
      <c r="AB512" s="51">
        <v>112600</v>
      </c>
      <c r="AC512" s="48" t="s">
        <v>84</v>
      </c>
      <c r="AD512" s="2" t="str">
        <f t="shared" si="22"/>
        <v>Sul</v>
      </c>
      <c r="AE512" s="6">
        <f t="shared" si="21"/>
        <v>1.7519312482453583E-3</v>
      </c>
    </row>
    <row r="513" spans="11:31">
      <c r="K513" s="1"/>
      <c r="L513" s="178"/>
      <c r="M513" s="1"/>
      <c r="N513" s="178"/>
      <c r="O513" s="1"/>
      <c r="P513" s="178"/>
      <c r="Z513" s="11" t="s">
        <v>152</v>
      </c>
      <c r="AA513" s="50" t="s">
        <v>60</v>
      </c>
      <c r="AB513" s="51">
        <v>123200</v>
      </c>
      <c r="AC513" s="48" t="s">
        <v>84</v>
      </c>
      <c r="AD513" s="2" t="str">
        <f t="shared" si="22"/>
        <v>Sul</v>
      </c>
      <c r="AE513" s="6">
        <f t="shared" si="21"/>
        <v>1.9168555042968752E-3</v>
      </c>
    </row>
    <row r="514" spans="11:31">
      <c r="K514" s="1"/>
      <c r="L514" s="178"/>
      <c r="M514" s="1"/>
      <c r="N514" s="178"/>
      <c r="O514" s="1"/>
      <c r="P514" s="178"/>
      <c r="Z514" s="11" t="s">
        <v>152</v>
      </c>
      <c r="AA514" s="50" t="s">
        <v>60</v>
      </c>
      <c r="AB514" s="51">
        <v>168200</v>
      </c>
      <c r="AC514" s="48" t="s">
        <v>96</v>
      </c>
      <c r="AD514" s="2" t="str">
        <f t="shared" si="22"/>
        <v>Norte</v>
      </c>
      <c r="AE514" s="6">
        <f t="shared" si="21"/>
        <v>2.6170056479118053E-3</v>
      </c>
    </row>
    <row r="515" spans="11:31">
      <c r="K515" s="1"/>
      <c r="L515" s="178"/>
      <c r="M515" s="1"/>
      <c r="N515" s="178"/>
      <c r="O515" s="1"/>
      <c r="P515" s="178"/>
      <c r="Z515" s="11" t="s">
        <v>152</v>
      </c>
      <c r="AA515" s="50" t="s">
        <v>60</v>
      </c>
      <c r="AB515" s="51">
        <v>119000</v>
      </c>
      <c r="AC515" s="48" t="s">
        <v>84</v>
      </c>
      <c r="AD515" s="2" t="str">
        <f t="shared" si="22"/>
        <v>Sul</v>
      </c>
      <c r="AE515" s="6">
        <f t="shared" si="21"/>
        <v>1.8515081575594817E-3</v>
      </c>
    </row>
    <row r="516" spans="11:31">
      <c r="K516" s="1"/>
      <c r="L516" s="178"/>
      <c r="M516" s="1"/>
      <c r="N516" s="178"/>
      <c r="O516" s="1"/>
      <c r="P516" s="178"/>
      <c r="Z516" s="11" t="s">
        <v>152</v>
      </c>
      <c r="AA516" s="50" t="s">
        <v>60</v>
      </c>
      <c r="AB516" s="51">
        <v>165600</v>
      </c>
      <c r="AC516" s="48" t="s">
        <v>84</v>
      </c>
      <c r="AD516" s="2" t="str">
        <f t="shared" si="22"/>
        <v>Sul</v>
      </c>
      <c r="AE516" s="6">
        <f t="shared" si="21"/>
        <v>2.5765525285029425E-3</v>
      </c>
    </row>
    <row r="517" spans="11:31">
      <c r="K517" s="1"/>
      <c r="L517" s="178"/>
      <c r="M517" s="1"/>
      <c r="N517" s="178"/>
      <c r="O517" s="1"/>
      <c r="P517" s="178"/>
      <c r="Z517" s="11" t="s">
        <v>152</v>
      </c>
      <c r="AA517" s="50" t="s">
        <v>60</v>
      </c>
      <c r="AB517" s="51">
        <v>112600</v>
      </c>
      <c r="AC517" s="48" t="s">
        <v>84</v>
      </c>
      <c r="AD517" s="2" t="str">
        <f t="shared" si="22"/>
        <v>Sul</v>
      </c>
      <c r="AE517" s="6">
        <f t="shared" si="21"/>
        <v>1.7519312482453583E-3</v>
      </c>
    </row>
    <row r="518" spans="11:31">
      <c r="K518" s="1"/>
      <c r="L518" s="178"/>
      <c r="M518" s="1"/>
      <c r="N518" s="178"/>
      <c r="O518" s="1"/>
      <c r="P518" s="178"/>
      <c r="Z518" s="11" t="s">
        <v>152</v>
      </c>
      <c r="AA518" s="50" t="s">
        <v>60</v>
      </c>
      <c r="AB518" s="51">
        <v>112600</v>
      </c>
      <c r="AC518" s="48" t="s">
        <v>84</v>
      </c>
      <c r="AD518" s="2" t="str">
        <f t="shared" si="22"/>
        <v>Sul</v>
      </c>
      <c r="AE518" s="6">
        <f t="shared" si="21"/>
        <v>1.7519312482453583E-3</v>
      </c>
    </row>
    <row r="519" spans="11:31">
      <c r="K519" s="1"/>
      <c r="L519" s="178"/>
      <c r="M519" s="1"/>
      <c r="N519" s="178"/>
      <c r="O519" s="1"/>
      <c r="P519" s="178"/>
      <c r="Z519" s="11" t="s">
        <v>152</v>
      </c>
      <c r="AA519" s="50" t="s">
        <v>60</v>
      </c>
      <c r="AB519" s="51">
        <v>165600</v>
      </c>
      <c r="AC519" s="48" t="s">
        <v>84</v>
      </c>
      <c r="AD519" s="2" t="str">
        <f t="shared" si="22"/>
        <v>Sul</v>
      </c>
      <c r="AE519" s="6">
        <f t="shared" si="21"/>
        <v>2.5765525285029425E-3</v>
      </c>
    </row>
    <row r="520" spans="11:31">
      <c r="K520" s="1"/>
      <c r="L520" s="178"/>
      <c r="M520" s="1"/>
      <c r="N520" s="178"/>
      <c r="O520" s="1"/>
      <c r="P520" s="178"/>
      <c r="Z520" s="11" t="s">
        <v>152</v>
      </c>
      <c r="AA520" s="50" t="s">
        <v>60</v>
      </c>
      <c r="AB520" s="51">
        <v>114900</v>
      </c>
      <c r="AC520" s="48" t="s">
        <v>84</v>
      </c>
      <c r="AD520" s="2" t="str">
        <f t="shared" si="22"/>
        <v>Sul</v>
      </c>
      <c r="AE520" s="6">
        <f t="shared" si="21"/>
        <v>1.7877167000301215E-3</v>
      </c>
    </row>
    <row r="521" spans="11:31">
      <c r="K521" s="1"/>
      <c r="L521" s="178"/>
      <c r="M521" s="1"/>
      <c r="N521" s="178"/>
      <c r="O521" s="1"/>
      <c r="P521" s="178"/>
      <c r="Z521" s="11" t="s">
        <v>152</v>
      </c>
      <c r="AA521" s="50" t="s">
        <v>60</v>
      </c>
      <c r="AB521" s="51">
        <v>112600</v>
      </c>
      <c r="AC521" s="48" t="s">
        <v>84</v>
      </c>
      <c r="AD521" s="2" t="str">
        <f t="shared" si="22"/>
        <v>Sul</v>
      </c>
      <c r="AE521" s="6">
        <f t="shared" si="21"/>
        <v>1.7519312482453583E-3</v>
      </c>
    </row>
    <row r="522" spans="11:31">
      <c r="K522" s="1"/>
      <c r="L522" s="178"/>
      <c r="M522" s="1"/>
      <c r="N522" s="178"/>
      <c r="O522" s="1"/>
      <c r="P522" s="178"/>
      <c r="Z522" s="11" t="s">
        <v>152</v>
      </c>
      <c r="AA522" s="50" t="s">
        <v>60</v>
      </c>
      <c r="AB522" s="51">
        <v>112600</v>
      </c>
      <c r="AC522" s="48" t="s">
        <v>84</v>
      </c>
      <c r="AD522" s="2" t="str">
        <f t="shared" si="22"/>
        <v>Sul</v>
      </c>
      <c r="AE522" s="6">
        <f t="shared" si="21"/>
        <v>1.7519312482453583E-3</v>
      </c>
    </row>
    <row r="523" spans="11:31">
      <c r="K523" s="1"/>
      <c r="L523" s="178"/>
      <c r="M523" s="1"/>
      <c r="N523" s="178"/>
      <c r="O523" s="1"/>
      <c r="P523" s="178"/>
      <c r="Z523" s="11" t="s">
        <v>152</v>
      </c>
      <c r="AA523" s="50" t="s">
        <v>60</v>
      </c>
      <c r="AB523" s="51">
        <v>178700</v>
      </c>
      <c r="AC523" s="48" t="s">
        <v>96</v>
      </c>
      <c r="AD523" s="2" t="str">
        <f t="shared" si="22"/>
        <v>Norte</v>
      </c>
      <c r="AE523" s="6">
        <f t="shared" si="21"/>
        <v>2.780374014755289E-3</v>
      </c>
    </row>
    <row r="524" spans="11:31">
      <c r="K524" s="1"/>
      <c r="L524" s="178"/>
      <c r="M524" s="1"/>
      <c r="N524" s="178"/>
      <c r="O524" s="1"/>
      <c r="P524" s="178"/>
      <c r="Z524" s="11" t="s">
        <v>152</v>
      </c>
      <c r="AA524" s="50" t="s">
        <v>60</v>
      </c>
      <c r="AB524" s="51">
        <v>168200</v>
      </c>
      <c r="AC524" s="48" t="s">
        <v>96</v>
      </c>
      <c r="AD524" s="2" t="str">
        <f t="shared" si="22"/>
        <v>Norte</v>
      </c>
      <c r="AE524" s="6">
        <f t="shared" si="21"/>
        <v>2.6170056479118053E-3</v>
      </c>
    </row>
    <row r="525" spans="11:31">
      <c r="K525" s="1"/>
      <c r="L525" s="178"/>
      <c r="M525" s="1"/>
      <c r="N525" s="178"/>
      <c r="O525" s="1"/>
      <c r="P525" s="178"/>
      <c r="Z525" s="11" t="s">
        <v>152</v>
      </c>
      <c r="AA525" s="50" t="s">
        <v>60</v>
      </c>
      <c r="AB525" s="51">
        <v>119600</v>
      </c>
      <c r="AC525" s="48" t="s">
        <v>84</v>
      </c>
      <c r="AD525" s="2" t="str">
        <f t="shared" si="22"/>
        <v>Sul</v>
      </c>
      <c r="AE525" s="6">
        <f t="shared" si="21"/>
        <v>1.8608434928076808E-3</v>
      </c>
    </row>
    <row r="526" spans="11:31">
      <c r="K526" s="1"/>
      <c r="L526" s="178"/>
      <c r="M526" s="1"/>
      <c r="N526" s="178"/>
      <c r="O526" s="1"/>
      <c r="P526" s="178"/>
      <c r="Z526" s="11" t="s">
        <v>152</v>
      </c>
      <c r="AA526" s="50" t="s">
        <v>60</v>
      </c>
      <c r="AB526" s="51">
        <v>112600</v>
      </c>
      <c r="AC526" s="48" t="s">
        <v>84</v>
      </c>
      <c r="AD526" s="2" t="str">
        <f t="shared" si="22"/>
        <v>Sul</v>
      </c>
      <c r="AE526" s="6">
        <f t="shared" si="21"/>
        <v>1.7519312482453583E-3</v>
      </c>
    </row>
    <row r="527" spans="11:31">
      <c r="K527" s="1"/>
      <c r="L527" s="178"/>
      <c r="M527" s="1"/>
      <c r="N527" s="178"/>
      <c r="O527" s="1"/>
      <c r="P527" s="178"/>
      <c r="Z527" s="11" t="s">
        <v>152</v>
      </c>
      <c r="AA527" s="50" t="s">
        <v>60</v>
      </c>
      <c r="AB527" s="51">
        <v>112600</v>
      </c>
      <c r="AC527" s="48" t="s">
        <v>84</v>
      </c>
      <c r="AD527" s="2" t="str">
        <f t="shared" si="22"/>
        <v>Sul</v>
      </c>
      <c r="AE527" s="6">
        <f t="shared" si="21"/>
        <v>1.7519312482453583E-3</v>
      </c>
    </row>
    <row r="528" spans="11:31">
      <c r="K528" s="1"/>
      <c r="L528" s="178"/>
      <c r="M528" s="1"/>
      <c r="N528" s="178"/>
      <c r="O528" s="1"/>
      <c r="P528" s="178"/>
      <c r="Z528" s="11" t="s">
        <v>152</v>
      </c>
      <c r="AA528" s="50" t="s">
        <v>60</v>
      </c>
      <c r="AB528" s="51">
        <v>123200</v>
      </c>
      <c r="AC528" s="48" t="s">
        <v>84</v>
      </c>
      <c r="AD528" s="2" t="str">
        <f t="shared" si="22"/>
        <v>Sul</v>
      </c>
      <c r="AE528" s="6">
        <f t="shared" si="21"/>
        <v>1.9168555042968752E-3</v>
      </c>
    </row>
    <row r="529" spans="11:31">
      <c r="K529" s="1"/>
      <c r="L529" s="178"/>
      <c r="M529" s="1"/>
      <c r="N529" s="178"/>
      <c r="O529" s="1"/>
      <c r="P529" s="178"/>
      <c r="Z529" s="11" t="s">
        <v>152</v>
      </c>
      <c r="AA529" s="50" t="s">
        <v>60</v>
      </c>
      <c r="AB529" s="51">
        <v>165600</v>
      </c>
      <c r="AC529" s="48" t="s">
        <v>84</v>
      </c>
      <c r="AD529" s="2" t="str">
        <f t="shared" si="22"/>
        <v>Sul</v>
      </c>
      <c r="AE529" s="6">
        <f t="shared" si="21"/>
        <v>2.5765525285029425E-3</v>
      </c>
    </row>
    <row r="530" spans="11:31">
      <c r="K530" s="1"/>
      <c r="L530" s="178"/>
      <c r="M530" s="1"/>
      <c r="N530" s="178"/>
      <c r="O530" s="1"/>
      <c r="P530" s="178"/>
      <c r="Z530" s="11" t="s">
        <v>152</v>
      </c>
      <c r="AA530" s="50" t="s">
        <v>60</v>
      </c>
      <c r="AB530" s="51">
        <v>112600</v>
      </c>
      <c r="AC530" s="48" t="s">
        <v>84</v>
      </c>
      <c r="AD530" s="2" t="str">
        <f t="shared" si="22"/>
        <v>Sul</v>
      </c>
      <c r="AE530" s="6">
        <f t="shared" si="21"/>
        <v>1.7519312482453583E-3</v>
      </c>
    </row>
    <row r="531" spans="11:31">
      <c r="K531" s="1"/>
      <c r="L531" s="178"/>
      <c r="M531" s="1"/>
      <c r="N531" s="178"/>
      <c r="O531" s="1"/>
      <c r="P531" s="178"/>
      <c r="Z531" s="11" t="s">
        <v>152</v>
      </c>
      <c r="AA531" s="50" t="s">
        <v>60</v>
      </c>
      <c r="AB531" s="51">
        <v>112600</v>
      </c>
      <c r="AC531" s="48" t="s">
        <v>84</v>
      </c>
      <c r="AD531" s="2" t="str">
        <f t="shared" si="22"/>
        <v>Sul</v>
      </c>
      <c r="AE531" s="6">
        <f t="shared" si="21"/>
        <v>1.7519312482453583E-3</v>
      </c>
    </row>
    <row r="532" spans="11:31">
      <c r="K532" s="1"/>
      <c r="L532" s="178"/>
      <c r="M532" s="1"/>
      <c r="N532" s="178"/>
      <c r="O532" s="1"/>
      <c r="P532" s="178"/>
      <c r="Z532" s="11" t="s">
        <v>152</v>
      </c>
      <c r="AA532" s="50" t="s">
        <v>60</v>
      </c>
      <c r="AB532" s="51">
        <v>113000</v>
      </c>
      <c r="AC532" s="48" t="s">
        <v>84</v>
      </c>
      <c r="AD532" s="2" t="str">
        <f t="shared" si="22"/>
        <v>Sul</v>
      </c>
      <c r="AE532" s="6">
        <f t="shared" si="21"/>
        <v>1.7581548050774911E-3</v>
      </c>
    </row>
    <row r="533" spans="11:31">
      <c r="K533" s="1"/>
      <c r="L533" s="178"/>
      <c r="M533" s="1"/>
      <c r="N533" s="178"/>
      <c r="O533" s="1"/>
      <c r="P533" s="178"/>
      <c r="Z533" s="11" t="s">
        <v>152</v>
      </c>
      <c r="AA533" s="50" t="s">
        <v>60</v>
      </c>
      <c r="AB533" s="51">
        <v>113600</v>
      </c>
      <c r="AC533" s="48" t="s">
        <v>84</v>
      </c>
      <c r="AD533" s="2" t="str">
        <f t="shared" si="22"/>
        <v>Sul</v>
      </c>
      <c r="AE533" s="6">
        <f t="shared" si="21"/>
        <v>1.7674901403256901E-3</v>
      </c>
    </row>
    <row r="534" spans="11:31">
      <c r="K534" s="1"/>
      <c r="L534" s="178"/>
      <c r="M534" s="1"/>
      <c r="N534" s="178"/>
      <c r="O534" s="1"/>
      <c r="P534" s="178"/>
      <c r="Z534" s="11" t="s">
        <v>152</v>
      </c>
      <c r="AA534" s="50" t="s">
        <v>60</v>
      </c>
      <c r="AB534" s="51">
        <v>112600</v>
      </c>
      <c r="AC534" s="48" t="s">
        <v>84</v>
      </c>
      <c r="AD534" s="2" t="str">
        <f t="shared" si="22"/>
        <v>Sul</v>
      </c>
      <c r="AE534" s="6">
        <f t="shared" si="21"/>
        <v>1.7519312482453583E-3</v>
      </c>
    </row>
    <row r="535" spans="11:31">
      <c r="K535" s="1"/>
      <c r="L535" s="178"/>
      <c r="M535" s="1"/>
      <c r="N535" s="178"/>
      <c r="O535" s="1"/>
      <c r="P535" s="178"/>
      <c r="Z535" s="11" t="s">
        <v>152</v>
      </c>
      <c r="AA535" s="50" t="s">
        <v>60</v>
      </c>
      <c r="AB535" s="51">
        <v>112600</v>
      </c>
      <c r="AC535" s="48" t="s">
        <v>84</v>
      </c>
      <c r="AD535" s="2" t="str">
        <f t="shared" si="22"/>
        <v>Sul</v>
      </c>
      <c r="AE535" s="6">
        <f t="shared" si="21"/>
        <v>1.7519312482453583E-3</v>
      </c>
    </row>
    <row r="536" spans="11:31">
      <c r="K536" s="1"/>
      <c r="L536" s="178"/>
      <c r="M536" s="1"/>
      <c r="N536" s="178"/>
      <c r="O536" s="1"/>
      <c r="P536" s="178"/>
      <c r="Z536" s="11" t="s">
        <v>152</v>
      </c>
      <c r="AA536" s="50" t="s">
        <v>60</v>
      </c>
      <c r="AB536" s="51">
        <v>114900</v>
      </c>
      <c r="AC536" s="48" t="s">
        <v>84</v>
      </c>
      <c r="AD536" s="2" t="str">
        <f t="shared" si="22"/>
        <v>Sul</v>
      </c>
      <c r="AE536" s="6">
        <f t="shared" si="21"/>
        <v>1.7877167000301215E-3</v>
      </c>
    </row>
    <row r="537" spans="11:31">
      <c r="K537" s="1"/>
      <c r="L537" s="178"/>
      <c r="M537" s="1"/>
      <c r="N537" s="178"/>
      <c r="O537" s="1"/>
      <c r="P537" s="178"/>
      <c r="Z537" s="11" t="s">
        <v>152</v>
      </c>
      <c r="AA537" s="50" t="s">
        <v>60</v>
      </c>
      <c r="AB537" s="51">
        <v>168200</v>
      </c>
      <c r="AC537" s="48" t="s">
        <v>96</v>
      </c>
      <c r="AD537" s="2" t="str">
        <f t="shared" si="22"/>
        <v>Norte</v>
      </c>
      <c r="AE537" s="6">
        <f t="shared" si="21"/>
        <v>2.6170056479118053E-3</v>
      </c>
    </row>
    <row r="538" spans="11:31">
      <c r="K538" s="1"/>
      <c r="L538" s="178"/>
      <c r="M538" s="1"/>
      <c r="N538" s="178"/>
      <c r="O538" s="1"/>
      <c r="P538" s="178"/>
      <c r="Z538" s="11" t="s">
        <v>152</v>
      </c>
      <c r="AA538" s="50" t="s">
        <v>60</v>
      </c>
      <c r="AB538" s="51">
        <v>168200</v>
      </c>
      <c r="AC538" s="48" t="s">
        <v>96</v>
      </c>
      <c r="AD538" s="2" t="str">
        <f t="shared" si="22"/>
        <v>Norte</v>
      </c>
      <c r="AE538" s="6">
        <f t="shared" si="21"/>
        <v>2.6170056479118053E-3</v>
      </c>
    </row>
    <row r="539" spans="11:31">
      <c r="K539" s="1"/>
      <c r="L539" s="178"/>
      <c r="M539" s="1"/>
      <c r="N539" s="178"/>
      <c r="O539" s="1"/>
      <c r="P539" s="178"/>
      <c r="Z539" s="11" t="s">
        <v>152</v>
      </c>
      <c r="AA539" s="50" t="s">
        <v>60</v>
      </c>
      <c r="AB539" s="51">
        <v>112600</v>
      </c>
      <c r="AC539" s="48" t="s">
        <v>84</v>
      </c>
      <c r="AD539" s="2" t="str">
        <f t="shared" si="22"/>
        <v>Sul</v>
      </c>
      <c r="AE539" s="6">
        <f t="shared" si="21"/>
        <v>1.7519312482453583E-3</v>
      </c>
    </row>
    <row r="540" spans="11:31">
      <c r="K540" s="1"/>
      <c r="L540" s="178"/>
      <c r="M540" s="1"/>
      <c r="N540" s="178"/>
      <c r="O540" s="1"/>
      <c r="P540" s="178"/>
      <c r="Z540" s="11" t="s">
        <v>152</v>
      </c>
      <c r="AA540" s="50" t="s">
        <v>60</v>
      </c>
      <c r="AB540" s="51">
        <v>112600</v>
      </c>
      <c r="AC540" s="48" t="s">
        <v>84</v>
      </c>
      <c r="AD540" s="2" t="str">
        <f t="shared" si="22"/>
        <v>Sul</v>
      </c>
      <c r="AE540" s="6">
        <f t="shared" si="21"/>
        <v>1.7519312482453583E-3</v>
      </c>
    </row>
    <row r="541" spans="11:31">
      <c r="K541" s="1"/>
      <c r="L541" s="178"/>
      <c r="M541" s="1"/>
      <c r="N541" s="178"/>
      <c r="O541" s="1"/>
      <c r="P541" s="178"/>
      <c r="Z541" s="11" t="s">
        <v>152</v>
      </c>
      <c r="AA541" s="50" t="s">
        <v>60</v>
      </c>
      <c r="AB541" s="51">
        <v>112600</v>
      </c>
      <c r="AC541" s="48" t="s">
        <v>84</v>
      </c>
      <c r="AD541" s="2" t="str">
        <f t="shared" si="22"/>
        <v>Sul</v>
      </c>
      <c r="AE541" s="6">
        <f t="shared" si="21"/>
        <v>1.7519312482453583E-3</v>
      </c>
    </row>
    <row r="542" spans="11:31">
      <c r="K542" s="1"/>
      <c r="L542" s="178"/>
      <c r="M542" s="1"/>
      <c r="N542" s="178"/>
      <c r="O542" s="1"/>
      <c r="P542" s="178"/>
      <c r="Z542" s="11" t="s">
        <v>152</v>
      </c>
      <c r="AA542" s="50" t="s">
        <v>60</v>
      </c>
      <c r="AB542" s="51">
        <v>112600</v>
      </c>
      <c r="AC542" s="48" t="s">
        <v>84</v>
      </c>
      <c r="AD542" s="2" t="str">
        <f t="shared" si="22"/>
        <v>Sul</v>
      </c>
      <c r="AE542" s="6">
        <f t="shared" si="21"/>
        <v>1.7519312482453583E-3</v>
      </c>
    </row>
    <row r="543" spans="11:31">
      <c r="K543" s="1"/>
      <c r="L543" s="178"/>
      <c r="M543" s="1"/>
      <c r="N543" s="178"/>
      <c r="O543" s="1"/>
      <c r="P543" s="178"/>
      <c r="Z543" s="11" t="s">
        <v>152</v>
      </c>
      <c r="AA543" s="50" t="s">
        <v>60</v>
      </c>
      <c r="AB543" s="51">
        <v>168200</v>
      </c>
      <c r="AC543" s="48" t="s">
        <v>96</v>
      </c>
      <c r="AD543" s="2" t="str">
        <f t="shared" si="22"/>
        <v>Norte</v>
      </c>
      <c r="AE543" s="6">
        <f t="shared" si="21"/>
        <v>2.6170056479118053E-3</v>
      </c>
    </row>
    <row r="544" spans="11:31">
      <c r="K544" s="1"/>
      <c r="L544" s="178"/>
      <c r="M544" s="1"/>
      <c r="N544" s="178"/>
      <c r="O544" s="1"/>
      <c r="P544" s="178"/>
      <c r="Z544" s="11" t="s">
        <v>152</v>
      </c>
      <c r="AA544" s="50" t="s">
        <v>60</v>
      </c>
      <c r="AB544" s="51">
        <v>112600</v>
      </c>
      <c r="AC544" s="48" t="s">
        <v>84</v>
      </c>
      <c r="AD544" s="2" t="str">
        <f t="shared" si="22"/>
        <v>Sul</v>
      </c>
      <c r="AE544" s="6">
        <f t="shared" si="21"/>
        <v>1.7519312482453583E-3</v>
      </c>
    </row>
    <row r="545" spans="11:31">
      <c r="K545" s="1"/>
      <c r="L545" s="178"/>
      <c r="M545" s="1"/>
      <c r="N545" s="178"/>
      <c r="O545" s="1"/>
      <c r="P545" s="178"/>
      <c r="Z545" s="11" t="s">
        <v>152</v>
      </c>
      <c r="AA545" s="50" t="s">
        <v>60</v>
      </c>
      <c r="AB545" s="51">
        <v>165600</v>
      </c>
      <c r="AC545" s="48" t="s">
        <v>84</v>
      </c>
      <c r="AD545" s="2" t="str">
        <f t="shared" si="22"/>
        <v>Sul</v>
      </c>
      <c r="AE545" s="6">
        <f t="shared" si="21"/>
        <v>2.5765525285029425E-3</v>
      </c>
    </row>
    <row r="546" spans="11:31">
      <c r="K546" s="1"/>
      <c r="L546" s="178"/>
      <c r="M546" s="1"/>
      <c r="N546" s="178"/>
      <c r="O546" s="1"/>
      <c r="P546" s="178"/>
      <c r="Z546" s="11" t="s">
        <v>152</v>
      </c>
      <c r="AA546" s="50" t="s">
        <v>60</v>
      </c>
      <c r="AB546" s="51">
        <v>165600</v>
      </c>
      <c r="AC546" s="48" t="s">
        <v>84</v>
      </c>
      <c r="AD546" s="2" t="str">
        <f t="shared" si="22"/>
        <v>Sul</v>
      </c>
      <c r="AE546" s="6">
        <f t="shared" si="21"/>
        <v>2.5765525285029425E-3</v>
      </c>
    </row>
    <row r="547" spans="11:31">
      <c r="K547" s="1"/>
      <c r="L547" s="178"/>
      <c r="M547" s="1"/>
      <c r="N547" s="178"/>
      <c r="O547" s="1"/>
      <c r="P547" s="178"/>
      <c r="Z547" s="11" t="s">
        <v>152</v>
      </c>
      <c r="AA547" s="50" t="s">
        <v>60</v>
      </c>
      <c r="AB547" s="51">
        <v>112600</v>
      </c>
      <c r="AC547" s="48" t="s">
        <v>84</v>
      </c>
      <c r="AD547" s="2" t="str">
        <f t="shared" si="22"/>
        <v>Sul</v>
      </c>
      <c r="AE547" s="6">
        <f t="shared" si="21"/>
        <v>1.7519312482453583E-3</v>
      </c>
    </row>
    <row r="548" spans="11:31">
      <c r="K548" s="1"/>
      <c r="L548" s="178"/>
      <c r="M548" s="1"/>
      <c r="N548" s="178"/>
      <c r="O548" s="1"/>
      <c r="P548" s="178"/>
      <c r="Z548" s="11" t="s">
        <v>152</v>
      </c>
      <c r="AA548" s="50" t="s">
        <v>60</v>
      </c>
      <c r="AB548" s="51">
        <v>112600</v>
      </c>
      <c r="AC548" s="48" t="s">
        <v>84</v>
      </c>
      <c r="AD548" s="2" t="str">
        <f t="shared" si="22"/>
        <v>Sul</v>
      </c>
      <c r="AE548" s="6">
        <f t="shared" si="21"/>
        <v>1.7519312482453583E-3</v>
      </c>
    </row>
    <row r="549" spans="11:31">
      <c r="K549" s="1"/>
      <c r="L549" s="178"/>
      <c r="M549" s="1"/>
      <c r="N549" s="178"/>
      <c r="O549" s="1"/>
      <c r="P549" s="178"/>
      <c r="Z549" s="11" t="s">
        <v>152</v>
      </c>
      <c r="AA549" s="50" t="s">
        <v>60</v>
      </c>
      <c r="AB549" s="51">
        <v>112600</v>
      </c>
      <c r="AC549" s="48" t="s">
        <v>84</v>
      </c>
      <c r="AD549" s="2" t="str">
        <f t="shared" si="22"/>
        <v>Sul</v>
      </c>
      <c r="AE549" s="6">
        <f t="shared" si="21"/>
        <v>1.7519312482453583E-3</v>
      </c>
    </row>
    <row r="550" spans="11:31">
      <c r="K550" s="1"/>
      <c r="L550" s="178"/>
      <c r="M550" s="1"/>
      <c r="N550" s="178"/>
      <c r="O550" s="1"/>
      <c r="P550" s="178"/>
      <c r="Z550" s="11" t="s">
        <v>152</v>
      </c>
      <c r="AA550" s="50" t="s">
        <v>60</v>
      </c>
      <c r="AB550" s="51">
        <v>112600</v>
      </c>
      <c r="AC550" s="48" t="s">
        <v>84</v>
      </c>
      <c r="AD550" s="2" t="str">
        <f t="shared" si="22"/>
        <v>Sul</v>
      </c>
      <c r="AE550" s="6">
        <f t="shared" si="21"/>
        <v>1.7519312482453583E-3</v>
      </c>
    </row>
    <row r="551" spans="11:31">
      <c r="K551" s="1"/>
      <c r="L551" s="178"/>
      <c r="M551" s="1"/>
      <c r="N551" s="178"/>
      <c r="O551" s="1"/>
      <c r="P551" s="178"/>
      <c r="Z551" s="11" t="s">
        <v>152</v>
      </c>
      <c r="AA551" s="50" t="s">
        <v>60</v>
      </c>
      <c r="AB551" s="51">
        <v>112600</v>
      </c>
      <c r="AC551" s="48" t="s">
        <v>84</v>
      </c>
      <c r="AD551" s="2" t="str">
        <f t="shared" si="22"/>
        <v>Sul</v>
      </c>
      <c r="AE551" s="6">
        <f t="shared" si="21"/>
        <v>1.7519312482453583E-3</v>
      </c>
    </row>
    <row r="552" spans="11:31">
      <c r="K552" s="1"/>
      <c r="L552" s="178"/>
      <c r="M552" s="1"/>
      <c r="N552" s="178"/>
      <c r="O552" s="1"/>
      <c r="P552" s="178"/>
      <c r="Z552" s="11" t="s">
        <v>152</v>
      </c>
      <c r="AA552" s="50" t="s">
        <v>60</v>
      </c>
      <c r="AB552" s="51">
        <v>112600</v>
      </c>
      <c r="AC552" s="48" t="s">
        <v>84</v>
      </c>
      <c r="AD552" s="2" t="str">
        <f t="shared" si="22"/>
        <v>Sul</v>
      </c>
      <c r="AE552" s="6">
        <f t="shared" si="21"/>
        <v>1.7519312482453583E-3</v>
      </c>
    </row>
    <row r="553" spans="11:31">
      <c r="K553" s="1"/>
      <c r="L553" s="178"/>
      <c r="M553" s="1"/>
      <c r="N553" s="178"/>
      <c r="O553" s="1"/>
      <c r="P553" s="178"/>
      <c r="Z553" s="11" t="s">
        <v>152</v>
      </c>
      <c r="AA553" s="50" t="s">
        <v>60</v>
      </c>
      <c r="AB553" s="51">
        <v>119400</v>
      </c>
      <c r="AC553" s="48" t="s">
        <v>84</v>
      </c>
      <c r="AD553" s="2" t="str">
        <f t="shared" si="22"/>
        <v>Sul</v>
      </c>
      <c r="AE553" s="6">
        <f t="shared" si="21"/>
        <v>1.8577317143916145E-3</v>
      </c>
    </row>
    <row r="554" spans="11:31">
      <c r="K554" s="1"/>
      <c r="L554" s="178"/>
      <c r="M554" s="1"/>
      <c r="N554" s="178"/>
      <c r="O554" s="1"/>
      <c r="P554" s="178"/>
      <c r="Z554" s="11" t="s">
        <v>152</v>
      </c>
      <c r="AA554" s="50" t="s">
        <v>60</v>
      </c>
      <c r="AB554" s="51">
        <v>112600</v>
      </c>
      <c r="AC554" s="48" t="s">
        <v>84</v>
      </c>
      <c r="AD554" s="2" t="str">
        <f t="shared" si="22"/>
        <v>Sul</v>
      </c>
      <c r="AE554" s="6">
        <f t="shared" si="21"/>
        <v>1.7519312482453583E-3</v>
      </c>
    </row>
    <row r="555" spans="11:31">
      <c r="K555" s="1"/>
      <c r="L555" s="178"/>
      <c r="M555" s="1"/>
      <c r="N555" s="178"/>
      <c r="O555" s="1"/>
      <c r="P555" s="178"/>
      <c r="Z555" s="11" t="s">
        <v>152</v>
      </c>
      <c r="AA555" s="50" t="s">
        <v>60</v>
      </c>
      <c r="AB555" s="51">
        <v>119700</v>
      </c>
      <c r="AC555" s="48" t="s">
        <v>84</v>
      </c>
      <c r="AD555" s="2" t="str">
        <f t="shared" si="22"/>
        <v>Sul</v>
      </c>
      <c r="AE555" s="6">
        <f t="shared" si="21"/>
        <v>1.862399382015714E-3</v>
      </c>
    </row>
    <row r="556" spans="11:31">
      <c r="K556" s="1"/>
      <c r="L556" s="178"/>
      <c r="M556" s="1"/>
      <c r="N556" s="178"/>
      <c r="O556" s="1"/>
      <c r="P556" s="178"/>
      <c r="Z556" s="11" t="s">
        <v>152</v>
      </c>
      <c r="AA556" s="50" t="s">
        <v>60</v>
      </c>
      <c r="AB556" s="51">
        <v>112600</v>
      </c>
      <c r="AC556" s="48" t="s">
        <v>84</v>
      </c>
      <c r="AD556" s="2" t="str">
        <f t="shared" si="22"/>
        <v>Sul</v>
      </c>
      <c r="AE556" s="6">
        <f t="shared" si="21"/>
        <v>1.7519312482453583E-3</v>
      </c>
    </row>
    <row r="557" spans="11:31">
      <c r="K557" s="1"/>
      <c r="L557" s="178"/>
      <c r="M557" s="1"/>
      <c r="N557" s="178"/>
      <c r="O557" s="1"/>
      <c r="P557" s="178"/>
      <c r="Z557" s="11" t="s">
        <v>152</v>
      </c>
      <c r="AA557" s="50" t="s">
        <v>60</v>
      </c>
      <c r="AB557" s="51">
        <v>112600</v>
      </c>
      <c r="AC557" s="48" t="s">
        <v>84</v>
      </c>
      <c r="AD557" s="2" t="str">
        <f t="shared" si="22"/>
        <v>Sul</v>
      </c>
      <c r="AE557" s="6">
        <f t="shared" si="21"/>
        <v>1.7519312482453583E-3</v>
      </c>
    </row>
    <row r="558" spans="11:31">
      <c r="Z558" s="11" t="s">
        <v>152</v>
      </c>
      <c r="AA558" s="50" t="s">
        <v>60</v>
      </c>
      <c r="AB558" s="51">
        <v>223000</v>
      </c>
      <c r="AC558" s="48" t="s">
        <v>84</v>
      </c>
      <c r="AD558" s="2" t="str">
        <f t="shared" si="22"/>
        <v>Sul</v>
      </c>
      <c r="AE558" s="6">
        <f t="shared" si="21"/>
        <v>3.4696329339139868E-3</v>
      </c>
    </row>
    <row r="559" spans="11:31">
      <c r="Z559" s="11" t="s">
        <v>152</v>
      </c>
      <c r="AA559" s="50" t="s">
        <v>60</v>
      </c>
      <c r="AB559" s="51">
        <v>112600</v>
      </c>
      <c r="AC559" s="48" t="s">
        <v>84</v>
      </c>
      <c r="AD559" s="2" t="str">
        <f t="shared" si="22"/>
        <v>Sul</v>
      </c>
      <c r="AE559" s="6">
        <f t="shared" si="21"/>
        <v>1.7519312482453583E-3</v>
      </c>
    </row>
    <row r="560" spans="11:31">
      <c r="Z560" s="11" t="s">
        <v>152</v>
      </c>
      <c r="AA560" s="50" t="s">
        <v>60</v>
      </c>
      <c r="AB560" s="51">
        <v>112600</v>
      </c>
      <c r="AC560" s="48" t="s">
        <v>84</v>
      </c>
      <c r="AD560" s="2" t="str">
        <f t="shared" si="22"/>
        <v>Sul</v>
      </c>
      <c r="AE560" s="6">
        <f t="shared" si="21"/>
        <v>1.7519312482453583E-3</v>
      </c>
    </row>
    <row r="561" spans="26:31">
      <c r="Z561" s="11" t="s">
        <v>152</v>
      </c>
      <c r="AA561" s="50" t="s">
        <v>60</v>
      </c>
      <c r="AB561" s="51">
        <v>112600</v>
      </c>
      <c r="AC561" s="48" t="s">
        <v>84</v>
      </c>
      <c r="AD561" s="2" t="str">
        <f t="shared" si="22"/>
        <v>Sul</v>
      </c>
      <c r="AE561" s="6">
        <f t="shared" si="21"/>
        <v>1.7519312482453583E-3</v>
      </c>
    </row>
    <row r="562" spans="26:31">
      <c r="Z562" s="11" t="s">
        <v>152</v>
      </c>
      <c r="AA562" s="50" t="s">
        <v>60</v>
      </c>
      <c r="AB562" s="51">
        <v>112600</v>
      </c>
      <c r="AC562" s="48" t="s">
        <v>84</v>
      </c>
      <c r="AD562" s="2" t="str">
        <f t="shared" si="22"/>
        <v>Sul</v>
      </c>
      <c r="AE562" s="6">
        <f t="shared" si="21"/>
        <v>1.7519312482453583E-3</v>
      </c>
    </row>
    <row r="563" spans="26:31">
      <c r="Z563" s="11" t="s">
        <v>152</v>
      </c>
      <c r="AA563" s="50" t="s">
        <v>60</v>
      </c>
      <c r="AB563" s="51">
        <v>112600</v>
      </c>
      <c r="AC563" s="48" t="s">
        <v>84</v>
      </c>
      <c r="AD563" s="2" t="str">
        <f t="shared" si="22"/>
        <v>Sul</v>
      </c>
      <c r="AE563" s="6">
        <f t="shared" si="21"/>
        <v>1.7519312482453583E-3</v>
      </c>
    </row>
    <row r="564" spans="26:31">
      <c r="Z564" s="11" t="s">
        <v>152</v>
      </c>
      <c r="AA564" s="50" t="s">
        <v>60</v>
      </c>
      <c r="AB564" s="51">
        <v>337600</v>
      </c>
      <c r="AC564" s="48" t="s">
        <v>96</v>
      </c>
      <c r="AD564" s="2" t="str">
        <f t="shared" si="22"/>
        <v>Norte</v>
      </c>
      <c r="AE564" s="6">
        <f t="shared" si="21"/>
        <v>5.2526819663200087E-3</v>
      </c>
    </row>
    <row r="565" spans="26:31">
      <c r="Z565" s="11" t="s">
        <v>152</v>
      </c>
      <c r="AA565" s="50" t="s">
        <v>60</v>
      </c>
      <c r="AB565" s="51">
        <v>112600</v>
      </c>
      <c r="AC565" s="48" t="s">
        <v>84</v>
      </c>
      <c r="AD565" s="2" t="str">
        <f t="shared" si="22"/>
        <v>Sul</v>
      </c>
      <c r="AE565" s="6">
        <f t="shared" si="21"/>
        <v>1.7519312482453583E-3</v>
      </c>
    </row>
    <row r="566" spans="26:31">
      <c r="Z566" s="11" t="s">
        <v>152</v>
      </c>
      <c r="AA566" s="50" t="s">
        <v>60</v>
      </c>
      <c r="AB566" s="51">
        <v>220300</v>
      </c>
      <c r="AC566" s="48" t="s">
        <v>84</v>
      </c>
      <c r="AD566" s="2" t="str">
        <f t="shared" si="22"/>
        <v>Sul</v>
      </c>
      <c r="AE566" s="6">
        <f t="shared" si="21"/>
        <v>3.427623925297091E-3</v>
      </c>
    </row>
    <row r="567" spans="26:31">
      <c r="Z567" s="11" t="s">
        <v>152</v>
      </c>
      <c r="AA567" s="50" t="s">
        <v>60</v>
      </c>
      <c r="AB567" s="51">
        <v>112900</v>
      </c>
      <c r="AC567" s="48" t="s">
        <v>84</v>
      </c>
      <c r="AD567" s="2" t="str">
        <f t="shared" si="22"/>
        <v>Sul</v>
      </c>
      <c r="AE567" s="6">
        <f t="shared" si="21"/>
        <v>1.756598915869458E-3</v>
      </c>
    </row>
    <row r="568" spans="26:31">
      <c r="Z568" s="11" t="s">
        <v>152</v>
      </c>
      <c r="AA568" s="50" t="s">
        <v>60</v>
      </c>
      <c r="AB568" s="51">
        <v>112600</v>
      </c>
      <c r="AC568" s="48" t="s">
        <v>84</v>
      </c>
      <c r="AD568" s="2" t="str">
        <f t="shared" si="22"/>
        <v>Sul</v>
      </c>
      <c r="AE568" s="6">
        <f t="shared" ref="AE568:AE631" si="23">AB568/SUM($AB$504:$AB$822)</f>
        <v>1.7519312482453583E-3</v>
      </c>
    </row>
    <row r="569" spans="26:31">
      <c r="Z569" s="11" t="s">
        <v>152</v>
      </c>
      <c r="AA569" s="50" t="s">
        <v>60</v>
      </c>
      <c r="AB569" s="51">
        <v>114900</v>
      </c>
      <c r="AC569" s="48" t="s">
        <v>84</v>
      </c>
      <c r="AD569" s="2" t="str">
        <f t="shared" ref="AD569:AD632" si="24">VLOOKUP(AC569,$AG$1:$AH$16,2,0)</f>
        <v>Sul</v>
      </c>
      <c r="AE569" s="6">
        <f t="shared" si="23"/>
        <v>1.7877167000301215E-3</v>
      </c>
    </row>
    <row r="570" spans="26:31">
      <c r="Z570" s="11" t="s">
        <v>152</v>
      </c>
      <c r="AA570" s="50" t="s">
        <v>60</v>
      </c>
      <c r="AB570" s="51">
        <v>112600</v>
      </c>
      <c r="AC570" s="48" t="s">
        <v>84</v>
      </c>
      <c r="AD570" s="2" t="str">
        <f t="shared" si="24"/>
        <v>Sul</v>
      </c>
      <c r="AE570" s="6">
        <f t="shared" si="23"/>
        <v>1.7519312482453583E-3</v>
      </c>
    </row>
    <row r="571" spans="26:31">
      <c r="Z571" s="11" t="s">
        <v>152</v>
      </c>
      <c r="AA571" s="50" t="s">
        <v>60</v>
      </c>
      <c r="AB571" s="51">
        <v>112600</v>
      </c>
      <c r="AC571" s="48" t="s">
        <v>84</v>
      </c>
      <c r="AD571" s="2" t="str">
        <f t="shared" si="24"/>
        <v>Sul</v>
      </c>
      <c r="AE571" s="6">
        <f t="shared" si="23"/>
        <v>1.7519312482453583E-3</v>
      </c>
    </row>
    <row r="572" spans="26:31">
      <c r="Z572" s="11" t="s">
        <v>152</v>
      </c>
      <c r="AA572" s="50" t="s">
        <v>60</v>
      </c>
      <c r="AB572" s="51">
        <v>112600</v>
      </c>
      <c r="AC572" s="48" t="s">
        <v>84</v>
      </c>
      <c r="AD572" s="2" t="str">
        <f t="shared" si="24"/>
        <v>Sul</v>
      </c>
      <c r="AE572" s="6">
        <f t="shared" si="23"/>
        <v>1.7519312482453583E-3</v>
      </c>
    </row>
    <row r="573" spans="26:31">
      <c r="Z573" s="11" t="s">
        <v>152</v>
      </c>
      <c r="AA573" s="50" t="s">
        <v>60</v>
      </c>
      <c r="AB573" s="51">
        <v>112600</v>
      </c>
      <c r="AC573" s="48" t="s">
        <v>84</v>
      </c>
      <c r="AD573" s="2" t="str">
        <f t="shared" si="24"/>
        <v>Sul</v>
      </c>
      <c r="AE573" s="6">
        <f t="shared" si="23"/>
        <v>1.7519312482453583E-3</v>
      </c>
    </row>
    <row r="574" spans="26:31">
      <c r="Z574" s="11" t="s">
        <v>152</v>
      </c>
      <c r="AA574" s="50" t="s">
        <v>60</v>
      </c>
      <c r="AB574" s="51">
        <v>112600</v>
      </c>
      <c r="AC574" s="48" t="s">
        <v>84</v>
      </c>
      <c r="AD574" s="2" t="str">
        <f t="shared" si="24"/>
        <v>Sul</v>
      </c>
      <c r="AE574" s="6">
        <f t="shared" si="23"/>
        <v>1.7519312482453583E-3</v>
      </c>
    </row>
    <row r="575" spans="26:31">
      <c r="Z575" s="11" t="s">
        <v>152</v>
      </c>
      <c r="AA575" s="50" t="s">
        <v>60</v>
      </c>
      <c r="AB575" s="51">
        <v>168200</v>
      </c>
      <c r="AC575" s="48" t="s">
        <v>96</v>
      </c>
      <c r="AD575" s="2" t="str">
        <f t="shared" si="24"/>
        <v>Norte</v>
      </c>
      <c r="AE575" s="6">
        <f t="shared" si="23"/>
        <v>2.6170056479118053E-3</v>
      </c>
    </row>
    <row r="576" spans="26:31">
      <c r="Z576" s="11" t="s">
        <v>152</v>
      </c>
      <c r="AA576" s="50" t="s">
        <v>60</v>
      </c>
      <c r="AB576" s="51">
        <v>112600</v>
      </c>
      <c r="AC576" s="48" t="s">
        <v>84</v>
      </c>
      <c r="AD576" s="2" t="str">
        <f t="shared" si="24"/>
        <v>Sul</v>
      </c>
      <c r="AE576" s="6">
        <f t="shared" si="23"/>
        <v>1.7519312482453583E-3</v>
      </c>
    </row>
    <row r="577" spans="26:31">
      <c r="Z577" s="11" t="s">
        <v>152</v>
      </c>
      <c r="AA577" s="50" t="s">
        <v>60</v>
      </c>
      <c r="AB577" s="51">
        <v>112600</v>
      </c>
      <c r="AC577" s="48" t="s">
        <v>84</v>
      </c>
      <c r="AD577" s="2" t="str">
        <f t="shared" si="24"/>
        <v>Sul</v>
      </c>
      <c r="AE577" s="6">
        <f t="shared" si="23"/>
        <v>1.7519312482453583E-3</v>
      </c>
    </row>
    <row r="578" spans="26:31">
      <c r="Z578" s="11" t="s">
        <v>152</v>
      </c>
      <c r="AA578" s="50" t="s">
        <v>60</v>
      </c>
      <c r="AB578" s="51">
        <v>112600</v>
      </c>
      <c r="AC578" s="48" t="s">
        <v>84</v>
      </c>
      <c r="AD578" s="2" t="str">
        <f t="shared" si="24"/>
        <v>Sul</v>
      </c>
      <c r="AE578" s="6">
        <f t="shared" si="23"/>
        <v>1.7519312482453583E-3</v>
      </c>
    </row>
    <row r="579" spans="26:31">
      <c r="Z579" s="11" t="s">
        <v>152</v>
      </c>
      <c r="AA579" s="50" t="s">
        <v>60</v>
      </c>
      <c r="AB579" s="51">
        <v>147100</v>
      </c>
      <c r="AC579" s="48" t="s">
        <v>84</v>
      </c>
      <c r="AD579" s="2" t="str">
        <f t="shared" si="24"/>
        <v>Sul</v>
      </c>
      <c r="AE579" s="6">
        <f t="shared" si="23"/>
        <v>2.288713025016805E-3</v>
      </c>
    </row>
    <row r="580" spans="26:31">
      <c r="Z580" s="11" t="s">
        <v>152</v>
      </c>
      <c r="AA580" s="50" t="s">
        <v>60</v>
      </c>
      <c r="AB580" s="51">
        <v>112600</v>
      </c>
      <c r="AC580" s="48" t="s">
        <v>84</v>
      </c>
      <c r="AD580" s="2" t="str">
        <f t="shared" si="24"/>
        <v>Sul</v>
      </c>
      <c r="AE580" s="6">
        <f t="shared" si="23"/>
        <v>1.7519312482453583E-3</v>
      </c>
    </row>
    <row r="581" spans="26:31">
      <c r="Z581" s="11" t="s">
        <v>152</v>
      </c>
      <c r="AA581" s="50" t="s">
        <v>60</v>
      </c>
      <c r="AB581" s="51">
        <v>112600</v>
      </c>
      <c r="AC581" s="48" t="s">
        <v>84</v>
      </c>
      <c r="AD581" s="2" t="str">
        <f t="shared" si="24"/>
        <v>Sul</v>
      </c>
      <c r="AE581" s="6">
        <f t="shared" si="23"/>
        <v>1.7519312482453583E-3</v>
      </c>
    </row>
    <row r="582" spans="26:31">
      <c r="Z582" s="11" t="s">
        <v>152</v>
      </c>
      <c r="AA582" s="50" t="s">
        <v>60</v>
      </c>
      <c r="AB582" s="51">
        <v>112600</v>
      </c>
      <c r="AC582" s="48" t="s">
        <v>84</v>
      </c>
      <c r="AD582" s="2" t="str">
        <f t="shared" si="24"/>
        <v>Sul</v>
      </c>
      <c r="AE582" s="6">
        <f t="shared" si="23"/>
        <v>1.7519312482453583E-3</v>
      </c>
    </row>
    <row r="583" spans="26:31">
      <c r="Z583" s="11" t="s">
        <v>152</v>
      </c>
      <c r="AA583" s="50" t="s">
        <v>60</v>
      </c>
      <c r="AB583" s="51">
        <v>179300</v>
      </c>
      <c r="AC583" s="48" t="s">
        <v>96</v>
      </c>
      <c r="AD583" s="2" t="str">
        <f t="shared" si="24"/>
        <v>Norte</v>
      </c>
      <c r="AE583" s="6">
        <f t="shared" si="23"/>
        <v>2.789709350003488E-3</v>
      </c>
    </row>
    <row r="584" spans="26:31">
      <c r="Z584" s="11" t="s">
        <v>152</v>
      </c>
      <c r="AA584" s="50" t="s">
        <v>60</v>
      </c>
      <c r="AB584" s="51">
        <v>195100</v>
      </c>
      <c r="AC584" s="48" t="s">
        <v>96</v>
      </c>
      <c r="AD584" s="2" t="str">
        <f t="shared" si="24"/>
        <v>Norte</v>
      </c>
      <c r="AE584" s="6">
        <f t="shared" si="23"/>
        <v>3.0355398448727302E-3</v>
      </c>
    </row>
    <row r="585" spans="26:31">
      <c r="Z585" s="11" t="s">
        <v>152</v>
      </c>
      <c r="AA585" s="50" t="s">
        <v>60</v>
      </c>
      <c r="AB585" s="51">
        <v>121200</v>
      </c>
      <c r="AC585" s="48" t="s">
        <v>84</v>
      </c>
      <c r="AD585" s="2" t="str">
        <f t="shared" si="24"/>
        <v>Sul</v>
      </c>
      <c r="AE585" s="6">
        <f t="shared" si="23"/>
        <v>1.8857377201362117E-3</v>
      </c>
    </row>
    <row r="586" spans="26:31">
      <c r="Z586" s="11" t="s">
        <v>152</v>
      </c>
      <c r="AA586" s="50" t="s">
        <v>60</v>
      </c>
      <c r="AB586" s="51">
        <v>112600</v>
      </c>
      <c r="AC586" s="48" t="s">
        <v>84</v>
      </c>
      <c r="AD586" s="2" t="str">
        <f t="shared" si="24"/>
        <v>Sul</v>
      </c>
      <c r="AE586" s="6">
        <f t="shared" si="23"/>
        <v>1.7519312482453583E-3</v>
      </c>
    </row>
    <row r="587" spans="26:31">
      <c r="Z587" s="11" t="s">
        <v>152</v>
      </c>
      <c r="AA587" s="50" t="s">
        <v>60</v>
      </c>
      <c r="AB587" s="51">
        <v>112600</v>
      </c>
      <c r="AC587" s="48" t="s">
        <v>84</v>
      </c>
      <c r="AD587" s="2" t="str">
        <f t="shared" si="24"/>
        <v>Sul</v>
      </c>
      <c r="AE587" s="6">
        <f t="shared" si="23"/>
        <v>1.7519312482453583E-3</v>
      </c>
    </row>
    <row r="588" spans="26:31">
      <c r="Z588" s="11" t="s">
        <v>152</v>
      </c>
      <c r="AA588" s="50" t="s">
        <v>60</v>
      </c>
      <c r="AB588" s="51">
        <v>112600</v>
      </c>
      <c r="AC588" s="48" t="s">
        <v>84</v>
      </c>
      <c r="AD588" s="2" t="str">
        <f t="shared" si="24"/>
        <v>Sul</v>
      </c>
      <c r="AE588" s="6">
        <f t="shared" si="23"/>
        <v>1.7519312482453583E-3</v>
      </c>
    </row>
    <row r="589" spans="26:31">
      <c r="Z589" s="11" t="s">
        <v>152</v>
      </c>
      <c r="AA589" s="50" t="s">
        <v>60</v>
      </c>
      <c r="AB589" s="51">
        <v>112600</v>
      </c>
      <c r="AC589" s="48" t="s">
        <v>84</v>
      </c>
      <c r="AD589" s="2" t="str">
        <f t="shared" si="24"/>
        <v>Sul</v>
      </c>
      <c r="AE589" s="6">
        <f t="shared" si="23"/>
        <v>1.7519312482453583E-3</v>
      </c>
    </row>
    <row r="590" spans="26:31">
      <c r="Z590" s="11" t="s">
        <v>152</v>
      </c>
      <c r="AA590" s="50" t="s">
        <v>60</v>
      </c>
      <c r="AB590" s="51">
        <v>112600</v>
      </c>
      <c r="AC590" s="48" t="s">
        <v>84</v>
      </c>
      <c r="AD590" s="2" t="str">
        <f t="shared" si="24"/>
        <v>Sul</v>
      </c>
      <c r="AE590" s="6">
        <f t="shared" si="23"/>
        <v>1.7519312482453583E-3</v>
      </c>
    </row>
    <row r="591" spans="26:31">
      <c r="Z591" s="11" t="s">
        <v>152</v>
      </c>
      <c r="AA591" s="50" t="s">
        <v>60</v>
      </c>
      <c r="AB591" s="51">
        <v>112600</v>
      </c>
      <c r="AC591" s="48" t="s">
        <v>84</v>
      </c>
      <c r="AD591" s="2" t="str">
        <f t="shared" si="24"/>
        <v>Sul</v>
      </c>
      <c r="AE591" s="6">
        <f t="shared" si="23"/>
        <v>1.7519312482453583E-3</v>
      </c>
    </row>
    <row r="592" spans="26:31">
      <c r="Z592" s="11" t="s">
        <v>152</v>
      </c>
      <c r="AA592" s="50" t="s">
        <v>60</v>
      </c>
      <c r="AB592" s="51">
        <v>126600</v>
      </c>
      <c r="AC592" s="48" t="s">
        <v>84</v>
      </c>
      <c r="AD592" s="2" t="str">
        <f t="shared" si="24"/>
        <v>Sul</v>
      </c>
      <c r="AE592" s="6">
        <f t="shared" si="23"/>
        <v>1.9697557373700033E-3</v>
      </c>
    </row>
    <row r="593" spans="26:31">
      <c r="Z593" s="11" t="s">
        <v>152</v>
      </c>
      <c r="AA593" s="50" t="s">
        <v>60</v>
      </c>
      <c r="AB593" s="51">
        <v>114900</v>
      </c>
      <c r="AC593" s="48" t="s">
        <v>84</v>
      </c>
      <c r="AD593" s="2" t="str">
        <f t="shared" si="24"/>
        <v>Sul</v>
      </c>
      <c r="AE593" s="6">
        <f t="shared" si="23"/>
        <v>1.7877167000301215E-3</v>
      </c>
    </row>
    <row r="594" spans="26:31">
      <c r="Z594" s="11" t="s">
        <v>152</v>
      </c>
      <c r="AA594" s="50" t="s">
        <v>60</v>
      </c>
      <c r="AB594" s="51">
        <v>114900</v>
      </c>
      <c r="AC594" s="48" t="s">
        <v>84</v>
      </c>
      <c r="AD594" s="2" t="str">
        <f t="shared" si="24"/>
        <v>Sul</v>
      </c>
      <c r="AE594" s="6">
        <f t="shared" si="23"/>
        <v>1.7877167000301215E-3</v>
      </c>
    </row>
    <row r="595" spans="26:31">
      <c r="Z595" s="11" t="s">
        <v>152</v>
      </c>
      <c r="AA595" s="50" t="s">
        <v>60</v>
      </c>
      <c r="AB595" s="51">
        <v>114900</v>
      </c>
      <c r="AC595" s="48" t="s">
        <v>84</v>
      </c>
      <c r="AD595" s="2" t="str">
        <f t="shared" si="24"/>
        <v>Sul</v>
      </c>
      <c r="AE595" s="6">
        <f t="shared" si="23"/>
        <v>1.7877167000301215E-3</v>
      </c>
    </row>
    <row r="596" spans="26:31">
      <c r="Z596" s="11" t="s">
        <v>152</v>
      </c>
      <c r="AA596" s="50" t="s">
        <v>60</v>
      </c>
      <c r="AB596" s="51">
        <v>114900</v>
      </c>
      <c r="AC596" s="48" t="s">
        <v>84</v>
      </c>
      <c r="AD596" s="2" t="str">
        <f t="shared" si="24"/>
        <v>Sul</v>
      </c>
      <c r="AE596" s="6">
        <f t="shared" si="23"/>
        <v>1.7877167000301215E-3</v>
      </c>
    </row>
    <row r="597" spans="26:31">
      <c r="Z597" s="11" t="s">
        <v>152</v>
      </c>
      <c r="AA597" s="50" t="s">
        <v>60</v>
      </c>
      <c r="AB597" s="51">
        <v>114900</v>
      </c>
      <c r="AC597" s="48" t="s">
        <v>84</v>
      </c>
      <c r="AD597" s="2" t="str">
        <f t="shared" si="24"/>
        <v>Sul</v>
      </c>
      <c r="AE597" s="6">
        <f t="shared" si="23"/>
        <v>1.7877167000301215E-3</v>
      </c>
    </row>
    <row r="598" spans="26:31">
      <c r="Z598" s="11" t="s">
        <v>152</v>
      </c>
      <c r="AA598" s="50" t="s">
        <v>60</v>
      </c>
      <c r="AB598" s="51">
        <v>112600</v>
      </c>
      <c r="AC598" s="48" t="s">
        <v>84</v>
      </c>
      <c r="AD598" s="2" t="str">
        <f t="shared" si="24"/>
        <v>Sul</v>
      </c>
      <c r="AE598" s="6">
        <f t="shared" si="23"/>
        <v>1.7519312482453583E-3</v>
      </c>
    </row>
    <row r="599" spans="26:31">
      <c r="Z599" s="11" t="s">
        <v>152</v>
      </c>
      <c r="AA599" s="50" t="s">
        <v>60</v>
      </c>
      <c r="AB599" s="51">
        <v>112600</v>
      </c>
      <c r="AC599" s="48" t="s">
        <v>84</v>
      </c>
      <c r="AD599" s="2" t="str">
        <f t="shared" si="24"/>
        <v>Sul</v>
      </c>
      <c r="AE599" s="6">
        <f t="shared" si="23"/>
        <v>1.7519312482453583E-3</v>
      </c>
    </row>
    <row r="600" spans="26:31">
      <c r="Z600" s="11" t="s">
        <v>152</v>
      </c>
      <c r="AA600" s="50" t="s">
        <v>60</v>
      </c>
      <c r="AB600" s="51">
        <v>112600</v>
      </c>
      <c r="AC600" s="48" t="s">
        <v>84</v>
      </c>
      <c r="AD600" s="2" t="str">
        <f t="shared" si="24"/>
        <v>Sul</v>
      </c>
      <c r="AE600" s="6">
        <f t="shared" si="23"/>
        <v>1.7519312482453583E-3</v>
      </c>
    </row>
    <row r="601" spans="26:31">
      <c r="Z601" s="11" t="s">
        <v>152</v>
      </c>
      <c r="AA601" s="50" t="s">
        <v>60</v>
      </c>
      <c r="AB601" s="51">
        <v>112600</v>
      </c>
      <c r="AC601" s="48" t="s">
        <v>84</v>
      </c>
      <c r="AD601" s="2" t="str">
        <f t="shared" si="24"/>
        <v>Sul</v>
      </c>
      <c r="AE601" s="6">
        <f t="shared" si="23"/>
        <v>1.7519312482453583E-3</v>
      </c>
    </row>
    <row r="602" spans="26:31">
      <c r="Z602" s="11" t="s">
        <v>152</v>
      </c>
      <c r="AA602" s="50" t="s">
        <v>60</v>
      </c>
      <c r="AB602" s="51">
        <v>112600</v>
      </c>
      <c r="AC602" s="48" t="s">
        <v>84</v>
      </c>
      <c r="AD602" s="2" t="str">
        <f t="shared" si="24"/>
        <v>Sul</v>
      </c>
      <c r="AE602" s="6">
        <f t="shared" si="23"/>
        <v>1.7519312482453583E-3</v>
      </c>
    </row>
    <row r="603" spans="26:31">
      <c r="Z603" s="11" t="s">
        <v>152</v>
      </c>
      <c r="AA603" s="50" t="s">
        <v>60</v>
      </c>
      <c r="AB603" s="51">
        <v>112600</v>
      </c>
      <c r="AC603" s="48" t="s">
        <v>84</v>
      </c>
      <c r="AD603" s="2" t="str">
        <f t="shared" si="24"/>
        <v>Sul</v>
      </c>
      <c r="AE603" s="6">
        <f t="shared" si="23"/>
        <v>1.7519312482453583E-3</v>
      </c>
    </row>
    <row r="604" spans="26:31">
      <c r="Z604" s="11" t="s">
        <v>152</v>
      </c>
      <c r="AA604" s="50" t="s">
        <v>60</v>
      </c>
      <c r="AB604" s="51">
        <v>112600</v>
      </c>
      <c r="AC604" s="48" t="s">
        <v>84</v>
      </c>
      <c r="AD604" s="2" t="str">
        <f t="shared" si="24"/>
        <v>Sul</v>
      </c>
      <c r="AE604" s="6">
        <f t="shared" si="23"/>
        <v>1.7519312482453583E-3</v>
      </c>
    </row>
    <row r="605" spans="26:31">
      <c r="Z605" s="11" t="s">
        <v>152</v>
      </c>
      <c r="AA605" s="50" t="s">
        <v>60</v>
      </c>
      <c r="AB605" s="51">
        <v>112600</v>
      </c>
      <c r="AC605" s="48" t="s">
        <v>84</v>
      </c>
      <c r="AD605" s="2" t="str">
        <f t="shared" si="24"/>
        <v>Sul</v>
      </c>
      <c r="AE605" s="6">
        <f t="shared" si="23"/>
        <v>1.7519312482453583E-3</v>
      </c>
    </row>
    <row r="606" spans="26:31">
      <c r="Z606" s="11" t="s">
        <v>152</v>
      </c>
      <c r="AA606" s="50" t="s">
        <v>60</v>
      </c>
      <c r="AB606" s="51">
        <v>112600</v>
      </c>
      <c r="AC606" s="48" t="s">
        <v>84</v>
      </c>
      <c r="AD606" s="2" t="str">
        <f t="shared" si="24"/>
        <v>Sul</v>
      </c>
      <c r="AE606" s="6">
        <f t="shared" si="23"/>
        <v>1.7519312482453583E-3</v>
      </c>
    </row>
    <row r="607" spans="26:31">
      <c r="Z607" s="11" t="s">
        <v>152</v>
      </c>
      <c r="AA607" s="50" t="s">
        <v>60</v>
      </c>
      <c r="AB607" s="51">
        <v>112600</v>
      </c>
      <c r="AC607" s="48" t="s">
        <v>84</v>
      </c>
      <c r="AD607" s="2" t="str">
        <f t="shared" si="24"/>
        <v>Sul</v>
      </c>
      <c r="AE607" s="6">
        <f t="shared" si="23"/>
        <v>1.7519312482453583E-3</v>
      </c>
    </row>
    <row r="608" spans="26:31">
      <c r="Z608" s="11" t="s">
        <v>152</v>
      </c>
      <c r="AA608" s="50" t="s">
        <v>60</v>
      </c>
      <c r="AB608" s="51">
        <v>112600</v>
      </c>
      <c r="AC608" s="48" t="s">
        <v>84</v>
      </c>
      <c r="AD608" s="2" t="str">
        <f t="shared" si="24"/>
        <v>Sul</v>
      </c>
      <c r="AE608" s="6">
        <f t="shared" si="23"/>
        <v>1.7519312482453583E-3</v>
      </c>
    </row>
    <row r="609" spans="26:31">
      <c r="Z609" s="11" t="s">
        <v>152</v>
      </c>
      <c r="AA609" s="50" t="s">
        <v>60</v>
      </c>
      <c r="AB609" s="51">
        <v>112600</v>
      </c>
      <c r="AC609" s="48" t="s">
        <v>84</v>
      </c>
      <c r="AD609" s="2" t="str">
        <f t="shared" si="24"/>
        <v>Sul</v>
      </c>
      <c r="AE609" s="6">
        <f t="shared" si="23"/>
        <v>1.7519312482453583E-3</v>
      </c>
    </row>
    <row r="610" spans="26:31">
      <c r="Z610" s="11" t="s">
        <v>152</v>
      </c>
      <c r="AA610" s="50" t="s">
        <v>60</v>
      </c>
      <c r="AB610" s="51">
        <v>112600</v>
      </c>
      <c r="AC610" s="48" t="s">
        <v>84</v>
      </c>
      <c r="AD610" s="2" t="str">
        <f t="shared" si="24"/>
        <v>Sul</v>
      </c>
      <c r="AE610" s="6">
        <f t="shared" si="23"/>
        <v>1.7519312482453583E-3</v>
      </c>
    </row>
    <row r="611" spans="26:31">
      <c r="Z611" s="11" t="s">
        <v>152</v>
      </c>
      <c r="AA611" s="50" t="s">
        <v>60</v>
      </c>
      <c r="AB611" s="51">
        <v>112600</v>
      </c>
      <c r="AC611" s="48" t="s">
        <v>84</v>
      </c>
      <c r="AD611" s="2" t="str">
        <f t="shared" si="24"/>
        <v>Sul</v>
      </c>
      <c r="AE611" s="6">
        <f t="shared" si="23"/>
        <v>1.7519312482453583E-3</v>
      </c>
    </row>
    <row r="612" spans="26:31">
      <c r="Z612" s="11" t="s">
        <v>152</v>
      </c>
      <c r="AA612" s="50" t="s">
        <v>60</v>
      </c>
      <c r="AB612" s="51">
        <v>112600</v>
      </c>
      <c r="AC612" s="48" t="s">
        <v>84</v>
      </c>
      <c r="AD612" s="2" t="str">
        <f t="shared" si="24"/>
        <v>Sul</v>
      </c>
      <c r="AE612" s="6">
        <f t="shared" si="23"/>
        <v>1.7519312482453583E-3</v>
      </c>
    </row>
    <row r="613" spans="26:31">
      <c r="Z613" s="11" t="s">
        <v>152</v>
      </c>
      <c r="AA613" s="50" t="s">
        <v>60</v>
      </c>
      <c r="AB613" s="51">
        <v>112600</v>
      </c>
      <c r="AC613" s="48" t="s">
        <v>84</v>
      </c>
      <c r="AD613" s="2" t="str">
        <f t="shared" si="24"/>
        <v>Sul</v>
      </c>
      <c r="AE613" s="6">
        <f t="shared" si="23"/>
        <v>1.7519312482453583E-3</v>
      </c>
    </row>
    <row r="614" spans="26:31">
      <c r="Z614" s="11" t="s">
        <v>152</v>
      </c>
      <c r="AA614" s="50" t="s">
        <v>60</v>
      </c>
      <c r="AB614" s="51">
        <v>112600</v>
      </c>
      <c r="AC614" s="48" t="s">
        <v>84</v>
      </c>
      <c r="AD614" s="2" t="str">
        <f t="shared" si="24"/>
        <v>Sul</v>
      </c>
      <c r="AE614" s="6">
        <f t="shared" si="23"/>
        <v>1.7519312482453583E-3</v>
      </c>
    </row>
    <row r="615" spans="26:31">
      <c r="Z615" s="11" t="s">
        <v>152</v>
      </c>
      <c r="AA615" s="50" t="s">
        <v>60</v>
      </c>
      <c r="AB615" s="51">
        <v>112600</v>
      </c>
      <c r="AC615" s="48" t="s">
        <v>84</v>
      </c>
      <c r="AD615" s="2" t="str">
        <f t="shared" si="24"/>
        <v>Sul</v>
      </c>
      <c r="AE615" s="6">
        <f t="shared" si="23"/>
        <v>1.7519312482453583E-3</v>
      </c>
    </row>
    <row r="616" spans="26:31">
      <c r="Z616" s="11" t="s">
        <v>152</v>
      </c>
      <c r="AA616" s="50" t="s">
        <v>60</v>
      </c>
      <c r="AB616" s="51">
        <v>112600</v>
      </c>
      <c r="AC616" s="48" t="s">
        <v>84</v>
      </c>
      <c r="AD616" s="2" t="str">
        <f t="shared" si="24"/>
        <v>Sul</v>
      </c>
      <c r="AE616" s="6">
        <f t="shared" si="23"/>
        <v>1.7519312482453583E-3</v>
      </c>
    </row>
    <row r="617" spans="26:31">
      <c r="Z617" s="11" t="s">
        <v>152</v>
      </c>
      <c r="AA617" s="50" t="s">
        <v>60</v>
      </c>
      <c r="AB617" s="51">
        <v>112600</v>
      </c>
      <c r="AC617" s="48" t="s">
        <v>84</v>
      </c>
      <c r="AD617" s="2" t="str">
        <f t="shared" si="24"/>
        <v>Sul</v>
      </c>
      <c r="AE617" s="6">
        <f t="shared" si="23"/>
        <v>1.7519312482453583E-3</v>
      </c>
    </row>
    <row r="618" spans="26:31">
      <c r="Z618" s="11" t="s">
        <v>152</v>
      </c>
      <c r="AA618" s="50" t="s">
        <v>60</v>
      </c>
      <c r="AB618" s="51">
        <v>168200</v>
      </c>
      <c r="AC618" s="48" t="s">
        <v>96</v>
      </c>
      <c r="AD618" s="2" t="str">
        <f t="shared" si="24"/>
        <v>Norte</v>
      </c>
      <c r="AE618" s="6">
        <f t="shared" si="23"/>
        <v>2.6170056479118053E-3</v>
      </c>
    </row>
    <row r="619" spans="26:31">
      <c r="Z619" s="11" t="s">
        <v>152</v>
      </c>
      <c r="AA619" s="50" t="s">
        <v>60</v>
      </c>
      <c r="AB619" s="51">
        <v>112600</v>
      </c>
      <c r="AC619" s="48" t="s">
        <v>84</v>
      </c>
      <c r="AD619" s="2" t="str">
        <f t="shared" si="24"/>
        <v>Sul</v>
      </c>
      <c r="AE619" s="6">
        <f t="shared" si="23"/>
        <v>1.7519312482453583E-3</v>
      </c>
    </row>
    <row r="620" spans="26:31">
      <c r="Z620" s="11" t="s">
        <v>152</v>
      </c>
      <c r="AA620" s="50" t="s">
        <v>60</v>
      </c>
      <c r="AB620" s="51">
        <v>114900</v>
      </c>
      <c r="AC620" s="48" t="s">
        <v>84</v>
      </c>
      <c r="AD620" s="2" t="str">
        <f t="shared" si="24"/>
        <v>Sul</v>
      </c>
      <c r="AE620" s="6">
        <f t="shared" si="23"/>
        <v>1.7877167000301215E-3</v>
      </c>
    </row>
    <row r="621" spans="26:31">
      <c r="Z621" s="11" t="s">
        <v>152</v>
      </c>
      <c r="AA621" s="50" t="s">
        <v>60</v>
      </c>
      <c r="AB621" s="51">
        <v>131000</v>
      </c>
      <c r="AC621" s="48" t="s">
        <v>84</v>
      </c>
      <c r="AD621" s="2" t="str">
        <f t="shared" si="24"/>
        <v>Sul</v>
      </c>
      <c r="AE621" s="6">
        <f t="shared" si="23"/>
        <v>2.0382148625234632E-3</v>
      </c>
    </row>
    <row r="622" spans="26:31">
      <c r="Z622" s="11" t="s">
        <v>152</v>
      </c>
      <c r="AA622" s="50" t="s">
        <v>60</v>
      </c>
      <c r="AB622" s="51">
        <v>112600</v>
      </c>
      <c r="AC622" s="48" t="s">
        <v>84</v>
      </c>
      <c r="AD622" s="2" t="str">
        <f t="shared" si="24"/>
        <v>Sul</v>
      </c>
      <c r="AE622" s="6">
        <f t="shared" si="23"/>
        <v>1.7519312482453583E-3</v>
      </c>
    </row>
    <row r="623" spans="26:31">
      <c r="Z623" s="11" t="s">
        <v>152</v>
      </c>
      <c r="AA623" s="50" t="s">
        <v>60</v>
      </c>
      <c r="AB623" s="51">
        <v>112600</v>
      </c>
      <c r="AC623" s="48" t="s">
        <v>84</v>
      </c>
      <c r="AD623" s="2" t="str">
        <f t="shared" si="24"/>
        <v>Sul</v>
      </c>
      <c r="AE623" s="6">
        <f t="shared" si="23"/>
        <v>1.7519312482453583E-3</v>
      </c>
    </row>
    <row r="624" spans="26:31">
      <c r="Z624" s="11" t="s">
        <v>152</v>
      </c>
      <c r="AA624" s="50" t="s">
        <v>60</v>
      </c>
      <c r="AB624" s="51">
        <v>112600</v>
      </c>
      <c r="AC624" s="48" t="s">
        <v>84</v>
      </c>
      <c r="AD624" s="2" t="str">
        <f t="shared" si="24"/>
        <v>Sul</v>
      </c>
      <c r="AE624" s="6">
        <f t="shared" si="23"/>
        <v>1.7519312482453583E-3</v>
      </c>
    </row>
    <row r="625" spans="26:31">
      <c r="Z625" s="11" t="s">
        <v>152</v>
      </c>
      <c r="AA625" s="50" t="s">
        <v>60</v>
      </c>
      <c r="AB625" s="51">
        <v>112600</v>
      </c>
      <c r="AC625" s="48" t="s">
        <v>84</v>
      </c>
      <c r="AD625" s="2" t="str">
        <f t="shared" si="24"/>
        <v>Sul</v>
      </c>
      <c r="AE625" s="6">
        <f t="shared" si="23"/>
        <v>1.7519312482453583E-3</v>
      </c>
    </row>
    <row r="626" spans="26:31">
      <c r="Z626" s="11" t="s">
        <v>152</v>
      </c>
      <c r="AA626" s="50" t="s">
        <v>60</v>
      </c>
      <c r="AB626" s="51">
        <v>114900</v>
      </c>
      <c r="AC626" s="48" t="s">
        <v>84</v>
      </c>
      <c r="AD626" s="2" t="str">
        <f t="shared" si="24"/>
        <v>Sul</v>
      </c>
      <c r="AE626" s="6">
        <f t="shared" si="23"/>
        <v>1.7877167000301215E-3</v>
      </c>
    </row>
    <row r="627" spans="26:31">
      <c r="Z627" s="11" t="s">
        <v>152</v>
      </c>
      <c r="AA627" s="50" t="s">
        <v>60</v>
      </c>
      <c r="AB627" s="51">
        <v>121600</v>
      </c>
      <c r="AC627" s="48" t="s">
        <v>84</v>
      </c>
      <c r="AD627" s="2" t="str">
        <f t="shared" si="24"/>
        <v>Sul</v>
      </c>
      <c r="AE627" s="6">
        <f t="shared" si="23"/>
        <v>1.8919612769683445E-3</v>
      </c>
    </row>
    <row r="628" spans="26:31">
      <c r="Z628" s="11" t="s">
        <v>152</v>
      </c>
      <c r="AA628" s="50" t="s">
        <v>60</v>
      </c>
      <c r="AB628" s="51">
        <v>165600</v>
      </c>
      <c r="AC628" s="48" t="s">
        <v>84</v>
      </c>
      <c r="AD628" s="2" t="str">
        <f t="shared" si="24"/>
        <v>Sul</v>
      </c>
      <c r="AE628" s="6">
        <f t="shared" si="23"/>
        <v>2.5765525285029425E-3</v>
      </c>
    </row>
    <row r="629" spans="26:31">
      <c r="Z629" s="11" t="s">
        <v>152</v>
      </c>
      <c r="AA629" s="50" t="s">
        <v>60</v>
      </c>
      <c r="AB629" s="51">
        <v>112600</v>
      </c>
      <c r="AC629" s="48" t="s">
        <v>84</v>
      </c>
      <c r="AD629" s="2" t="str">
        <f t="shared" si="24"/>
        <v>Sul</v>
      </c>
      <c r="AE629" s="6">
        <f t="shared" si="23"/>
        <v>1.7519312482453583E-3</v>
      </c>
    </row>
    <row r="630" spans="26:31">
      <c r="Z630" s="11" t="s">
        <v>152</v>
      </c>
      <c r="AA630" s="50" t="s">
        <v>60</v>
      </c>
      <c r="AB630" s="51">
        <v>127700</v>
      </c>
      <c r="AC630" s="48" t="s">
        <v>84</v>
      </c>
      <c r="AD630" s="2" t="str">
        <f t="shared" si="24"/>
        <v>Sul</v>
      </c>
      <c r="AE630" s="6">
        <f t="shared" si="23"/>
        <v>1.9868705186583684E-3</v>
      </c>
    </row>
    <row r="631" spans="26:31">
      <c r="Z631" s="11" t="s">
        <v>152</v>
      </c>
      <c r="AA631" s="50" t="s">
        <v>60</v>
      </c>
      <c r="AB631" s="51">
        <v>218700</v>
      </c>
      <c r="AC631" s="48" t="s">
        <v>84</v>
      </c>
      <c r="AD631" s="2" t="str">
        <f t="shared" si="24"/>
        <v>Sul</v>
      </c>
      <c r="AE631" s="6">
        <f t="shared" si="23"/>
        <v>3.4027296979685603E-3</v>
      </c>
    </row>
    <row r="632" spans="26:31">
      <c r="Z632" s="11" t="s">
        <v>152</v>
      </c>
      <c r="AA632" s="50" t="s">
        <v>60</v>
      </c>
      <c r="AB632" s="51">
        <v>112600</v>
      </c>
      <c r="AC632" s="48" t="s">
        <v>84</v>
      </c>
      <c r="AD632" s="2" t="str">
        <f t="shared" si="24"/>
        <v>Sul</v>
      </c>
      <c r="AE632" s="6">
        <f t="shared" ref="AE632:AE695" si="25">AB632/SUM($AB$504:$AB$822)</f>
        <v>1.7519312482453583E-3</v>
      </c>
    </row>
    <row r="633" spans="26:31">
      <c r="Z633" s="11" t="s">
        <v>152</v>
      </c>
      <c r="AA633" s="50" t="s">
        <v>60</v>
      </c>
      <c r="AB633" s="51">
        <v>112600</v>
      </c>
      <c r="AC633" s="48" t="s">
        <v>84</v>
      </c>
      <c r="AD633" s="2" t="str">
        <f t="shared" ref="AD633:AD696" si="26">VLOOKUP(AC633,$AG$1:$AH$16,2,0)</f>
        <v>Sul</v>
      </c>
      <c r="AE633" s="6">
        <f t="shared" si="25"/>
        <v>1.7519312482453583E-3</v>
      </c>
    </row>
    <row r="634" spans="26:31">
      <c r="Z634" s="11" t="s">
        <v>152</v>
      </c>
      <c r="AA634" s="50" t="s">
        <v>60</v>
      </c>
      <c r="AB634" s="51">
        <v>112600</v>
      </c>
      <c r="AC634" s="48" t="s">
        <v>84</v>
      </c>
      <c r="AD634" s="2" t="str">
        <f t="shared" si="26"/>
        <v>Sul</v>
      </c>
      <c r="AE634" s="6">
        <f t="shared" si="25"/>
        <v>1.7519312482453583E-3</v>
      </c>
    </row>
    <row r="635" spans="26:31">
      <c r="Z635" s="11" t="s">
        <v>152</v>
      </c>
      <c r="AA635" s="50" t="s">
        <v>60</v>
      </c>
      <c r="AB635" s="51">
        <v>112600</v>
      </c>
      <c r="AC635" s="48" t="s">
        <v>84</v>
      </c>
      <c r="AD635" s="2" t="str">
        <f t="shared" si="26"/>
        <v>Sul</v>
      </c>
      <c r="AE635" s="6">
        <f t="shared" si="25"/>
        <v>1.7519312482453583E-3</v>
      </c>
    </row>
    <row r="636" spans="26:31">
      <c r="Z636" s="11" t="s">
        <v>152</v>
      </c>
      <c r="AA636" s="50" t="s">
        <v>60</v>
      </c>
      <c r="AB636" s="51">
        <v>112600</v>
      </c>
      <c r="AC636" s="48" t="s">
        <v>84</v>
      </c>
      <c r="AD636" s="2" t="str">
        <f t="shared" si="26"/>
        <v>Sul</v>
      </c>
      <c r="AE636" s="6">
        <f t="shared" si="25"/>
        <v>1.7519312482453583E-3</v>
      </c>
    </row>
    <row r="637" spans="26:31">
      <c r="Z637" s="11" t="s">
        <v>152</v>
      </c>
      <c r="AA637" s="50" t="s">
        <v>60</v>
      </c>
      <c r="AB637" s="51">
        <v>112600</v>
      </c>
      <c r="AC637" s="48" t="s">
        <v>84</v>
      </c>
      <c r="AD637" s="2" t="str">
        <f t="shared" si="26"/>
        <v>Sul</v>
      </c>
      <c r="AE637" s="6">
        <f t="shared" si="25"/>
        <v>1.7519312482453583E-3</v>
      </c>
    </row>
    <row r="638" spans="26:31">
      <c r="Z638" s="11" t="s">
        <v>152</v>
      </c>
      <c r="AA638" s="50" t="s">
        <v>60</v>
      </c>
      <c r="AB638" s="51">
        <v>120200</v>
      </c>
      <c r="AC638" s="48" t="s">
        <v>84</v>
      </c>
      <c r="AD638" s="2" t="str">
        <f t="shared" si="26"/>
        <v>Sul</v>
      </c>
      <c r="AE638" s="6">
        <f t="shared" si="25"/>
        <v>1.8701788280558798E-3</v>
      </c>
    </row>
    <row r="639" spans="26:31">
      <c r="Z639" s="11" t="s">
        <v>152</v>
      </c>
      <c r="AA639" s="50" t="s">
        <v>60</v>
      </c>
      <c r="AB639" s="51">
        <v>112600</v>
      </c>
      <c r="AC639" s="48" t="s">
        <v>84</v>
      </c>
      <c r="AD639" s="2" t="str">
        <f t="shared" si="26"/>
        <v>Sul</v>
      </c>
      <c r="AE639" s="6">
        <f t="shared" si="25"/>
        <v>1.7519312482453583E-3</v>
      </c>
    </row>
    <row r="640" spans="26:31">
      <c r="Z640" s="11" t="s">
        <v>152</v>
      </c>
      <c r="AA640" s="50" t="s">
        <v>60</v>
      </c>
      <c r="AB640" s="51">
        <v>157400</v>
      </c>
      <c r="AC640" s="48" t="s">
        <v>84</v>
      </c>
      <c r="AD640" s="2" t="str">
        <f t="shared" si="26"/>
        <v>Sul</v>
      </c>
      <c r="AE640" s="6">
        <f t="shared" si="25"/>
        <v>2.4489696134442221E-3</v>
      </c>
    </row>
    <row r="641" spans="26:31">
      <c r="Z641" s="11" t="s">
        <v>152</v>
      </c>
      <c r="AA641" s="50" t="s">
        <v>60</v>
      </c>
      <c r="AB641" s="51">
        <v>112600</v>
      </c>
      <c r="AC641" s="48" t="s">
        <v>84</v>
      </c>
      <c r="AD641" s="2" t="str">
        <f t="shared" si="26"/>
        <v>Sul</v>
      </c>
      <c r="AE641" s="6">
        <f t="shared" si="25"/>
        <v>1.7519312482453583E-3</v>
      </c>
    </row>
    <row r="642" spans="26:31">
      <c r="Z642" s="11" t="s">
        <v>152</v>
      </c>
      <c r="AA642" s="50" t="s">
        <v>60</v>
      </c>
      <c r="AB642" s="51">
        <v>112600</v>
      </c>
      <c r="AC642" s="48" t="s">
        <v>84</v>
      </c>
      <c r="AD642" s="2" t="str">
        <f t="shared" si="26"/>
        <v>Sul</v>
      </c>
      <c r="AE642" s="6">
        <f t="shared" si="25"/>
        <v>1.7519312482453583E-3</v>
      </c>
    </row>
    <row r="643" spans="26:31">
      <c r="Z643" s="11" t="s">
        <v>152</v>
      </c>
      <c r="AA643" s="50" t="s">
        <v>60</v>
      </c>
      <c r="AB643" s="51">
        <v>112600</v>
      </c>
      <c r="AC643" s="48" t="s">
        <v>84</v>
      </c>
      <c r="AD643" s="2" t="str">
        <f t="shared" si="26"/>
        <v>Sul</v>
      </c>
      <c r="AE643" s="6">
        <f t="shared" si="25"/>
        <v>1.7519312482453583E-3</v>
      </c>
    </row>
    <row r="644" spans="26:31">
      <c r="Z644" s="11" t="s">
        <v>152</v>
      </c>
      <c r="AA644" s="50" t="s">
        <v>60</v>
      </c>
      <c r="AB644" s="51">
        <v>121500</v>
      </c>
      <c r="AC644" s="48" t="s">
        <v>84</v>
      </c>
      <c r="AD644" s="2" t="str">
        <f t="shared" si="26"/>
        <v>Sul</v>
      </c>
      <c r="AE644" s="6">
        <f t="shared" si="25"/>
        <v>1.8904053877603112E-3</v>
      </c>
    </row>
    <row r="645" spans="26:31">
      <c r="Z645" s="11" t="s">
        <v>152</v>
      </c>
      <c r="AA645" s="50" t="s">
        <v>60</v>
      </c>
      <c r="AB645" s="51">
        <v>112600</v>
      </c>
      <c r="AC645" s="48" t="s">
        <v>84</v>
      </c>
      <c r="AD645" s="2" t="str">
        <f t="shared" si="26"/>
        <v>Sul</v>
      </c>
      <c r="AE645" s="6">
        <f t="shared" si="25"/>
        <v>1.7519312482453583E-3</v>
      </c>
    </row>
    <row r="646" spans="26:31">
      <c r="Z646" s="11" t="s">
        <v>152</v>
      </c>
      <c r="AA646" s="50" t="s">
        <v>60</v>
      </c>
      <c r="AB646" s="51">
        <v>112600</v>
      </c>
      <c r="AC646" s="48" t="s">
        <v>84</v>
      </c>
      <c r="AD646" s="2" t="str">
        <f t="shared" si="26"/>
        <v>Sul</v>
      </c>
      <c r="AE646" s="6">
        <f t="shared" si="25"/>
        <v>1.7519312482453583E-3</v>
      </c>
    </row>
    <row r="647" spans="26:31">
      <c r="Z647" s="11" t="s">
        <v>152</v>
      </c>
      <c r="AA647" s="50" t="s">
        <v>60</v>
      </c>
      <c r="AB647" s="51">
        <v>119000</v>
      </c>
      <c r="AC647" s="48" t="s">
        <v>84</v>
      </c>
      <c r="AD647" s="2" t="str">
        <f t="shared" si="26"/>
        <v>Sul</v>
      </c>
      <c r="AE647" s="6">
        <f t="shared" si="25"/>
        <v>1.8515081575594817E-3</v>
      </c>
    </row>
    <row r="648" spans="26:31">
      <c r="Z648" s="11" t="s">
        <v>152</v>
      </c>
      <c r="AA648" s="50" t="s">
        <v>60</v>
      </c>
      <c r="AB648" s="51">
        <v>112600</v>
      </c>
      <c r="AC648" s="48" t="s">
        <v>84</v>
      </c>
      <c r="AD648" s="2" t="str">
        <f t="shared" si="26"/>
        <v>Sul</v>
      </c>
      <c r="AE648" s="6">
        <f t="shared" si="25"/>
        <v>1.7519312482453583E-3</v>
      </c>
    </row>
    <row r="649" spans="26:31">
      <c r="Z649" s="11" t="s">
        <v>152</v>
      </c>
      <c r="AA649" s="50" t="s">
        <v>60</v>
      </c>
      <c r="AB649" s="51">
        <v>169700</v>
      </c>
      <c r="AC649" s="48" t="s">
        <v>84</v>
      </c>
      <c r="AD649" s="2" t="str">
        <f t="shared" si="26"/>
        <v>Sul</v>
      </c>
      <c r="AE649" s="6">
        <f t="shared" si="25"/>
        <v>2.640343986032303E-3</v>
      </c>
    </row>
    <row r="650" spans="26:31">
      <c r="Z650" s="11" t="s">
        <v>152</v>
      </c>
      <c r="AA650" s="50" t="s">
        <v>60</v>
      </c>
      <c r="AB650" s="51">
        <v>112600</v>
      </c>
      <c r="AC650" s="48" t="s">
        <v>84</v>
      </c>
      <c r="AD650" s="2" t="str">
        <f t="shared" si="26"/>
        <v>Sul</v>
      </c>
      <c r="AE650" s="6">
        <f t="shared" si="25"/>
        <v>1.7519312482453583E-3</v>
      </c>
    </row>
    <row r="651" spans="26:31">
      <c r="Z651" s="11" t="s">
        <v>152</v>
      </c>
      <c r="AA651" s="50" t="s">
        <v>60</v>
      </c>
      <c r="AB651" s="51">
        <v>112600</v>
      </c>
      <c r="AC651" s="48" t="s">
        <v>84</v>
      </c>
      <c r="AD651" s="2" t="str">
        <f t="shared" si="26"/>
        <v>Sul</v>
      </c>
      <c r="AE651" s="6">
        <f t="shared" si="25"/>
        <v>1.7519312482453583E-3</v>
      </c>
    </row>
    <row r="652" spans="26:31">
      <c r="Z652" s="11" t="s">
        <v>152</v>
      </c>
      <c r="AA652" s="50" t="s">
        <v>60</v>
      </c>
      <c r="AB652" s="51">
        <v>112600</v>
      </c>
      <c r="AC652" s="48" t="s">
        <v>84</v>
      </c>
      <c r="AD652" s="2" t="str">
        <f t="shared" si="26"/>
        <v>Sul</v>
      </c>
      <c r="AE652" s="6">
        <f t="shared" si="25"/>
        <v>1.7519312482453583E-3</v>
      </c>
    </row>
    <row r="653" spans="26:31">
      <c r="Z653" s="11" t="s">
        <v>152</v>
      </c>
      <c r="AA653" s="50" t="s">
        <v>60</v>
      </c>
      <c r="AB653" s="51">
        <v>112600</v>
      </c>
      <c r="AC653" s="48" t="s">
        <v>84</v>
      </c>
      <c r="AD653" s="2" t="str">
        <f t="shared" si="26"/>
        <v>Sul</v>
      </c>
      <c r="AE653" s="6">
        <f t="shared" si="25"/>
        <v>1.7519312482453583E-3</v>
      </c>
    </row>
    <row r="654" spans="26:31">
      <c r="Z654" s="11" t="s">
        <v>152</v>
      </c>
      <c r="AA654" s="50" t="s">
        <v>60</v>
      </c>
      <c r="AB654" s="51">
        <v>112600</v>
      </c>
      <c r="AC654" s="48" t="s">
        <v>84</v>
      </c>
      <c r="AD654" s="2" t="str">
        <f t="shared" si="26"/>
        <v>Sul</v>
      </c>
      <c r="AE654" s="6">
        <f t="shared" si="25"/>
        <v>1.7519312482453583E-3</v>
      </c>
    </row>
    <row r="655" spans="26:31">
      <c r="Z655" s="11" t="s">
        <v>152</v>
      </c>
      <c r="AA655" s="50" t="s">
        <v>60</v>
      </c>
      <c r="AB655" s="51">
        <v>112600</v>
      </c>
      <c r="AC655" s="48" t="s">
        <v>84</v>
      </c>
      <c r="AD655" s="2" t="str">
        <f t="shared" si="26"/>
        <v>Sul</v>
      </c>
      <c r="AE655" s="6">
        <f t="shared" si="25"/>
        <v>1.7519312482453583E-3</v>
      </c>
    </row>
    <row r="656" spans="26:31">
      <c r="Z656" s="11" t="s">
        <v>152</v>
      </c>
      <c r="AA656" s="50" t="s">
        <v>60</v>
      </c>
      <c r="AB656" s="51">
        <v>112600</v>
      </c>
      <c r="AC656" s="48" t="s">
        <v>84</v>
      </c>
      <c r="AD656" s="2" t="str">
        <f t="shared" si="26"/>
        <v>Sul</v>
      </c>
      <c r="AE656" s="6">
        <f t="shared" si="25"/>
        <v>1.7519312482453583E-3</v>
      </c>
    </row>
    <row r="657" spans="26:31">
      <c r="Z657" s="11" t="s">
        <v>152</v>
      </c>
      <c r="AA657" s="50" t="s">
        <v>60</v>
      </c>
      <c r="AB657" s="51">
        <v>168200</v>
      </c>
      <c r="AC657" s="48" t="s">
        <v>96</v>
      </c>
      <c r="AD657" s="2" t="str">
        <f t="shared" si="26"/>
        <v>Norte</v>
      </c>
      <c r="AE657" s="6">
        <f t="shared" si="25"/>
        <v>2.6170056479118053E-3</v>
      </c>
    </row>
    <row r="658" spans="26:31">
      <c r="Z658" s="11" t="s">
        <v>152</v>
      </c>
      <c r="AA658" s="50" t="s">
        <v>60</v>
      </c>
      <c r="AB658" s="51">
        <v>112600</v>
      </c>
      <c r="AC658" s="48" t="s">
        <v>84</v>
      </c>
      <c r="AD658" s="2" t="str">
        <f t="shared" si="26"/>
        <v>Sul</v>
      </c>
      <c r="AE658" s="6">
        <f t="shared" si="25"/>
        <v>1.7519312482453583E-3</v>
      </c>
    </row>
    <row r="659" spans="26:31">
      <c r="Z659" s="11" t="s">
        <v>152</v>
      </c>
      <c r="AA659" s="50" t="s">
        <v>60</v>
      </c>
      <c r="AB659" s="51">
        <v>121600</v>
      </c>
      <c r="AC659" s="48" t="s">
        <v>84</v>
      </c>
      <c r="AD659" s="2" t="str">
        <f t="shared" si="26"/>
        <v>Sul</v>
      </c>
      <c r="AE659" s="6">
        <f t="shared" si="25"/>
        <v>1.8919612769683445E-3</v>
      </c>
    </row>
    <row r="660" spans="26:31">
      <c r="Z660" s="11" t="s">
        <v>152</v>
      </c>
      <c r="AA660" s="50" t="s">
        <v>60</v>
      </c>
      <c r="AB660" s="51">
        <v>112600</v>
      </c>
      <c r="AC660" s="48" t="s">
        <v>84</v>
      </c>
      <c r="AD660" s="2" t="str">
        <f t="shared" si="26"/>
        <v>Sul</v>
      </c>
      <c r="AE660" s="6">
        <f t="shared" si="25"/>
        <v>1.7519312482453583E-3</v>
      </c>
    </row>
    <row r="661" spans="26:31">
      <c r="Z661" s="11" t="s">
        <v>152</v>
      </c>
      <c r="AA661" s="50" t="s">
        <v>60</v>
      </c>
      <c r="AB661" s="51">
        <v>112600</v>
      </c>
      <c r="AC661" s="48" t="s">
        <v>84</v>
      </c>
      <c r="AD661" s="2" t="str">
        <f t="shared" si="26"/>
        <v>Sul</v>
      </c>
      <c r="AE661" s="6">
        <f t="shared" si="25"/>
        <v>1.7519312482453583E-3</v>
      </c>
    </row>
    <row r="662" spans="26:31">
      <c r="Z662" s="11" t="s">
        <v>152</v>
      </c>
      <c r="AA662" s="50" t="s">
        <v>60</v>
      </c>
      <c r="AB662" s="51">
        <v>112600</v>
      </c>
      <c r="AC662" s="48" t="s">
        <v>84</v>
      </c>
      <c r="AD662" s="2" t="str">
        <f t="shared" si="26"/>
        <v>Sul</v>
      </c>
      <c r="AE662" s="6">
        <f t="shared" si="25"/>
        <v>1.7519312482453583E-3</v>
      </c>
    </row>
    <row r="663" spans="26:31">
      <c r="Z663" s="11" t="s">
        <v>152</v>
      </c>
      <c r="AA663" s="50" t="s">
        <v>57</v>
      </c>
      <c r="AB663" s="51">
        <v>435000</v>
      </c>
      <c r="AC663" s="48" t="s">
        <v>53</v>
      </c>
      <c r="AD663" s="2" t="str">
        <f t="shared" si="26"/>
        <v>SP</v>
      </c>
      <c r="AE663" s="6">
        <f t="shared" si="25"/>
        <v>6.7681180549443243E-3</v>
      </c>
    </row>
    <row r="664" spans="26:31">
      <c r="Z664" s="11" t="s">
        <v>152</v>
      </c>
      <c r="AA664" s="50" t="s">
        <v>59</v>
      </c>
      <c r="AB664" s="51">
        <v>324870</v>
      </c>
      <c r="AC664" s="48" t="s">
        <v>55</v>
      </c>
      <c r="AD664" s="2" t="str">
        <f t="shared" si="26"/>
        <v>Sudeste</v>
      </c>
      <c r="AE664" s="6">
        <f t="shared" si="25"/>
        <v>5.0546172701373855E-3</v>
      </c>
    </row>
    <row r="665" spans="26:31">
      <c r="Z665" s="11" t="s">
        <v>152</v>
      </c>
      <c r="AA665" s="50" t="s">
        <v>57</v>
      </c>
      <c r="AB665" s="51">
        <v>274525.78000000003</v>
      </c>
      <c r="AC665" s="48" t="s">
        <v>53</v>
      </c>
      <c r="AD665" s="2" t="str">
        <f t="shared" si="26"/>
        <v>SP</v>
      </c>
      <c r="AE665" s="6">
        <f t="shared" si="25"/>
        <v>4.2713169842889046E-3</v>
      </c>
    </row>
    <row r="666" spans="26:31">
      <c r="Z666" s="11" t="s">
        <v>152</v>
      </c>
      <c r="AA666" s="50" t="s">
        <v>57</v>
      </c>
      <c r="AB666" s="51">
        <v>1521293.34</v>
      </c>
      <c r="AC666" s="48" t="s">
        <v>55</v>
      </c>
      <c r="AD666" s="2" t="str">
        <f t="shared" si="26"/>
        <v>Sudeste</v>
      </c>
      <c r="AE666" s="6">
        <f t="shared" si="25"/>
        <v>2.3669638899587484E-2</v>
      </c>
    </row>
    <row r="667" spans="26:31">
      <c r="Z667" s="11" t="s">
        <v>152</v>
      </c>
      <c r="AA667" s="50" t="s">
        <v>59</v>
      </c>
      <c r="AB667" s="51">
        <v>160000</v>
      </c>
      <c r="AC667" s="48" t="s">
        <v>53</v>
      </c>
      <c r="AD667" s="2" t="str">
        <f t="shared" si="26"/>
        <v>SP</v>
      </c>
      <c r="AE667" s="6">
        <f t="shared" si="25"/>
        <v>2.4894227328530849E-3</v>
      </c>
    </row>
    <row r="668" spans="26:31">
      <c r="Z668" s="11" t="s">
        <v>152</v>
      </c>
      <c r="AA668" s="50" t="s">
        <v>59</v>
      </c>
      <c r="AB668" s="51">
        <v>160000</v>
      </c>
      <c r="AC668" s="48" t="s">
        <v>53</v>
      </c>
      <c r="AD668" s="2" t="str">
        <f t="shared" si="26"/>
        <v>SP</v>
      </c>
      <c r="AE668" s="6">
        <f t="shared" si="25"/>
        <v>2.4894227328530849E-3</v>
      </c>
    </row>
    <row r="669" spans="26:31">
      <c r="Z669" s="11" t="s">
        <v>152</v>
      </c>
      <c r="AA669" s="50" t="s">
        <v>59</v>
      </c>
      <c r="AB669" s="51">
        <v>262000</v>
      </c>
      <c r="AC669" s="48" t="s">
        <v>53</v>
      </c>
      <c r="AD669" s="2" t="str">
        <f t="shared" si="26"/>
        <v>SP</v>
      </c>
      <c r="AE669" s="6">
        <f t="shared" si="25"/>
        <v>4.0764297250469265E-3</v>
      </c>
    </row>
    <row r="670" spans="26:31">
      <c r="Z670" s="11" t="s">
        <v>152</v>
      </c>
      <c r="AA670" s="50" t="s">
        <v>57</v>
      </c>
      <c r="AB670" s="51">
        <v>470639.4</v>
      </c>
      <c r="AC670" s="48" t="s">
        <v>53</v>
      </c>
      <c r="AD670" s="2" t="str">
        <f t="shared" si="26"/>
        <v>SP</v>
      </c>
      <c r="AE670" s="6">
        <f t="shared" si="25"/>
        <v>7.3226276333521008E-3</v>
      </c>
    </row>
    <row r="671" spans="26:31">
      <c r="Z671" s="11" t="s">
        <v>152</v>
      </c>
      <c r="AA671" s="50" t="s">
        <v>59</v>
      </c>
      <c r="AB671" s="51">
        <v>206000</v>
      </c>
      <c r="AC671" s="48" t="s">
        <v>53</v>
      </c>
      <c r="AD671" s="2" t="str">
        <f t="shared" si="26"/>
        <v>SP</v>
      </c>
      <c r="AE671" s="6">
        <f t="shared" si="25"/>
        <v>3.2051317685483464E-3</v>
      </c>
    </row>
    <row r="672" spans="26:31">
      <c r="Z672" s="11" t="s">
        <v>152</v>
      </c>
      <c r="AA672" s="50" t="s">
        <v>59</v>
      </c>
      <c r="AB672" s="51">
        <v>280000.64000000001</v>
      </c>
      <c r="AC672" s="48" t="s">
        <v>53</v>
      </c>
      <c r="AD672" s="2" t="str">
        <f t="shared" si="26"/>
        <v>SP</v>
      </c>
      <c r="AE672" s="6">
        <f t="shared" si="25"/>
        <v>4.3564997401838298E-3</v>
      </c>
    </row>
    <row r="673" spans="26:31">
      <c r="Z673" s="11" t="s">
        <v>152</v>
      </c>
      <c r="AA673" s="50" t="s">
        <v>60</v>
      </c>
      <c r="AB673" s="51">
        <v>395395</v>
      </c>
      <c r="AC673" s="48" t="s">
        <v>53</v>
      </c>
      <c r="AD673" s="2" t="str">
        <f t="shared" si="26"/>
        <v>SP</v>
      </c>
      <c r="AE673" s="6">
        <f t="shared" si="25"/>
        <v>6.1519081341027838E-3</v>
      </c>
    </row>
    <row r="674" spans="26:31">
      <c r="Z674" s="11" t="s">
        <v>152</v>
      </c>
      <c r="AA674" s="50" t="s">
        <v>60</v>
      </c>
      <c r="AB674" s="51">
        <v>416789.1875</v>
      </c>
      <c r="AC674" s="48" t="s">
        <v>53</v>
      </c>
      <c r="AD674" s="2" t="str">
        <f t="shared" si="26"/>
        <v>SP</v>
      </c>
      <c r="AE674" s="6">
        <f t="shared" si="25"/>
        <v>6.4847779885616672E-3</v>
      </c>
    </row>
    <row r="675" spans="26:31">
      <c r="Z675" s="11" t="s">
        <v>152</v>
      </c>
      <c r="AA675" s="50" t="s">
        <v>60</v>
      </c>
      <c r="AB675" s="51">
        <v>585488.75</v>
      </c>
      <c r="AC675" s="48" t="s">
        <v>53</v>
      </c>
      <c r="AD675" s="2" t="str">
        <f t="shared" si="26"/>
        <v>SP</v>
      </c>
      <c r="AE675" s="6">
        <f t="shared" si="25"/>
        <v>9.1095562754983529E-3</v>
      </c>
    </row>
    <row r="676" spans="26:31">
      <c r="Z676" s="11" t="s">
        <v>152</v>
      </c>
      <c r="AA676" s="50" t="s">
        <v>59</v>
      </c>
      <c r="AB676" s="51">
        <v>399300</v>
      </c>
      <c r="AC676" s="48" t="s">
        <v>53</v>
      </c>
      <c r="AD676" s="2" t="str">
        <f t="shared" si="26"/>
        <v>SP</v>
      </c>
      <c r="AE676" s="6">
        <f t="shared" si="25"/>
        <v>6.2126656076764795E-3</v>
      </c>
    </row>
    <row r="677" spans="26:31">
      <c r="Z677" s="11" t="s">
        <v>152</v>
      </c>
      <c r="AA677" s="50" t="s">
        <v>59</v>
      </c>
      <c r="AB677" s="51">
        <v>397600</v>
      </c>
      <c r="AC677" s="48" t="s">
        <v>53</v>
      </c>
      <c r="AD677" s="2" t="str">
        <f t="shared" si="26"/>
        <v>SP</v>
      </c>
      <c r="AE677" s="6">
        <f t="shared" si="25"/>
        <v>6.1862154911399153E-3</v>
      </c>
    </row>
    <row r="678" spans="26:31">
      <c r="Z678" s="11" t="s">
        <v>152</v>
      </c>
      <c r="AA678" s="50" t="s">
        <v>59</v>
      </c>
      <c r="AB678" s="51">
        <v>381747.6</v>
      </c>
      <c r="AC678" s="48" t="s">
        <v>53</v>
      </c>
      <c r="AD678" s="2" t="str">
        <f t="shared" si="26"/>
        <v>SP</v>
      </c>
      <c r="AE678" s="6">
        <f t="shared" si="25"/>
        <v>5.9395697103256633E-3</v>
      </c>
    </row>
    <row r="679" spans="26:31">
      <c r="Z679" s="11" t="s">
        <v>152</v>
      </c>
      <c r="AA679" s="50" t="s">
        <v>57</v>
      </c>
      <c r="AB679" s="51">
        <v>510000</v>
      </c>
      <c r="AC679" s="48" t="s">
        <v>94</v>
      </c>
      <c r="AD679" s="2" t="str">
        <f t="shared" si="26"/>
        <v>Sul</v>
      </c>
      <c r="AE679" s="6">
        <f t="shared" si="25"/>
        <v>7.9350349609692075E-3</v>
      </c>
    </row>
    <row r="680" spans="26:31">
      <c r="Z680" s="11" t="s">
        <v>152</v>
      </c>
      <c r="AA680" s="50" t="s">
        <v>59</v>
      </c>
      <c r="AB680" s="51">
        <v>290000</v>
      </c>
      <c r="AC680" s="48" t="s">
        <v>86</v>
      </c>
      <c r="AD680" s="2" t="str">
        <f t="shared" si="26"/>
        <v>Centro-Oeste</v>
      </c>
      <c r="AE680" s="6">
        <f t="shared" si="25"/>
        <v>4.5120787032962165E-3</v>
      </c>
    </row>
    <row r="681" spans="26:31">
      <c r="Z681" s="11" t="s">
        <v>152</v>
      </c>
      <c r="AA681" s="50" t="s">
        <v>57</v>
      </c>
      <c r="AB681" s="51">
        <v>1095000</v>
      </c>
      <c r="AC681" s="48" t="s">
        <v>55</v>
      </c>
      <c r="AD681" s="2" t="str">
        <f t="shared" si="26"/>
        <v>Sudeste</v>
      </c>
      <c r="AE681" s="6">
        <f t="shared" si="25"/>
        <v>1.7036986827963299E-2</v>
      </c>
    </row>
    <row r="682" spans="26:31">
      <c r="Z682" s="11" t="s">
        <v>152</v>
      </c>
      <c r="AA682" s="50" t="s">
        <v>59</v>
      </c>
      <c r="AB682" s="51">
        <v>394500</v>
      </c>
      <c r="AC682" s="48" t="s">
        <v>53</v>
      </c>
      <c r="AD682" s="2" t="str">
        <f t="shared" si="26"/>
        <v>SP</v>
      </c>
      <c r="AE682" s="6">
        <f t="shared" si="25"/>
        <v>6.137982925690887E-3</v>
      </c>
    </row>
    <row r="683" spans="26:31">
      <c r="Z683" s="11" t="s">
        <v>152</v>
      </c>
      <c r="AA683" s="50" t="s">
        <v>59</v>
      </c>
      <c r="AB683" s="51">
        <v>245000</v>
      </c>
      <c r="AC683" s="48" t="s">
        <v>55</v>
      </c>
      <c r="AD683" s="2" t="str">
        <f t="shared" si="26"/>
        <v>Sudeste</v>
      </c>
      <c r="AE683" s="6">
        <f t="shared" si="25"/>
        <v>3.8119285596812861E-3</v>
      </c>
    </row>
    <row r="684" spans="26:31">
      <c r="Z684" s="11" t="s">
        <v>152</v>
      </c>
      <c r="AA684" s="50" t="s">
        <v>59</v>
      </c>
      <c r="AB684" s="51">
        <v>253970</v>
      </c>
      <c r="AC684" s="48" t="s">
        <v>82</v>
      </c>
      <c r="AD684" s="2" t="str">
        <f t="shared" si="26"/>
        <v>Sul</v>
      </c>
      <c r="AE684" s="6">
        <f t="shared" si="25"/>
        <v>3.9514918216418619E-3</v>
      </c>
    </row>
    <row r="685" spans="26:31">
      <c r="Z685" s="11" t="s">
        <v>152</v>
      </c>
      <c r="AA685" s="50" t="s">
        <v>57</v>
      </c>
      <c r="AB685" s="51">
        <v>390000</v>
      </c>
      <c r="AC685" s="48" t="s">
        <v>53</v>
      </c>
      <c r="AD685" s="2" t="str">
        <f t="shared" si="26"/>
        <v>SP</v>
      </c>
      <c r="AE685" s="6">
        <f t="shared" si="25"/>
        <v>6.0679679113293944E-3</v>
      </c>
    </row>
    <row r="686" spans="26:31">
      <c r="Z686" s="11" t="s">
        <v>152</v>
      </c>
      <c r="AA686" s="50" t="s">
        <v>59</v>
      </c>
      <c r="AB686" s="51">
        <v>224070</v>
      </c>
      <c r="AC686" s="48" t="s">
        <v>82</v>
      </c>
      <c r="AD686" s="2" t="str">
        <f t="shared" si="26"/>
        <v>Sul</v>
      </c>
      <c r="AE686" s="6">
        <f t="shared" si="25"/>
        <v>3.4862809484399421E-3</v>
      </c>
    </row>
    <row r="687" spans="26:31">
      <c r="Z687" s="11" t="s">
        <v>152</v>
      </c>
      <c r="AA687" s="50" t="s">
        <v>57</v>
      </c>
      <c r="AB687" s="51">
        <v>1500000</v>
      </c>
      <c r="AC687" s="48" t="s">
        <v>55</v>
      </c>
      <c r="AD687" s="2" t="str">
        <f t="shared" si="26"/>
        <v>Sudeste</v>
      </c>
      <c r="AE687" s="6">
        <f t="shared" si="25"/>
        <v>2.3338338120497671E-2</v>
      </c>
    </row>
    <row r="688" spans="26:31">
      <c r="Z688" s="11" t="s">
        <v>152</v>
      </c>
      <c r="AA688" s="50" t="s">
        <v>59</v>
      </c>
      <c r="AB688" s="51">
        <v>190000</v>
      </c>
      <c r="AC688" s="48" t="s">
        <v>53</v>
      </c>
      <c r="AD688" s="2" t="str">
        <f t="shared" si="26"/>
        <v>SP</v>
      </c>
      <c r="AE688" s="6">
        <f t="shared" si="25"/>
        <v>2.9561894952630382E-3</v>
      </c>
    </row>
    <row r="689" spans="26:31">
      <c r="Z689" s="11" t="s">
        <v>152</v>
      </c>
      <c r="AA689" s="50" t="s">
        <v>59</v>
      </c>
      <c r="AB689" s="51">
        <v>833000</v>
      </c>
      <c r="AC689" s="48" t="s">
        <v>86</v>
      </c>
      <c r="AD689" s="2" t="str">
        <f t="shared" si="26"/>
        <v>Centro-Oeste</v>
      </c>
      <c r="AE689" s="6">
        <f t="shared" si="25"/>
        <v>1.2960557102916373E-2</v>
      </c>
    </row>
    <row r="690" spans="26:31">
      <c r="Z690" s="11" t="s">
        <v>152</v>
      </c>
      <c r="AA690" s="50" t="s">
        <v>57</v>
      </c>
      <c r="AB690" s="51">
        <v>351900</v>
      </c>
      <c r="AC690" s="48" t="s">
        <v>53</v>
      </c>
      <c r="AD690" s="2" t="str">
        <f t="shared" si="26"/>
        <v>SP</v>
      </c>
      <c r="AE690" s="6">
        <f t="shared" si="25"/>
        <v>5.4751741230687533E-3</v>
      </c>
    </row>
    <row r="691" spans="26:31">
      <c r="Z691" s="11" t="s">
        <v>152</v>
      </c>
      <c r="AA691" s="50" t="s">
        <v>57</v>
      </c>
      <c r="AB691" s="51">
        <v>542586.15</v>
      </c>
      <c r="AC691" s="48" t="s">
        <v>53</v>
      </c>
      <c r="AD691" s="2" t="str">
        <f t="shared" si="26"/>
        <v>SP</v>
      </c>
      <c r="AE691" s="6">
        <f t="shared" si="25"/>
        <v>8.442039352132712E-3</v>
      </c>
    </row>
    <row r="692" spans="26:31">
      <c r="Z692" s="11" t="s">
        <v>152</v>
      </c>
      <c r="AA692" s="50" t="s">
        <v>59</v>
      </c>
      <c r="AB692" s="51">
        <v>660000</v>
      </c>
      <c r="AC692" s="48" t="s">
        <v>53</v>
      </c>
      <c r="AD692" s="2" t="str">
        <f t="shared" si="26"/>
        <v>SP</v>
      </c>
      <c r="AE692" s="6">
        <f t="shared" si="25"/>
        <v>1.0268868773018974E-2</v>
      </c>
    </row>
    <row r="693" spans="26:31">
      <c r="Z693" s="11" t="s">
        <v>152</v>
      </c>
      <c r="AA693" s="50" t="s">
        <v>59</v>
      </c>
      <c r="AB693" s="51">
        <v>913508</v>
      </c>
      <c r="AC693" s="48" t="s">
        <v>53</v>
      </c>
      <c r="AD693" s="2" t="str">
        <f t="shared" si="26"/>
        <v>SP</v>
      </c>
      <c r="AE693" s="6">
        <f t="shared" si="25"/>
        <v>1.4213172386519724E-2</v>
      </c>
    </row>
    <row r="694" spans="26:31">
      <c r="Z694" s="11" t="s">
        <v>152</v>
      </c>
      <c r="AA694" s="50" t="s">
        <v>59</v>
      </c>
      <c r="AB694" s="51">
        <v>314000</v>
      </c>
      <c r="AC694" s="48" t="s">
        <v>88</v>
      </c>
      <c r="AD694" s="2" t="str">
        <f t="shared" si="26"/>
        <v>Sudeste</v>
      </c>
      <c r="AE694" s="6">
        <f t="shared" si="25"/>
        <v>4.8854921132241791E-3</v>
      </c>
    </row>
    <row r="695" spans="26:31">
      <c r="Z695" s="11" t="s">
        <v>152</v>
      </c>
      <c r="AA695" s="50" t="s">
        <v>60</v>
      </c>
      <c r="AB695" s="51">
        <v>351427.37280000001</v>
      </c>
      <c r="AC695" s="48" t="s">
        <v>54</v>
      </c>
      <c r="AD695" s="2" t="str">
        <f t="shared" si="26"/>
        <v>DF</v>
      </c>
      <c r="AE695" s="6">
        <f t="shared" si="25"/>
        <v>5.467820567469724E-3</v>
      </c>
    </row>
    <row r="696" spans="26:31">
      <c r="Z696" s="11" t="s">
        <v>152</v>
      </c>
      <c r="AA696" s="50" t="s">
        <v>60</v>
      </c>
      <c r="AB696" s="51">
        <v>168458.82960000003</v>
      </c>
      <c r="AC696" s="48" t="s">
        <v>54</v>
      </c>
      <c r="AD696" s="2" t="str">
        <f t="shared" si="26"/>
        <v>DF</v>
      </c>
      <c r="AE696" s="6">
        <f t="shared" ref="AE696:AE759" si="27">AB696/SUM($AB$504:$AB$822)</f>
        <v>2.6210327497254013E-3</v>
      </c>
    </row>
    <row r="697" spans="26:31">
      <c r="Z697" s="11" t="s">
        <v>152</v>
      </c>
      <c r="AA697" s="50" t="s">
        <v>60</v>
      </c>
      <c r="AB697" s="51">
        <v>241376.54399999999</v>
      </c>
      <c r="AC697" s="48" t="s">
        <v>54</v>
      </c>
      <c r="AD697" s="2" t="str">
        <f t="shared" ref="AD697:AD760" si="28">VLOOKUP(AC697,$AG$1:$AH$16,2,0)</f>
        <v>DF</v>
      </c>
      <c r="AE697" s="6">
        <f t="shared" si="27"/>
        <v>3.7555515988194552E-3</v>
      </c>
    </row>
    <row r="698" spans="26:31">
      <c r="Z698" s="11" t="s">
        <v>152</v>
      </c>
      <c r="AA698" s="50" t="s">
        <v>60</v>
      </c>
      <c r="AB698" s="51">
        <v>161171.9295</v>
      </c>
      <c r="AC698" s="48" t="s">
        <v>54</v>
      </c>
      <c r="AD698" s="2" t="str">
        <f t="shared" si="28"/>
        <v>DF</v>
      </c>
      <c r="AE698" s="6">
        <f t="shared" si="27"/>
        <v>2.507656657469342E-3</v>
      </c>
    </row>
    <row r="699" spans="26:31">
      <c r="Z699" s="11" t="s">
        <v>152</v>
      </c>
      <c r="AA699" s="50" t="s">
        <v>60</v>
      </c>
      <c r="AB699" s="51">
        <v>184769.0736</v>
      </c>
      <c r="AC699" s="48" t="s">
        <v>54</v>
      </c>
      <c r="AD699" s="2" t="str">
        <f t="shared" si="28"/>
        <v>DF</v>
      </c>
      <c r="AE699" s="6">
        <f t="shared" si="27"/>
        <v>2.8748020759252796E-3</v>
      </c>
    </row>
    <row r="700" spans="26:31">
      <c r="Z700" s="11" t="s">
        <v>152</v>
      </c>
      <c r="AA700" s="50" t="s">
        <v>60</v>
      </c>
      <c r="AB700" s="51">
        <v>160742.67250000002</v>
      </c>
      <c r="AC700" s="48" t="s">
        <v>54</v>
      </c>
      <c r="AD700" s="2" t="str">
        <f t="shared" si="28"/>
        <v>DF</v>
      </c>
      <c r="AE700" s="6">
        <f t="shared" si="27"/>
        <v>2.5009778941316152E-3</v>
      </c>
    </row>
    <row r="701" spans="26:31">
      <c r="Z701" s="11" t="s">
        <v>152</v>
      </c>
      <c r="AA701" s="50" t="s">
        <v>60</v>
      </c>
      <c r="AB701" s="51">
        <v>153677.5245</v>
      </c>
      <c r="AC701" s="48" t="s">
        <v>54</v>
      </c>
      <c r="AD701" s="2" t="str">
        <f t="shared" si="28"/>
        <v>DF</v>
      </c>
      <c r="AE701" s="6">
        <f t="shared" si="27"/>
        <v>2.3910520188680428E-3</v>
      </c>
    </row>
    <row r="702" spans="26:31">
      <c r="Z702" s="11" t="s">
        <v>152</v>
      </c>
      <c r="AA702" s="50" t="s">
        <v>60</v>
      </c>
      <c r="AB702" s="51">
        <v>220259.86320000002</v>
      </c>
      <c r="AC702" s="48" t="s">
        <v>54</v>
      </c>
      <c r="AD702" s="2" t="str">
        <f t="shared" si="28"/>
        <v>DF</v>
      </c>
      <c r="AE702" s="6">
        <f t="shared" si="27"/>
        <v>3.4269994411574413E-3</v>
      </c>
    </row>
    <row r="703" spans="26:31">
      <c r="Z703" s="11" t="s">
        <v>152</v>
      </c>
      <c r="AA703" s="50" t="s">
        <v>60</v>
      </c>
      <c r="AB703" s="51">
        <v>169223.49</v>
      </c>
      <c r="AC703" s="48" t="s">
        <v>54</v>
      </c>
      <c r="AD703" s="2" t="str">
        <f t="shared" si="28"/>
        <v>DF</v>
      </c>
      <c r="AE703" s="6">
        <f t="shared" si="27"/>
        <v>2.6329300183671038E-3</v>
      </c>
    </row>
    <row r="704" spans="26:31">
      <c r="Z704" s="11" t="s">
        <v>152</v>
      </c>
      <c r="AA704" s="50" t="s">
        <v>60</v>
      </c>
      <c r="AB704" s="51">
        <v>202537.06920000003</v>
      </c>
      <c r="AC704" s="48" t="s">
        <v>54</v>
      </c>
      <c r="AD704" s="2" t="str">
        <f t="shared" si="28"/>
        <v>DF</v>
      </c>
      <c r="AE704" s="6">
        <f t="shared" si="27"/>
        <v>3.15125240194949E-3</v>
      </c>
    </row>
    <row r="705" spans="26:31">
      <c r="Z705" s="11" t="s">
        <v>152</v>
      </c>
      <c r="AA705" s="50" t="s">
        <v>60</v>
      </c>
      <c r="AB705" s="51">
        <v>216632.43480000002</v>
      </c>
      <c r="AC705" s="48" t="s">
        <v>54</v>
      </c>
      <c r="AD705" s="2" t="str">
        <f t="shared" si="28"/>
        <v>DF</v>
      </c>
      <c r="AE705" s="6">
        <f t="shared" si="27"/>
        <v>3.370560674152711E-3</v>
      </c>
    </row>
    <row r="706" spans="26:31">
      <c r="Z706" s="11" t="s">
        <v>152</v>
      </c>
      <c r="AA706" s="50" t="s">
        <v>60</v>
      </c>
      <c r="AB706" s="51">
        <v>197813.50200000001</v>
      </c>
      <c r="AC706" s="48" t="s">
        <v>54</v>
      </c>
      <c r="AD706" s="2" t="str">
        <f t="shared" si="28"/>
        <v>DF</v>
      </c>
      <c r="AE706" s="6">
        <f t="shared" si="27"/>
        <v>3.0777589296504949E-3</v>
      </c>
    </row>
    <row r="707" spans="26:31">
      <c r="Z707" s="11" t="s">
        <v>152</v>
      </c>
      <c r="AA707" s="50" t="s">
        <v>60</v>
      </c>
      <c r="AB707" s="51">
        <v>309446.38679999998</v>
      </c>
      <c r="AC707" s="48" t="s">
        <v>54</v>
      </c>
      <c r="AD707" s="2" t="str">
        <f t="shared" si="28"/>
        <v>DF</v>
      </c>
      <c r="AE707" s="6">
        <f t="shared" si="27"/>
        <v>4.814642936869804E-3</v>
      </c>
    </row>
    <row r="708" spans="26:31">
      <c r="Z708" s="11" t="s">
        <v>152</v>
      </c>
      <c r="AA708" s="50" t="s">
        <v>60</v>
      </c>
      <c r="AB708" s="51">
        <v>159599.16000000003</v>
      </c>
      <c r="AC708" s="48" t="s">
        <v>54</v>
      </c>
      <c r="AD708" s="2" t="str">
        <f t="shared" si="28"/>
        <v>DF</v>
      </c>
      <c r="AE708" s="6">
        <f t="shared" si="27"/>
        <v>2.4831861065516049E-3</v>
      </c>
    </row>
    <row r="709" spans="26:31">
      <c r="Z709" s="11" t="s">
        <v>152</v>
      </c>
      <c r="AA709" s="50" t="s">
        <v>60</v>
      </c>
      <c r="AB709" s="51">
        <v>166556.5956</v>
      </c>
      <c r="AC709" s="48" t="s">
        <v>54</v>
      </c>
      <c r="AD709" s="2" t="str">
        <f t="shared" si="28"/>
        <v>DF</v>
      </c>
      <c r="AE709" s="6">
        <f t="shared" si="27"/>
        <v>2.5914360962078628E-3</v>
      </c>
    </row>
    <row r="710" spans="26:31">
      <c r="Z710" s="11" t="s">
        <v>152</v>
      </c>
      <c r="AA710" s="50" t="s">
        <v>60</v>
      </c>
      <c r="AB710" s="51">
        <v>197323.818</v>
      </c>
      <c r="AC710" s="48" t="s">
        <v>54</v>
      </c>
      <c r="AD710" s="2" t="str">
        <f t="shared" si="28"/>
        <v>DF</v>
      </c>
      <c r="AE710" s="6">
        <f t="shared" si="27"/>
        <v>3.0701399891410294E-3</v>
      </c>
    </row>
    <row r="711" spans="26:31">
      <c r="Z711" s="11" t="s">
        <v>152</v>
      </c>
      <c r="AA711" s="50" t="s">
        <v>60</v>
      </c>
      <c r="AB711" s="51">
        <v>170813.07960000003</v>
      </c>
      <c r="AC711" s="48" t="s">
        <v>54</v>
      </c>
      <c r="AD711" s="2" t="str">
        <f t="shared" si="28"/>
        <v>DF</v>
      </c>
      <c r="AE711" s="6">
        <f t="shared" si="27"/>
        <v>2.6576622714055221E-3</v>
      </c>
    </row>
    <row r="712" spans="26:31">
      <c r="Z712" s="11" t="s">
        <v>152</v>
      </c>
      <c r="AA712" s="50" t="s">
        <v>60</v>
      </c>
      <c r="AB712" s="51">
        <v>192065.3652</v>
      </c>
      <c r="AC712" s="48" t="s">
        <v>54</v>
      </c>
      <c r="AD712" s="2" t="str">
        <f t="shared" si="28"/>
        <v>DF</v>
      </c>
      <c r="AE712" s="6">
        <f t="shared" si="27"/>
        <v>2.9883242895163108E-3</v>
      </c>
    </row>
    <row r="713" spans="26:31">
      <c r="Z713" s="11" t="s">
        <v>152</v>
      </c>
      <c r="AA713" s="50" t="s">
        <v>60</v>
      </c>
      <c r="AB713" s="51">
        <v>166503.86040000001</v>
      </c>
      <c r="AC713" s="48" t="s">
        <v>54</v>
      </c>
      <c r="AD713" s="2" t="str">
        <f t="shared" si="28"/>
        <v>DF</v>
      </c>
      <c r="AE713" s="6">
        <f t="shared" si="27"/>
        <v>2.5906155949222283E-3</v>
      </c>
    </row>
    <row r="714" spans="26:31">
      <c r="Z714" s="11" t="s">
        <v>152</v>
      </c>
      <c r="AA714" s="50" t="s">
        <v>60</v>
      </c>
      <c r="AB714" s="51">
        <v>181943.9736</v>
      </c>
      <c r="AC714" s="48" t="s">
        <v>54</v>
      </c>
      <c r="AD714" s="2" t="str">
        <f t="shared" si="28"/>
        <v>DF</v>
      </c>
      <c r="AE714" s="6">
        <f t="shared" si="27"/>
        <v>2.8308466499091345E-3</v>
      </c>
    </row>
    <row r="715" spans="26:31">
      <c r="Z715" s="11" t="s">
        <v>152</v>
      </c>
      <c r="AA715" s="50" t="s">
        <v>60</v>
      </c>
      <c r="AB715" s="51">
        <v>196736.1972</v>
      </c>
      <c r="AC715" s="48" t="s">
        <v>54</v>
      </c>
      <c r="AD715" s="2" t="str">
        <f t="shared" si="28"/>
        <v>DF</v>
      </c>
      <c r="AE715" s="6">
        <f t="shared" si="27"/>
        <v>3.060997260529671E-3</v>
      </c>
    </row>
    <row r="716" spans="26:31">
      <c r="Z716" s="11" t="s">
        <v>152</v>
      </c>
      <c r="AA716" s="50" t="s">
        <v>60</v>
      </c>
      <c r="AB716" s="51">
        <v>153839.37550000002</v>
      </c>
      <c r="AC716" s="48" t="s">
        <v>54</v>
      </c>
      <c r="AD716" s="2" t="str">
        <f t="shared" si="28"/>
        <v>DF</v>
      </c>
      <c r="AE716" s="6">
        <f t="shared" si="27"/>
        <v>2.3935702411101373E-3</v>
      </c>
    </row>
    <row r="717" spans="26:31">
      <c r="Z717" s="11" t="s">
        <v>152</v>
      </c>
      <c r="AA717" s="50" t="s">
        <v>60</v>
      </c>
      <c r="AB717" s="51">
        <v>184776.6072</v>
      </c>
      <c r="AC717" s="48" t="s">
        <v>54</v>
      </c>
      <c r="AD717" s="2" t="str">
        <f t="shared" si="28"/>
        <v>DF</v>
      </c>
      <c r="AE717" s="6">
        <f t="shared" si="27"/>
        <v>2.8749192903946559E-3</v>
      </c>
    </row>
    <row r="718" spans="26:31">
      <c r="Z718" s="11" t="s">
        <v>152</v>
      </c>
      <c r="AA718" s="50" t="s">
        <v>60</v>
      </c>
      <c r="AB718" s="51">
        <v>203542.80480000001</v>
      </c>
      <c r="AC718" s="48" t="s">
        <v>54</v>
      </c>
      <c r="AD718" s="2" t="str">
        <f t="shared" si="28"/>
        <v>DF</v>
      </c>
      <c r="AE718" s="6">
        <f t="shared" si="27"/>
        <v>3.1669005336112375E-3</v>
      </c>
    </row>
    <row r="719" spans="26:31">
      <c r="Z719" s="11" t="s">
        <v>152</v>
      </c>
      <c r="AA719" s="50" t="s">
        <v>60</v>
      </c>
      <c r="AB719" s="51">
        <v>191507.87880000001</v>
      </c>
      <c r="AC719" s="48" t="s">
        <v>54</v>
      </c>
      <c r="AD719" s="2" t="str">
        <f t="shared" si="28"/>
        <v>DF</v>
      </c>
      <c r="AE719" s="6">
        <f t="shared" si="27"/>
        <v>2.9796504187824583E-3</v>
      </c>
    </row>
    <row r="720" spans="26:31">
      <c r="Z720" s="11" t="s">
        <v>152</v>
      </c>
      <c r="AA720" s="50" t="s">
        <v>60</v>
      </c>
      <c r="AB720" s="51">
        <v>198731.91700000004</v>
      </c>
      <c r="AC720" s="48" t="s">
        <v>54</v>
      </c>
      <c r="AD720" s="2" t="str">
        <f t="shared" si="28"/>
        <v>DF</v>
      </c>
      <c r="AE720" s="6">
        <f t="shared" si="27"/>
        <v>3.0920484495204534E-3</v>
      </c>
    </row>
    <row r="721" spans="26:31">
      <c r="Z721" s="11" t="s">
        <v>152</v>
      </c>
      <c r="AA721" s="50" t="s">
        <v>60</v>
      </c>
      <c r="AB721" s="51">
        <v>158262.13</v>
      </c>
      <c r="AC721" s="48" t="s">
        <v>54</v>
      </c>
      <c r="AD721" s="2" t="str">
        <f t="shared" si="28"/>
        <v>DF</v>
      </c>
      <c r="AE721" s="6">
        <f t="shared" si="27"/>
        <v>2.4623834010734386E-3</v>
      </c>
    </row>
    <row r="722" spans="26:31">
      <c r="Z722" s="11" t="s">
        <v>152</v>
      </c>
      <c r="AA722" s="50" t="s">
        <v>60</v>
      </c>
      <c r="AB722" s="51">
        <v>168010.58040000001</v>
      </c>
      <c r="AC722" s="48" t="s">
        <v>54</v>
      </c>
      <c r="AD722" s="2" t="str">
        <f t="shared" si="28"/>
        <v>DF</v>
      </c>
      <c r="AE722" s="6">
        <f t="shared" si="27"/>
        <v>2.6140584887975058E-3</v>
      </c>
    </row>
    <row r="723" spans="26:31">
      <c r="Z723" s="11" t="s">
        <v>152</v>
      </c>
      <c r="AA723" s="50" t="s">
        <v>57</v>
      </c>
      <c r="AB723" s="51">
        <v>223000</v>
      </c>
      <c r="AC723" s="48" t="s">
        <v>53</v>
      </c>
      <c r="AD723" s="2" t="str">
        <f t="shared" si="28"/>
        <v>SP</v>
      </c>
      <c r="AE723" s="6">
        <f t="shared" si="27"/>
        <v>3.4696329339139868E-3</v>
      </c>
    </row>
    <row r="724" spans="26:31">
      <c r="Z724" s="11" t="s">
        <v>152</v>
      </c>
      <c r="AA724" s="50" t="s">
        <v>57</v>
      </c>
      <c r="AB724" s="51">
        <v>262467.89</v>
      </c>
      <c r="AC724" s="48" t="s">
        <v>53</v>
      </c>
      <c r="AD724" s="2" t="str">
        <f t="shared" si="28"/>
        <v>SP</v>
      </c>
      <c r="AE724" s="6">
        <f t="shared" si="27"/>
        <v>4.0837095750623931E-3</v>
      </c>
    </row>
    <row r="725" spans="26:31">
      <c r="Z725" s="11" t="s">
        <v>152</v>
      </c>
      <c r="AA725" s="50" t="s">
        <v>59</v>
      </c>
      <c r="AB725" s="51">
        <v>166016.51</v>
      </c>
      <c r="AC725" s="48" t="s">
        <v>87</v>
      </c>
      <c r="AD725" s="2" t="str">
        <f t="shared" si="28"/>
        <v>Nordeste</v>
      </c>
      <c r="AE725" s="6">
        <f t="shared" si="27"/>
        <v>2.5830329626433217E-3</v>
      </c>
    </row>
    <row r="726" spans="26:31">
      <c r="Z726" s="11" t="s">
        <v>152</v>
      </c>
      <c r="AA726" s="50" t="s">
        <v>59</v>
      </c>
      <c r="AB726" s="51">
        <v>195000</v>
      </c>
      <c r="AC726" s="48" t="s">
        <v>53</v>
      </c>
      <c r="AD726" s="2" t="str">
        <f t="shared" si="28"/>
        <v>SP</v>
      </c>
      <c r="AE726" s="6">
        <f t="shared" si="27"/>
        <v>3.0339839556646972E-3</v>
      </c>
    </row>
    <row r="727" spans="26:31">
      <c r="Z727" s="11" t="s">
        <v>152</v>
      </c>
      <c r="AA727" s="50" t="s">
        <v>59</v>
      </c>
      <c r="AB727" s="51">
        <v>355000</v>
      </c>
      <c r="AC727" s="48" t="s">
        <v>53</v>
      </c>
      <c r="AD727" s="2" t="str">
        <f t="shared" si="28"/>
        <v>SP</v>
      </c>
      <c r="AE727" s="6">
        <f t="shared" si="27"/>
        <v>5.5234066885177817E-3</v>
      </c>
    </row>
    <row r="728" spans="26:31">
      <c r="Z728" s="11" t="s">
        <v>152</v>
      </c>
      <c r="AA728" s="50" t="s">
        <v>57</v>
      </c>
      <c r="AB728" s="51">
        <v>630000</v>
      </c>
      <c r="AC728" s="48" t="s">
        <v>53</v>
      </c>
      <c r="AD728" s="2" t="str">
        <f t="shared" si="28"/>
        <v>SP</v>
      </c>
      <c r="AE728" s="6">
        <f t="shared" si="27"/>
        <v>9.8021020106090206E-3</v>
      </c>
    </row>
    <row r="729" spans="26:31">
      <c r="Z729" s="11" t="s">
        <v>152</v>
      </c>
      <c r="AA729" s="50" t="s">
        <v>59</v>
      </c>
      <c r="AB729" s="51">
        <v>355000</v>
      </c>
      <c r="AC729" s="48" t="s">
        <v>53</v>
      </c>
      <c r="AD729" s="2" t="str">
        <f t="shared" si="28"/>
        <v>SP</v>
      </c>
      <c r="AE729" s="6">
        <f t="shared" si="27"/>
        <v>5.5234066885177817E-3</v>
      </c>
    </row>
    <row r="730" spans="26:31">
      <c r="Z730" s="11" t="s">
        <v>152</v>
      </c>
      <c r="AA730" s="50" t="s">
        <v>59</v>
      </c>
      <c r="AB730" s="51">
        <v>355000</v>
      </c>
      <c r="AC730" s="48" t="s">
        <v>53</v>
      </c>
      <c r="AD730" s="2" t="str">
        <f t="shared" si="28"/>
        <v>SP</v>
      </c>
      <c r="AE730" s="6">
        <f t="shared" si="27"/>
        <v>5.5234066885177817E-3</v>
      </c>
    </row>
    <row r="731" spans="26:31">
      <c r="Z731" s="11" t="s">
        <v>152</v>
      </c>
      <c r="AA731" s="50" t="s">
        <v>59</v>
      </c>
      <c r="AB731" s="51">
        <v>240000</v>
      </c>
      <c r="AC731" s="48" t="s">
        <v>53</v>
      </c>
      <c r="AD731" s="2" t="str">
        <f t="shared" si="28"/>
        <v>SP</v>
      </c>
      <c r="AE731" s="6">
        <f t="shared" si="27"/>
        <v>3.7341340992796271E-3</v>
      </c>
    </row>
    <row r="732" spans="26:31">
      <c r="Z732" s="11" t="s">
        <v>152</v>
      </c>
      <c r="AA732" s="50" t="s">
        <v>59</v>
      </c>
      <c r="AB732" s="51">
        <v>255000</v>
      </c>
      <c r="AC732" s="48" t="s">
        <v>53</v>
      </c>
      <c r="AD732" s="2" t="str">
        <f t="shared" si="28"/>
        <v>SP</v>
      </c>
      <c r="AE732" s="6">
        <f t="shared" si="27"/>
        <v>3.9675174804846038E-3</v>
      </c>
    </row>
    <row r="733" spans="26:31">
      <c r="Z733" s="11" t="s">
        <v>152</v>
      </c>
      <c r="AA733" s="50" t="s">
        <v>57</v>
      </c>
      <c r="AB733" s="51">
        <v>499720</v>
      </c>
      <c r="AC733" s="48" t="s">
        <v>53</v>
      </c>
      <c r="AD733" s="2" t="str">
        <f t="shared" si="28"/>
        <v>SP</v>
      </c>
      <c r="AE733" s="6">
        <f t="shared" si="27"/>
        <v>7.7750895503833966E-3</v>
      </c>
    </row>
    <row r="734" spans="26:31">
      <c r="Z734" s="11" t="s">
        <v>152</v>
      </c>
      <c r="AA734" s="50" t="s">
        <v>59</v>
      </c>
      <c r="AB734" s="51">
        <v>115618.8</v>
      </c>
      <c r="AC734" s="48" t="s">
        <v>55</v>
      </c>
      <c r="AD734" s="2" t="str">
        <f t="shared" si="28"/>
        <v>Sudeste</v>
      </c>
      <c r="AE734" s="6">
        <f t="shared" si="27"/>
        <v>1.7989004316574641E-3</v>
      </c>
    </row>
    <row r="735" spans="26:31">
      <c r="Z735" s="11" t="s">
        <v>152</v>
      </c>
      <c r="AA735" s="50" t="s">
        <v>59</v>
      </c>
      <c r="AB735" s="51">
        <v>160000</v>
      </c>
      <c r="AC735" s="48" t="s">
        <v>53</v>
      </c>
      <c r="AD735" s="2" t="str">
        <f t="shared" si="28"/>
        <v>SP</v>
      </c>
      <c r="AE735" s="6">
        <f t="shared" si="27"/>
        <v>2.4894227328530849E-3</v>
      </c>
    </row>
    <row r="736" spans="26:31">
      <c r="Z736" s="11" t="s">
        <v>152</v>
      </c>
      <c r="AA736" s="50" t="s">
        <v>59</v>
      </c>
      <c r="AB736" s="51">
        <v>295000</v>
      </c>
      <c r="AC736" s="48" t="s">
        <v>53</v>
      </c>
      <c r="AD736" s="2" t="str">
        <f t="shared" si="28"/>
        <v>SP</v>
      </c>
      <c r="AE736" s="6">
        <f t="shared" si="27"/>
        <v>4.5898731636978751E-3</v>
      </c>
    </row>
    <row r="737" spans="26:31">
      <c r="Z737" s="11" t="s">
        <v>152</v>
      </c>
      <c r="AA737" s="50" t="s">
        <v>59</v>
      </c>
      <c r="AB737" s="51">
        <v>295000</v>
      </c>
      <c r="AC737" s="48" t="s">
        <v>53</v>
      </c>
      <c r="AD737" s="2" t="str">
        <f t="shared" si="28"/>
        <v>SP</v>
      </c>
      <c r="AE737" s="6">
        <f t="shared" si="27"/>
        <v>4.5898731636978751E-3</v>
      </c>
    </row>
    <row r="738" spans="26:31">
      <c r="Z738" s="11" t="s">
        <v>152</v>
      </c>
      <c r="AA738" s="50" t="s">
        <v>57</v>
      </c>
      <c r="AB738" s="51">
        <v>270953.92</v>
      </c>
      <c r="AC738" s="48" t="s">
        <v>53</v>
      </c>
      <c r="AD738" s="2" t="str">
        <f t="shared" si="28"/>
        <v>SP</v>
      </c>
      <c r="AE738" s="6">
        <f t="shared" si="27"/>
        <v>4.2157428000228507E-3</v>
      </c>
    </row>
    <row r="739" spans="26:31">
      <c r="Z739" s="11" t="s">
        <v>152</v>
      </c>
      <c r="AA739" s="50" t="s">
        <v>57</v>
      </c>
      <c r="AB739" s="51">
        <v>353125.25</v>
      </c>
      <c r="AC739" s="48" t="s">
        <v>53</v>
      </c>
      <c r="AD739" s="2" t="str">
        <f t="shared" si="28"/>
        <v>SP</v>
      </c>
      <c r="AE739" s="6">
        <f t="shared" si="27"/>
        <v>5.4942376555901801E-3</v>
      </c>
    </row>
    <row r="740" spans="26:31">
      <c r="Z740" s="11" t="s">
        <v>152</v>
      </c>
      <c r="AA740" s="50" t="s">
        <v>57</v>
      </c>
      <c r="AB740" s="51">
        <v>296443.64</v>
      </c>
      <c r="AC740" s="48" t="s">
        <v>53</v>
      </c>
      <c r="AD740" s="2" t="str">
        <f t="shared" si="28"/>
        <v>SP</v>
      </c>
      <c r="AE740" s="6">
        <f t="shared" si="27"/>
        <v>4.6123346026607252E-3</v>
      </c>
    </row>
    <row r="741" spans="26:31">
      <c r="Z741" s="11" t="s">
        <v>152</v>
      </c>
      <c r="AA741" s="50" t="s">
        <v>57</v>
      </c>
      <c r="AB741" s="51">
        <v>296399.96999999997</v>
      </c>
      <c r="AC741" s="48" t="s">
        <v>53</v>
      </c>
      <c r="AD741" s="2" t="str">
        <f t="shared" si="28"/>
        <v>SP</v>
      </c>
      <c r="AE741" s="6">
        <f t="shared" si="27"/>
        <v>4.6116551458435769E-3</v>
      </c>
    </row>
    <row r="742" spans="26:31">
      <c r="Z742" s="11" t="s">
        <v>152</v>
      </c>
      <c r="AA742" s="50" t="s">
        <v>57</v>
      </c>
      <c r="AB742" s="51">
        <v>265178.48</v>
      </c>
      <c r="AC742" s="48" t="s">
        <v>53</v>
      </c>
      <c r="AD742" s="2" t="str">
        <f t="shared" si="28"/>
        <v>SP</v>
      </c>
      <c r="AE742" s="6">
        <f t="shared" si="27"/>
        <v>4.1258833523464189E-3</v>
      </c>
    </row>
    <row r="743" spans="26:31">
      <c r="Z743" s="11" t="s">
        <v>152</v>
      </c>
      <c r="AA743" s="50" t="s">
        <v>57</v>
      </c>
      <c r="AB743" s="51">
        <v>260950</v>
      </c>
      <c r="AC743" s="48" t="s">
        <v>53</v>
      </c>
      <c r="AD743" s="2" t="str">
        <f t="shared" si="28"/>
        <v>SP</v>
      </c>
      <c r="AE743" s="6">
        <f t="shared" si="27"/>
        <v>4.0600928883625775E-3</v>
      </c>
    </row>
    <row r="744" spans="26:31">
      <c r="Z744" s="11" t="s">
        <v>152</v>
      </c>
      <c r="AA744" s="50" t="s">
        <v>59</v>
      </c>
      <c r="AB744" s="51">
        <v>183520</v>
      </c>
      <c r="AC744" s="48" t="s">
        <v>53</v>
      </c>
      <c r="AD744" s="2" t="str">
        <f t="shared" si="28"/>
        <v>SP</v>
      </c>
      <c r="AE744" s="6">
        <f t="shared" si="27"/>
        <v>2.8553678745824882E-3</v>
      </c>
    </row>
    <row r="745" spans="26:31">
      <c r="Z745" s="11" t="s">
        <v>152</v>
      </c>
      <c r="AA745" s="50" t="s">
        <v>57</v>
      </c>
      <c r="AB745" s="51">
        <v>668790</v>
      </c>
      <c r="AC745" s="48" t="s">
        <v>83</v>
      </c>
      <c r="AD745" s="2" t="str">
        <f t="shared" si="28"/>
        <v>Centro-Oeste</v>
      </c>
      <c r="AE745" s="6">
        <f t="shared" si="27"/>
        <v>1.040563143440509E-2</v>
      </c>
    </row>
    <row r="746" spans="26:31">
      <c r="Z746" s="11" t="s">
        <v>152</v>
      </c>
      <c r="AA746" s="50" t="s">
        <v>57</v>
      </c>
      <c r="AB746" s="51">
        <v>322420.94</v>
      </c>
      <c r="AC746" s="48" t="s">
        <v>55</v>
      </c>
      <c r="AD746" s="2" t="str">
        <f t="shared" si="28"/>
        <v>Sudeste</v>
      </c>
      <c r="AE746" s="6">
        <f t="shared" si="27"/>
        <v>5.0165126098991276E-3</v>
      </c>
    </row>
    <row r="747" spans="26:31">
      <c r="Z747" s="11" t="s">
        <v>152</v>
      </c>
      <c r="AA747" s="50" t="s">
        <v>59</v>
      </c>
      <c r="AB747" s="51">
        <v>254787.99</v>
      </c>
      <c r="AC747" s="48" t="s">
        <v>86</v>
      </c>
      <c r="AD747" s="2" t="str">
        <f t="shared" si="28"/>
        <v>Centro-Oeste</v>
      </c>
      <c r="AE747" s="6">
        <f t="shared" si="27"/>
        <v>3.9642188397746528E-3</v>
      </c>
    </row>
    <row r="748" spans="26:31">
      <c r="Z748" s="11" t="s">
        <v>152</v>
      </c>
      <c r="AA748" s="50" t="s">
        <v>59</v>
      </c>
      <c r="AB748" s="51">
        <v>225000</v>
      </c>
      <c r="AC748" s="48" t="s">
        <v>53</v>
      </c>
      <c r="AD748" s="2" t="str">
        <f t="shared" si="28"/>
        <v>SP</v>
      </c>
      <c r="AE748" s="6">
        <f t="shared" si="27"/>
        <v>3.5007507180746505E-3</v>
      </c>
    </row>
    <row r="749" spans="26:31">
      <c r="Z749" s="11" t="s">
        <v>152</v>
      </c>
      <c r="AA749" s="50" t="s">
        <v>59</v>
      </c>
      <c r="AB749" s="51">
        <v>346068</v>
      </c>
      <c r="AC749" s="48" t="s">
        <v>87</v>
      </c>
      <c r="AD749" s="2" t="str">
        <f t="shared" si="28"/>
        <v>Nordeste</v>
      </c>
      <c r="AE749" s="6">
        <f t="shared" si="27"/>
        <v>5.3844346644562587E-3</v>
      </c>
    </row>
    <row r="750" spans="26:31">
      <c r="Z750" s="11" t="s">
        <v>152</v>
      </c>
      <c r="AA750" s="50" t="s">
        <v>57</v>
      </c>
      <c r="AB750" s="51">
        <v>647999.41</v>
      </c>
      <c r="AC750" s="48" t="s">
        <v>53</v>
      </c>
      <c r="AD750" s="2" t="str">
        <f t="shared" si="28"/>
        <v>SP</v>
      </c>
      <c r="AE750" s="6">
        <f t="shared" si="27"/>
        <v>1.0082152888308667E-2</v>
      </c>
    </row>
    <row r="751" spans="26:31">
      <c r="Z751" s="11" t="s">
        <v>152</v>
      </c>
      <c r="AA751" s="50" t="s">
        <v>59</v>
      </c>
      <c r="AB751" s="51">
        <v>258700</v>
      </c>
      <c r="AC751" s="48" t="s">
        <v>86</v>
      </c>
      <c r="AD751" s="2" t="str">
        <f t="shared" si="28"/>
        <v>Centro-Oeste</v>
      </c>
      <c r="AE751" s="6">
        <f t="shared" si="27"/>
        <v>4.0250853811818312E-3</v>
      </c>
    </row>
    <row r="752" spans="26:31">
      <c r="Z752" s="11" t="s">
        <v>152</v>
      </c>
      <c r="AA752" s="50" t="s">
        <v>59</v>
      </c>
      <c r="AB752" s="51">
        <v>215378.8</v>
      </c>
      <c r="AC752" s="48" t="s">
        <v>86</v>
      </c>
      <c r="AD752" s="2" t="str">
        <f t="shared" si="28"/>
        <v>Centro-Oeste</v>
      </c>
      <c r="AE752" s="6">
        <f t="shared" si="27"/>
        <v>3.3510555055913621E-3</v>
      </c>
    </row>
    <row r="753" spans="26:31">
      <c r="Z753" s="11" t="s">
        <v>152</v>
      </c>
      <c r="AA753" s="50" t="s">
        <v>59</v>
      </c>
      <c r="AB753" s="51">
        <v>189632.31</v>
      </c>
      <c r="AC753" s="48" t="s">
        <v>82</v>
      </c>
      <c r="AD753" s="2" t="str">
        <f t="shared" si="28"/>
        <v>Sul</v>
      </c>
      <c r="AE753" s="6">
        <f t="shared" si="27"/>
        <v>2.9504686462340211E-3</v>
      </c>
    </row>
    <row r="754" spans="26:31">
      <c r="Z754" s="11" t="s">
        <v>152</v>
      </c>
      <c r="AA754" s="50" t="s">
        <v>59</v>
      </c>
      <c r="AB754" s="51">
        <v>185000</v>
      </c>
      <c r="AC754" s="48" t="s">
        <v>53</v>
      </c>
      <c r="AD754" s="2" t="str">
        <f t="shared" si="28"/>
        <v>SP</v>
      </c>
      <c r="AE754" s="6">
        <f t="shared" si="27"/>
        <v>2.8783950348613791E-3</v>
      </c>
    </row>
    <row r="755" spans="26:31">
      <c r="Z755" s="11" t="s">
        <v>152</v>
      </c>
      <c r="AA755" s="50" t="s">
        <v>59</v>
      </c>
      <c r="AB755" s="51">
        <v>280000.64000000001</v>
      </c>
      <c r="AC755" s="48" t="s">
        <v>53</v>
      </c>
      <c r="AD755" s="2" t="str">
        <f t="shared" si="28"/>
        <v>SP</v>
      </c>
      <c r="AE755" s="6">
        <f t="shared" si="27"/>
        <v>4.3564997401838298E-3</v>
      </c>
    </row>
    <row r="756" spans="26:31">
      <c r="Z756" s="11" t="s">
        <v>152</v>
      </c>
      <c r="AA756" s="50" t="s">
        <v>59</v>
      </c>
      <c r="AB756" s="51">
        <v>295540.52</v>
      </c>
      <c r="AC756" s="48" t="s">
        <v>53</v>
      </c>
      <c r="AD756" s="2" t="str">
        <f t="shared" si="28"/>
        <v>SP</v>
      </c>
      <c r="AE756" s="6">
        <f t="shared" si="27"/>
        <v>4.5982830560451363E-3</v>
      </c>
    </row>
    <row r="757" spans="26:31">
      <c r="Z757" s="11" t="s">
        <v>152</v>
      </c>
      <c r="AA757" s="50" t="s">
        <v>59</v>
      </c>
      <c r="AB757" s="51">
        <v>280000.64000000001</v>
      </c>
      <c r="AC757" s="48" t="s">
        <v>53</v>
      </c>
      <c r="AD757" s="2" t="str">
        <f t="shared" si="28"/>
        <v>SP</v>
      </c>
      <c r="AE757" s="6">
        <f t="shared" si="27"/>
        <v>4.3564997401838298E-3</v>
      </c>
    </row>
    <row r="758" spans="26:31">
      <c r="Z758" s="11" t="s">
        <v>152</v>
      </c>
      <c r="AA758" s="50" t="s">
        <v>59</v>
      </c>
      <c r="AB758" s="51">
        <v>259280.37</v>
      </c>
      <c r="AC758" s="48" t="s">
        <v>86</v>
      </c>
      <c r="AD758" s="2" t="str">
        <f t="shared" si="28"/>
        <v>Centro-Oeste</v>
      </c>
      <c r="AE758" s="6">
        <f t="shared" si="27"/>
        <v>4.0341152953784938E-3</v>
      </c>
    </row>
    <row r="759" spans="26:31">
      <c r="Z759" s="11" t="s">
        <v>152</v>
      </c>
      <c r="AA759" s="50" t="s">
        <v>59</v>
      </c>
      <c r="AB759" s="51">
        <v>259280.37</v>
      </c>
      <c r="AC759" s="48" t="s">
        <v>86</v>
      </c>
      <c r="AD759" s="2" t="str">
        <f t="shared" si="28"/>
        <v>Centro-Oeste</v>
      </c>
      <c r="AE759" s="6">
        <f t="shared" si="27"/>
        <v>4.0341152953784938E-3</v>
      </c>
    </row>
    <row r="760" spans="26:31">
      <c r="Z760" s="11" t="s">
        <v>152</v>
      </c>
      <c r="AA760" s="50" t="s">
        <v>59</v>
      </c>
      <c r="AB760" s="51">
        <v>179634</v>
      </c>
      <c r="AC760" s="48" t="s">
        <v>53</v>
      </c>
      <c r="AD760" s="2" t="str">
        <f t="shared" si="28"/>
        <v>SP</v>
      </c>
      <c r="AE760" s="6">
        <f t="shared" ref="AE760:AE798" si="29">AB760/SUM($AB$504:$AB$822)</f>
        <v>2.7949060199583191E-3</v>
      </c>
    </row>
    <row r="761" spans="26:31">
      <c r="Z761" s="11" t="s">
        <v>152</v>
      </c>
      <c r="AA761" s="50" t="s">
        <v>59</v>
      </c>
      <c r="AB761" s="51">
        <v>178192.5</v>
      </c>
      <c r="AC761" s="48" t="s">
        <v>53</v>
      </c>
      <c r="AD761" s="2" t="str">
        <f t="shared" ref="AD761:AD798" si="30">VLOOKUP(AC761,$AG$1:$AH$16,2,0)</f>
        <v>SP</v>
      </c>
      <c r="AE761" s="6">
        <f t="shared" si="29"/>
        <v>2.7724778770245205E-3</v>
      </c>
    </row>
    <row r="762" spans="26:31">
      <c r="Z762" s="11" t="s">
        <v>152</v>
      </c>
      <c r="AA762" s="50" t="s">
        <v>59</v>
      </c>
      <c r="AB762" s="51">
        <v>314565.90999999997</v>
      </c>
      <c r="AC762" s="48" t="s">
        <v>53</v>
      </c>
      <c r="AD762" s="2" t="str">
        <f t="shared" si="30"/>
        <v>SP</v>
      </c>
      <c r="AE762" s="6">
        <f t="shared" si="29"/>
        <v>4.8942970458413591E-3</v>
      </c>
    </row>
    <row r="763" spans="26:31">
      <c r="Z763" s="11" t="s">
        <v>152</v>
      </c>
      <c r="AA763" s="50" t="s">
        <v>59</v>
      </c>
      <c r="AB763" s="51">
        <v>193553</v>
      </c>
      <c r="AC763" s="48" t="s">
        <v>86</v>
      </c>
      <c r="AD763" s="2" t="str">
        <f t="shared" si="30"/>
        <v>Centro-Oeste</v>
      </c>
      <c r="AE763" s="6">
        <f t="shared" si="29"/>
        <v>3.0114702388244568E-3</v>
      </c>
    </row>
    <row r="764" spans="26:31">
      <c r="Z764" s="11" t="s">
        <v>152</v>
      </c>
      <c r="AA764" s="50" t="s">
        <v>57</v>
      </c>
      <c r="AB764" s="51">
        <v>308694.33</v>
      </c>
      <c r="AC764" s="48" t="s">
        <v>87</v>
      </c>
      <c r="AD764" s="2" t="str">
        <f t="shared" si="30"/>
        <v>Nordeste</v>
      </c>
      <c r="AE764" s="6">
        <f t="shared" si="29"/>
        <v>4.8029417662803255E-3</v>
      </c>
    </row>
    <row r="765" spans="26:31">
      <c r="Z765" s="11" t="s">
        <v>152</v>
      </c>
      <c r="AA765" s="50" t="s">
        <v>59</v>
      </c>
      <c r="AB765" s="51">
        <v>268000.8</v>
      </c>
      <c r="AC765" s="48" t="s">
        <v>53</v>
      </c>
      <c r="AD765" s="2" t="str">
        <f t="shared" si="30"/>
        <v>SP</v>
      </c>
      <c r="AE765" s="6">
        <f t="shared" si="29"/>
        <v>4.1697955246425807E-3</v>
      </c>
    </row>
    <row r="766" spans="26:31">
      <c r="Z766" s="11" t="s">
        <v>152</v>
      </c>
      <c r="AA766" s="50" t="s">
        <v>59</v>
      </c>
      <c r="AB766" s="51">
        <v>227000.4</v>
      </c>
      <c r="AC766" s="48" t="s">
        <v>53</v>
      </c>
      <c r="AD766" s="2" t="str">
        <f t="shared" si="30"/>
        <v>SP</v>
      </c>
      <c r="AE766" s="6">
        <f t="shared" si="29"/>
        <v>3.531874725792146E-3</v>
      </c>
    </row>
    <row r="767" spans="26:31">
      <c r="Z767" s="11" t="s">
        <v>152</v>
      </c>
      <c r="AA767" s="50" t="s">
        <v>57</v>
      </c>
      <c r="AB767" s="51">
        <v>779201.2</v>
      </c>
      <c r="AC767" s="48" t="s">
        <v>83</v>
      </c>
      <c r="AD767" s="2" t="str">
        <f t="shared" si="30"/>
        <v>Centro-Oeste</v>
      </c>
      <c r="AE767" s="6">
        <f t="shared" si="29"/>
        <v>1.2123507379665019E-2</v>
      </c>
    </row>
    <row r="768" spans="26:31">
      <c r="Z768" s="11" t="s">
        <v>152</v>
      </c>
      <c r="AA768" s="50" t="s">
        <v>59</v>
      </c>
      <c r="AB768" s="51">
        <v>415692</v>
      </c>
      <c r="AC768" s="48" t="s">
        <v>53</v>
      </c>
      <c r="AD768" s="2" t="str">
        <f t="shared" si="30"/>
        <v>SP</v>
      </c>
      <c r="AE768" s="6">
        <f t="shared" si="29"/>
        <v>6.4677069666572778E-3</v>
      </c>
    </row>
    <row r="769" spans="26:31">
      <c r="Z769" s="11" t="s">
        <v>152</v>
      </c>
      <c r="AA769" s="50" t="s">
        <v>59</v>
      </c>
      <c r="AB769" s="51">
        <v>224535.6</v>
      </c>
      <c r="AC769" s="48" t="s">
        <v>86</v>
      </c>
      <c r="AD769" s="2" t="str">
        <f t="shared" si="30"/>
        <v>Centro-Oeste</v>
      </c>
      <c r="AE769" s="6">
        <f t="shared" si="29"/>
        <v>3.4935251685925444E-3</v>
      </c>
    </row>
    <row r="770" spans="26:31">
      <c r="Z770" s="11" t="s">
        <v>152</v>
      </c>
      <c r="AA770" s="50" t="s">
        <v>59</v>
      </c>
      <c r="AB770" s="51">
        <v>264515.13</v>
      </c>
      <c r="AC770" s="48" t="s">
        <v>53</v>
      </c>
      <c r="AD770" s="2" t="str">
        <f t="shared" si="30"/>
        <v>SP</v>
      </c>
      <c r="AE770" s="6">
        <f t="shared" si="29"/>
        <v>4.1155623612849314E-3</v>
      </c>
    </row>
    <row r="771" spans="26:31">
      <c r="Z771" s="11" t="s">
        <v>152</v>
      </c>
      <c r="AA771" s="50" t="s">
        <v>59</v>
      </c>
      <c r="AB771" s="51">
        <v>265515.13</v>
      </c>
      <c r="AC771" s="48" t="s">
        <v>53</v>
      </c>
      <c r="AD771" s="2" t="str">
        <f t="shared" si="30"/>
        <v>SP</v>
      </c>
      <c r="AE771" s="6">
        <f t="shared" si="29"/>
        <v>4.1311212533652625E-3</v>
      </c>
    </row>
    <row r="772" spans="26:31">
      <c r="Z772" s="11" t="s">
        <v>152</v>
      </c>
      <c r="AA772" s="50" t="s">
        <v>57</v>
      </c>
      <c r="AB772" s="51">
        <v>238306.98</v>
      </c>
      <c r="AC772" s="48" t="s">
        <v>53</v>
      </c>
      <c r="AD772" s="2" t="str">
        <f t="shared" si="30"/>
        <v>SP</v>
      </c>
      <c r="AE772" s="6">
        <f t="shared" si="29"/>
        <v>3.7077925838097841E-3</v>
      </c>
    </row>
    <row r="773" spans="26:31">
      <c r="Z773" s="11" t="s">
        <v>152</v>
      </c>
      <c r="AA773" s="50" t="s">
        <v>57</v>
      </c>
      <c r="AB773" s="51">
        <v>326999.21000000002</v>
      </c>
      <c r="AC773" s="48" t="s">
        <v>53</v>
      </c>
      <c r="AD773" s="2" t="str">
        <f t="shared" si="30"/>
        <v>SP</v>
      </c>
      <c r="AE773" s="6">
        <f t="shared" si="29"/>
        <v>5.0877454187437492E-3</v>
      </c>
    </row>
    <row r="774" spans="26:31">
      <c r="Z774" s="11" t="s">
        <v>152</v>
      </c>
      <c r="AA774" s="50" t="s">
        <v>59</v>
      </c>
      <c r="AB774" s="51">
        <v>406558.67</v>
      </c>
      <c r="AC774" s="48" t="s">
        <v>53</v>
      </c>
      <c r="AD774" s="2" t="str">
        <f t="shared" si="30"/>
        <v>SP</v>
      </c>
      <c r="AE774" s="6">
        <f t="shared" si="29"/>
        <v>6.3256024708532215E-3</v>
      </c>
    </row>
    <row r="775" spans="26:31">
      <c r="Z775" s="11" t="s">
        <v>152</v>
      </c>
      <c r="AA775" s="50" t="s">
        <v>59</v>
      </c>
      <c r="AB775" s="51">
        <v>185560</v>
      </c>
      <c r="AC775" s="48" t="s">
        <v>53</v>
      </c>
      <c r="AD775" s="2" t="str">
        <f t="shared" si="30"/>
        <v>SP</v>
      </c>
      <c r="AE775" s="6">
        <f t="shared" si="29"/>
        <v>2.8871080144263648E-3</v>
      </c>
    </row>
    <row r="776" spans="26:31">
      <c r="Z776" s="11" t="s">
        <v>152</v>
      </c>
      <c r="AA776" s="50" t="s">
        <v>59</v>
      </c>
      <c r="AB776" s="51">
        <v>306080</v>
      </c>
      <c r="AC776" s="48" t="s">
        <v>53</v>
      </c>
      <c r="AD776" s="2" t="str">
        <f t="shared" si="30"/>
        <v>SP</v>
      </c>
      <c r="AE776" s="6">
        <f t="shared" si="29"/>
        <v>4.7622656879479511E-3</v>
      </c>
    </row>
    <row r="777" spans="26:31">
      <c r="Z777" s="11" t="s">
        <v>152</v>
      </c>
      <c r="AA777" s="50" t="s">
        <v>59</v>
      </c>
      <c r="AB777" s="51">
        <v>213700</v>
      </c>
      <c r="AC777" s="48" t="s">
        <v>53</v>
      </c>
      <c r="AD777" s="2" t="str">
        <f t="shared" si="30"/>
        <v>SP</v>
      </c>
      <c r="AE777" s="6">
        <f t="shared" si="29"/>
        <v>3.3249352375669013E-3</v>
      </c>
    </row>
    <row r="778" spans="26:31">
      <c r="Z778" s="11" t="s">
        <v>152</v>
      </c>
      <c r="AA778" s="50" t="s">
        <v>59</v>
      </c>
      <c r="AB778" s="51">
        <v>363400</v>
      </c>
      <c r="AC778" s="48" t="s">
        <v>53</v>
      </c>
      <c r="AD778" s="2" t="str">
        <f t="shared" si="30"/>
        <v>SP</v>
      </c>
      <c r="AE778" s="6">
        <f t="shared" si="29"/>
        <v>5.6541013819925686E-3</v>
      </c>
    </row>
    <row r="779" spans="26:31">
      <c r="Z779" s="11" t="s">
        <v>152</v>
      </c>
      <c r="AA779" s="50" t="s">
        <v>59</v>
      </c>
      <c r="AB779" s="51">
        <v>185560</v>
      </c>
      <c r="AC779" s="48" t="s">
        <v>53</v>
      </c>
      <c r="AD779" s="2" t="str">
        <f t="shared" si="30"/>
        <v>SP</v>
      </c>
      <c r="AE779" s="6">
        <f t="shared" si="29"/>
        <v>2.8871080144263648E-3</v>
      </c>
    </row>
    <row r="780" spans="26:31">
      <c r="Z780" s="11" t="s">
        <v>152</v>
      </c>
      <c r="AA780" s="50" t="s">
        <v>59</v>
      </c>
      <c r="AB780" s="51">
        <v>239900</v>
      </c>
      <c r="AC780" s="48" t="s">
        <v>53</v>
      </c>
      <c r="AD780" s="2" t="str">
        <f t="shared" si="30"/>
        <v>SP</v>
      </c>
      <c r="AE780" s="6">
        <f t="shared" si="29"/>
        <v>3.7325782100715941E-3</v>
      </c>
    </row>
    <row r="781" spans="26:31">
      <c r="Z781" s="11" t="s">
        <v>152</v>
      </c>
      <c r="AA781" s="50" t="s">
        <v>59</v>
      </c>
      <c r="AB781" s="51">
        <v>212000</v>
      </c>
      <c r="AC781" s="48" t="s">
        <v>53</v>
      </c>
      <c r="AD781" s="2" t="str">
        <f t="shared" si="30"/>
        <v>SP</v>
      </c>
      <c r="AE781" s="6">
        <f t="shared" si="29"/>
        <v>3.2984851210303371E-3</v>
      </c>
    </row>
    <row r="782" spans="26:31">
      <c r="Z782" s="11" t="s">
        <v>152</v>
      </c>
      <c r="AA782" s="50" t="s">
        <v>59</v>
      </c>
      <c r="AB782" s="51">
        <v>235110</v>
      </c>
      <c r="AC782" s="48" t="s">
        <v>53</v>
      </c>
      <c r="AD782" s="2" t="str">
        <f t="shared" si="30"/>
        <v>SP</v>
      </c>
      <c r="AE782" s="6">
        <f t="shared" si="29"/>
        <v>3.6580511170068047E-3</v>
      </c>
    </row>
    <row r="783" spans="26:31">
      <c r="Z783" s="11" t="s">
        <v>152</v>
      </c>
      <c r="AA783" s="50" t="s">
        <v>59</v>
      </c>
      <c r="AB783" s="51">
        <v>293070</v>
      </c>
      <c r="AC783" s="48" t="s">
        <v>53</v>
      </c>
      <c r="AD783" s="2" t="str">
        <f t="shared" si="30"/>
        <v>SP</v>
      </c>
      <c r="AE783" s="6">
        <f t="shared" si="29"/>
        <v>4.559844501982835E-3</v>
      </c>
    </row>
    <row r="784" spans="26:31">
      <c r="Z784" s="11" t="s">
        <v>152</v>
      </c>
      <c r="AA784" s="50" t="s">
        <v>59</v>
      </c>
      <c r="AB784" s="51">
        <v>293070</v>
      </c>
      <c r="AC784" s="48" t="s">
        <v>53</v>
      </c>
      <c r="AD784" s="2" t="str">
        <f t="shared" si="30"/>
        <v>SP</v>
      </c>
      <c r="AE784" s="6">
        <f t="shared" si="29"/>
        <v>4.559844501982835E-3</v>
      </c>
    </row>
    <row r="785" spans="26:31">
      <c r="Z785" s="11" t="s">
        <v>152</v>
      </c>
      <c r="AA785" s="50" t="s">
        <v>59</v>
      </c>
      <c r="AB785" s="51">
        <v>235110</v>
      </c>
      <c r="AC785" s="48" t="s">
        <v>53</v>
      </c>
      <c r="AD785" s="2" t="str">
        <f t="shared" si="30"/>
        <v>SP</v>
      </c>
      <c r="AE785" s="6">
        <f t="shared" si="29"/>
        <v>3.6580511170068047E-3</v>
      </c>
    </row>
    <row r="786" spans="26:31">
      <c r="Z786" s="11" t="s">
        <v>152</v>
      </c>
      <c r="AA786" s="50" t="s">
        <v>59</v>
      </c>
      <c r="AB786" s="51">
        <v>185560</v>
      </c>
      <c r="AC786" s="48" t="s">
        <v>53</v>
      </c>
      <c r="AD786" s="2" t="str">
        <f t="shared" si="30"/>
        <v>SP</v>
      </c>
      <c r="AE786" s="6">
        <f t="shared" si="29"/>
        <v>2.8871080144263648E-3</v>
      </c>
    </row>
    <row r="787" spans="26:31">
      <c r="Z787" s="11" t="s">
        <v>152</v>
      </c>
      <c r="AA787" s="50" t="s">
        <v>59</v>
      </c>
      <c r="AB787" s="51">
        <v>185560</v>
      </c>
      <c r="AC787" s="48" t="s">
        <v>53</v>
      </c>
      <c r="AD787" s="2" t="str">
        <f t="shared" si="30"/>
        <v>SP</v>
      </c>
      <c r="AE787" s="6">
        <f t="shared" si="29"/>
        <v>2.8871080144263648E-3</v>
      </c>
    </row>
    <row r="788" spans="26:31">
      <c r="Z788" s="11" t="s">
        <v>152</v>
      </c>
      <c r="AA788" s="50" t="s">
        <v>59</v>
      </c>
      <c r="AB788" s="51">
        <v>234610</v>
      </c>
      <c r="AC788" s="48" t="s">
        <v>53</v>
      </c>
      <c r="AD788" s="2" t="str">
        <f t="shared" si="30"/>
        <v>SP</v>
      </c>
      <c r="AE788" s="6">
        <f t="shared" si="29"/>
        <v>3.6502716709666387E-3</v>
      </c>
    </row>
    <row r="789" spans="26:31">
      <c r="Z789" s="11" t="s">
        <v>152</v>
      </c>
      <c r="AA789" s="50" t="s">
        <v>59</v>
      </c>
      <c r="AB789" s="51">
        <v>185560</v>
      </c>
      <c r="AC789" s="48" t="s">
        <v>53</v>
      </c>
      <c r="AD789" s="2" t="str">
        <f t="shared" si="30"/>
        <v>SP</v>
      </c>
      <c r="AE789" s="6">
        <f t="shared" si="29"/>
        <v>2.8871080144263648E-3</v>
      </c>
    </row>
    <row r="790" spans="26:31">
      <c r="Z790" s="11" t="s">
        <v>152</v>
      </c>
      <c r="AA790" s="50" t="s">
        <v>59</v>
      </c>
      <c r="AB790" s="51">
        <v>185560</v>
      </c>
      <c r="AC790" s="48" t="s">
        <v>53</v>
      </c>
      <c r="AD790" s="2" t="str">
        <f t="shared" si="30"/>
        <v>SP</v>
      </c>
      <c r="AE790" s="6">
        <f t="shared" si="29"/>
        <v>2.8871080144263648E-3</v>
      </c>
    </row>
    <row r="791" spans="26:31">
      <c r="Z791" s="11" t="s">
        <v>152</v>
      </c>
      <c r="AA791" s="50" t="s">
        <v>57</v>
      </c>
      <c r="AB791" s="51">
        <v>813800</v>
      </c>
      <c r="AC791" s="48" t="s">
        <v>53</v>
      </c>
      <c r="AD791" s="2" t="str">
        <f t="shared" si="30"/>
        <v>SP</v>
      </c>
      <c r="AE791" s="6">
        <f t="shared" si="29"/>
        <v>1.2661826374974003E-2</v>
      </c>
    </row>
    <row r="792" spans="26:31">
      <c r="Z792" s="11" t="s">
        <v>152</v>
      </c>
      <c r="AA792" s="50" t="s">
        <v>59</v>
      </c>
      <c r="AB792" s="51">
        <v>363400</v>
      </c>
      <c r="AC792" s="48" t="s">
        <v>53</v>
      </c>
      <c r="AD792" s="2" t="str">
        <f t="shared" si="30"/>
        <v>SP</v>
      </c>
      <c r="AE792" s="6">
        <f t="shared" si="29"/>
        <v>5.6541013819925686E-3</v>
      </c>
    </row>
    <row r="793" spans="26:31">
      <c r="Z793" s="11" t="s">
        <v>152</v>
      </c>
      <c r="AA793" s="50" t="s">
        <v>59</v>
      </c>
      <c r="AB793" s="51">
        <v>214320</v>
      </c>
      <c r="AC793" s="48" t="s">
        <v>53</v>
      </c>
      <c r="AD793" s="2" t="str">
        <f t="shared" si="30"/>
        <v>SP</v>
      </c>
      <c r="AE793" s="6">
        <f t="shared" si="29"/>
        <v>3.334581750656707E-3</v>
      </c>
    </row>
    <row r="794" spans="26:31">
      <c r="Z794" s="11" t="s">
        <v>152</v>
      </c>
      <c r="AA794" s="50" t="s">
        <v>57</v>
      </c>
      <c r="AB794" s="51">
        <v>806030</v>
      </c>
      <c r="AC794" s="48" t="s">
        <v>53</v>
      </c>
      <c r="AD794" s="2" t="str">
        <f t="shared" si="30"/>
        <v>SP</v>
      </c>
      <c r="AE794" s="6">
        <f t="shared" si="29"/>
        <v>1.2540933783509824E-2</v>
      </c>
    </row>
    <row r="795" spans="26:31">
      <c r="Z795" s="11" t="s">
        <v>152</v>
      </c>
      <c r="AA795" s="50" t="s">
        <v>57</v>
      </c>
      <c r="AB795" s="51">
        <v>1096715.2</v>
      </c>
      <c r="AC795" s="48" t="s">
        <v>53</v>
      </c>
      <c r="AD795" s="2" t="str">
        <f t="shared" si="30"/>
        <v>SP</v>
      </c>
      <c r="AE795" s="6">
        <f t="shared" si="29"/>
        <v>1.7063673439659484E-2</v>
      </c>
    </row>
    <row r="796" spans="26:31">
      <c r="Z796" s="11" t="s">
        <v>152</v>
      </c>
      <c r="AA796" s="50" t="s">
        <v>59</v>
      </c>
      <c r="AB796" s="51">
        <v>306080</v>
      </c>
      <c r="AC796" s="48" t="s">
        <v>53</v>
      </c>
      <c r="AD796" s="2" t="str">
        <f t="shared" si="30"/>
        <v>SP</v>
      </c>
      <c r="AE796" s="6">
        <f t="shared" si="29"/>
        <v>4.7622656879479511E-3</v>
      </c>
    </row>
    <row r="797" spans="26:31">
      <c r="Z797" s="11" t="s">
        <v>152</v>
      </c>
      <c r="AA797" s="50" t="s">
        <v>57</v>
      </c>
      <c r="AB797" s="51">
        <v>375000</v>
      </c>
      <c r="AC797" s="48" t="s">
        <v>53</v>
      </c>
      <c r="AD797" s="2" t="str">
        <f t="shared" si="30"/>
        <v>SP</v>
      </c>
      <c r="AE797" s="6">
        <f t="shared" si="29"/>
        <v>5.8345845301244178E-3</v>
      </c>
    </row>
    <row r="798" spans="26:31">
      <c r="Z798" s="11" t="s">
        <v>152</v>
      </c>
      <c r="AA798" s="50" t="s">
        <v>57</v>
      </c>
      <c r="AB798" s="51">
        <v>330000.15000000002</v>
      </c>
      <c r="AC798" s="48" t="s">
        <v>53</v>
      </c>
      <c r="AD798" s="2" t="str">
        <f t="shared" si="30"/>
        <v>SP</v>
      </c>
      <c r="AE798" s="6">
        <f t="shared" si="29"/>
        <v>5.1344367203432998E-3</v>
      </c>
    </row>
    <row r="799" spans="26:31">
      <c r="Z799" s="11"/>
      <c r="AD799" s="2"/>
      <c r="AE799" s="6"/>
    </row>
    <row r="800" spans="26:31">
      <c r="Z800" s="11"/>
      <c r="AD800" s="2"/>
      <c r="AE800" s="6"/>
    </row>
    <row r="801" spans="26:31">
      <c r="Z801" s="11"/>
      <c r="AD801" s="2"/>
      <c r="AE801" s="6"/>
    </row>
    <row r="802" spans="26:31">
      <c r="Z802" s="11"/>
      <c r="AD802" s="2"/>
      <c r="AE802" s="6"/>
    </row>
    <row r="803" spans="26:31">
      <c r="Z803" s="11"/>
      <c r="AD803" s="2"/>
      <c r="AE803" s="6"/>
    </row>
    <row r="804" spans="26:31">
      <c r="Z804" s="11"/>
      <c r="AD804" s="2"/>
      <c r="AE804" s="6"/>
    </row>
    <row r="805" spans="26:31">
      <c r="Z805" s="11"/>
      <c r="AD805" s="2"/>
      <c r="AE805" s="6"/>
    </row>
    <row r="806" spans="26:31">
      <c r="Z806" s="11"/>
      <c r="AD806" s="2"/>
      <c r="AE806" s="6"/>
    </row>
    <row r="807" spans="26:31">
      <c r="Z807" s="11"/>
      <c r="AD807" s="2"/>
      <c r="AE807" s="6"/>
    </row>
    <row r="808" spans="26:31">
      <c r="Z808" s="11"/>
      <c r="AD808" s="2"/>
      <c r="AE808" s="6"/>
    </row>
    <row r="809" spans="26:31">
      <c r="Z809" s="11"/>
      <c r="AD809" s="2"/>
      <c r="AE809" s="6"/>
    </row>
    <row r="810" spans="26:31">
      <c r="Z810" s="11"/>
      <c r="AD810" s="2"/>
      <c r="AE810" s="6"/>
    </row>
    <row r="811" spans="26:31">
      <c r="Z811" s="11"/>
      <c r="AD811" s="2"/>
      <c r="AE811" s="6"/>
    </row>
    <row r="812" spans="26:31">
      <c r="Z812" s="11"/>
      <c r="AD812" s="2"/>
      <c r="AE812" s="6"/>
    </row>
    <row r="813" spans="26:31">
      <c r="Z813" s="11"/>
      <c r="AD813" s="2"/>
      <c r="AE813" s="6"/>
    </row>
    <row r="814" spans="26:31">
      <c r="Z814" s="11"/>
      <c r="AD814" s="2"/>
      <c r="AE814" s="6"/>
    </row>
    <row r="815" spans="26:31">
      <c r="Z815" s="11"/>
      <c r="AD815" s="2"/>
      <c r="AE815" s="6"/>
    </row>
    <row r="816" spans="26:31">
      <c r="Z816" s="11"/>
      <c r="AD816" s="2"/>
      <c r="AE816" s="6"/>
    </row>
    <row r="817" spans="26:31">
      <c r="Z817" s="11"/>
      <c r="AD817" s="2"/>
      <c r="AE817" s="6"/>
    </row>
    <row r="818" spans="26:31">
      <c r="Z818" s="11"/>
      <c r="AD818" s="2"/>
      <c r="AE818" s="6"/>
    </row>
    <row r="819" spans="26:31">
      <c r="Z819" s="11"/>
      <c r="AD819" s="2"/>
      <c r="AE819" s="6"/>
    </row>
    <row r="820" spans="26:31">
      <c r="Z820" s="11"/>
      <c r="AD820" s="2"/>
      <c r="AE820" s="6"/>
    </row>
    <row r="821" spans="26:31">
      <c r="Z821" s="11"/>
      <c r="AD821" s="2"/>
      <c r="AE821" s="6"/>
    </row>
    <row r="822" spans="26:31">
      <c r="Z822" s="11"/>
      <c r="AD822" s="2"/>
      <c r="AE822" s="6"/>
    </row>
    <row r="823" spans="26:31">
      <c r="Z823" s="11"/>
      <c r="AD823" s="2"/>
      <c r="AE823" s="6"/>
    </row>
    <row r="824" spans="26:31">
      <c r="Z824" s="11"/>
      <c r="AD824" s="2"/>
      <c r="AE824" s="6"/>
    </row>
    <row r="825" spans="26:31">
      <c r="Z825" s="11"/>
      <c r="AD825" s="2"/>
      <c r="AE825" s="6"/>
    </row>
    <row r="826" spans="26:31">
      <c r="Z826" s="11"/>
      <c r="AD826" s="2"/>
      <c r="AE826" s="6"/>
    </row>
    <row r="827" spans="26:31">
      <c r="Z827" s="11"/>
      <c r="AD827" s="2"/>
      <c r="AE827" s="6"/>
    </row>
    <row r="828" spans="26:31">
      <c r="Z828" s="11"/>
      <c r="AD828" s="2"/>
      <c r="AE828" s="6"/>
    </row>
    <row r="829" spans="26:31">
      <c r="Z829" s="11"/>
      <c r="AD829" s="2"/>
      <c r="AE829" s="6"/>
    </row>
    <row r="830" spans="26:31">
      <c r="Z830" s="11"/>
      <c r="AD830" s="2"/>
      <c r="AE830" s="6"/>
    </row>
    <row r="831" spans="26:31">
      <c r="Z831" s="11"/>
      <c r="AD831" s="2"/>
      <c r="AE831" s="6"/>
    </row>
    <row r="832" spans="26:31">
      <c r="Z832" s="11"/>
      <c r="AD832" s="2"/>
      <c r="AE832" s="6"/>
    </row>
    <row r="833" spans="26:31">
      <c r="Z833" s="11"/>
      <c r="AD833" s="2"/>
      <c r="AE833" s="6"/>
    </row>
    <row r="834" spans="26:31">
      <c r="Z834" s="11"/>
      <c r="AD834" s="2"/>
      <c r="AE834" s="6"/>
    </row>
    <row r="835" spans="26:31">
      <c r="Z835" s="11"/>
      <c r="AD835" s="2"/>
      <c r="AE835" s="6"/>
    </row>
    <row r="836" spans="26:31">
      <c r="Z836" s="11"/>
      <c r="AD836" s="2"/>
      <c r="AE836" s="6"/>
    </row>
    <row r="837" spans="26:31">
      <c r="Z837" s="11"/>
      <c r="AD837" s="2"/>
      <c r="AE837" s="6"/>
    </row>
    <row r="838" spans="26:31">
      <c r="Z838" s="11"/>
      <c r="AD838" s="2"/>
      <c r="AE838" s="6"/>
    </row>
    <row r="839" spans="26:31">
      <c r="Z839" s="11"/>
      <c r="AD839" s="2"/>
      <c r="AE839" s="6"/>
    </row>
    <row r="840" spans="26:31">
      <c r="Z840" s="11"/>
      <c r="AD840" s="2"/>
      <c r="AE840" s="6"/>
    </row>
    <row r="841" spans="26:31">
      <c r="Z841" s="11"/>
      <c r="AD841" s="2"/>
      <c r="AE841" s="6"/>
    </row>
    <row r="842" spans="26:31">
      <c r="Z842" s="11"/>
      <c r="AD842" s="2"/>
      <c r="AE842" s="6"/>
    </row>
    <row r="843" spans="26:31">
      <c r="Z843" s="11"/>
      <c r="AD843" s="2"/>
      <c r="AE843" s="6"/>
    </row>
    <row r="844" spans="26:31">
      <c r="Z844" s="11"/>
      <c r="AD844" s="2"/>
      <c r="AE844" s="6"/>
    </row>
    <row r="845" spans="26:31">
      <c r="Z845" s="11"/>
      <c r="AD845" s="2"/>
      <c r="AE845" s="6"/>
    </row>
    <row r="846" spans="26:31">
      <c r="Z846" s="11"/>
      <c r="AD846" s="2"/>
      <c r="AE846" s="6"/>
    </row>
    <row r="847" spans="26:31">
      <c r="Z847" s="11"/>
      <c r="AD847" s="2"/>
      <c r="AE847" s="6"/>
    </row>
    <row r="848" spans="26:31">
      <c r="Z848" s="11"/>
      <c r="AD848" s="2"/>
      <c r="AE848" s="6"/>
    </row>
    <row r="849" spans="26:31">
      <c r="Z849" s="11"/>
      <c r="AD849" s="2"/>
      <c r="AE849" s="6"/>
    </row>
    <row r="850" spans="26:31">
      <c r="Z850" s="11"/>
      <c r="AD850" s="2"/>
      <c r="AE850" s="6"/>
    </row>
    <row r="851" spans="26:31">
      <c r="Z851" s="11"/>
      <c r="AD851" s="2"/>
      <c r="AE851" s="6"/>
    </row>
    <row r="852" spans="26:31">
      <c r="Z852" s="11"/>
      <c r="AD852" s="2"/>
      <c r="AE852" s="6"/>
    </row>
    <row r="853" spans="26:31">
      <c r="Z853" s="11"/>
      <c r="AD853" s="2"/>
      <c r="AE853" s="6"/>
    </row>
    <row r="854" spans="26:31">
      <c r="Z854" s="11"/>
      <c r="AD854" s="2"/>
      <c r="AE854" s="6"/>
    </row>
    <row r="855" spans="26:31">
      <c r="Z855" s="11"/>
      <c r="AD855" s="2"/>
      <c r="AE855" s="6"/>
    </row>
    <row r="856" spans="26:31">
      <c r="Z856" s="11"/>
      <c r="AD856" s="2"/>
      <c r="AE856" s="6"/>
    </row>
    <row r="857" spans="26:31">
      <c r="Z857" s="11"/>
      <c r="AD857" s="2"/>
      <c r="AE857" s="6"/>
    </row>
    <row r="858" spans="26:31">
      <c r="Z858" s="11"/>
      <c r="AD858" s="2"/>
      <c r="AE858" s="6"/>
    </row>
    <row r="859" spans="26:31">
      <c r="Z859" s="11"/>
      <c r="AD859" s="2"/>
      <c r="AE859" s="6"/>
    </row>
    <row r="860" spans="26:31">
      <c r="Z860" s="11" t="s">
        <v>191</v>
      </c>
      <c r="AA860" s="50" t="s">
        <v>59</v>
      </c>
      <c r="AB860" s="51">
        <v>225000</v>
      </c>
      <c r="AC860" s="48" t="s">
        <v>53</v>
      </c>
      <c r="AD860" s="2" t="str">
        <f>VLOOKUP(AC860,$AG$1:$AH$16,2,0)</f>
        <v>SP</v>
      </c>
      <c r="AE860" s="6">
        <f t="shared" ref="AE860:AE891" si="31">AB860/SUM($AB$860:$AB$1065)</f>
        <v>3.0216024098463773E-3</v>
      </c>
    </row>
    <row r="861" spans="26:31">
      <c r="Z861" s="11" t="s">
        <v>191</v>
      </c>
      <c r="AA861" s="50" t="s">
        <v>57</v>
      </c>
      <c r="AB861" s="51">
        <v>373000</v>
      </c>
      <c r="AC861" s="48" t="s">
        <v>53</v>
      </c>
      <c r="AD861" s="2" t="str">
        <f t="shared" ref="AD861:AD924" si="32">VLOOKUP(AC861,$AG$1:$AH$16,2,0)</f>
        <v>SP</v>
      </c>
      <c r="AE861" s="6">
        <f t="shared" si="31"/>
        <v>5.0091453283231053E-3</v>
      </c>
    </row>
    <row r="862" spans="26:31">
      <c r="Z862" s="11" t="s">
        <v>191</v>
      </c>
      <c r="AA862" s="50" t="s">
        <v>57</v>
      </c>
      <c r="AB862" s="51">
        <v>199098.7</v>
      </c>
      <c r="AC862" s="48" t="s">
        <v>53</v>
      </c>
      <c r="AD862" s="2" t="str">
        <f t="shared" si="32"/>
        <v>SP</v>
      </c>
      <c r="AE862" s="6">
        <f t="shared" si="31"/>
        <v>2.6737649409656929E-3</v>
      </c>
    </row>
    <row r="863" spans="26:31">
      <c r="Z863" s="11" t="s">
        <v>191</v>
      </c>
      <c r="AA863" s="50" t="s">
        <v>59</v>
      </c>
      <c r="AB863" s="51">
        <v>223100</v>
      </c>
      <c r="AC863" s="48" t="s">
        <v>53</v>
      </c>
      <c r="AD863" s="2" t="str">
        <f t="shared" si="32"/>
        <v>SP</v>
      </c>
      <c r="AE863" s="6">
        <f t="shared" si="31"/>
        <v>2.9960866561632299E-3</v>
      </c>
    </row>
    <row r="864" spans="26:31">
      <c r="Z864" s="11" t="s">
        <v>191</v>
      </c>
      <c r="AA864" s="50" t="s">
        <v>59</v>
      </c>
      <c r="AB864" s="51">
        <v>190000</v>
      </c>
      <c r="AC864" s="48" t="s">
        <v>53</v>
      </c>
      <c r="AD864" s="2" t="str">
        <f t="shared" si="32"/>
        <v>SP</v>
      </c>
      <c r="AE864" s="6">
        <f t="shared" si="31"/>
        <v>2.5515753683147185E-3</v>
      </c>
    </row>
    <row r="865" spans="26:31">
      <c r="Z865" s="11" t="s">
        <v>191</v>
      </c>
      <c r="AA865" s="50" t="s">
        <v>57</v>
      </c>
      <c r="AB865" s="51">
        <v>208300</v>
      </c>
      <c r="AC865" s="48" t="s">
        <v>53</v>
      </c>
      <c r="AD865" s="2" t="str">
        <f t="shared" si="32"/>
        <v>SP</v>
      </c>
      <c r="AE865" s="6">
        <f t="shared" si="31"/>
        <v>2.7973323643155569E-3</v>
      </c>
    </row>
    <row r="866" spans="26:31">
      <c r="Z866" s="11" t="s">
        <v>191</v>
      </c>
      <c r="AA866" s="50" t="s">
        <v>59</v>
      </c>
      <c r="AB866" s="51">
        <v>512900</v>
      </c>
      <c r="AC866" s="48" t="s">
        <v>55</v>
      </c>
      <c r="AD866" s="2" t="str">
        <f t="shared" si="32"/>
        <v>Sudeste</v>
      </c>
      <c r="AE866" s="6">
        <f t="shared" si="31"/>
        <v>6.8879105600453639E-3</v>
      </c>
    </row>
    <row r="867" spans="26:31">
      <c r="Z867" s="11" t="s">
        <v>191</v>
      </c>
      <c r="AA867" s="50" t="s">
        <v>57</v>
      </c>
      <c r="AB867" s="51">
        <v>190845.16</v>
      </c>
      <c r="AC867" s="48" t="s">
        <v>87</v>
      </c>
      <c r="AD867" s="2" t="str">
        <f t="shared" si="32"/>
        <v>Nordeste</v>
      </c>
      <c r="AE867" s="6">
        <f t="shared" si="31"/>
        <v>2.562925312726744E-3</v>
      </c>
    </row>
    <row r="868" spans="26:31">
      <c r="Z868" s="11" t="s">
        <v>191</v>
      </c>
      <c r="AA868" s="50" t="s">
        <v>59</v>
      </c>
      <c r="AB868" s="51">
        <v>223500</v>
      </c>
      <c r="AC868" s="48" t="s">
        <v>53</v>
      </c>
      <c r="AD868" s="2" t="str">
        <f t="shared" si="32"/>
        <v>SP</v>
      </c>
      <c r="AE868" s="6">
        <f t="shared" si="31"/>
        <v>3.0014583937807344E-3</v>
      </c>
    </row>
    <row r="869" spans="26:31">
      <c r="Z869" s="11" t="s">
        <v>191</v>
      </c>
      <c r="AA869" s="50" t="s">
        <v>59</v>
      </c>
      <c r="AB869" s="51">
        <v>232260.11</v>
      </c>
      <c r="AC869" s="48" t="s">
        <v>53</v>
      </c>
      <c r="AD869" s="2" t="str">
        <f t="shared" si="32"/>
        <v>SP</v>
      </c>
      <c r="AE869" s="6">
        <f t="shared" si="31"/>
        <v>3.1191009248319316E-3</v>
      </c>
    </row>
    <row r="870" spans="26:31">
      <c r="Z870" s="11" t="s">
        <v>191</v>
      </c>
      <c r="AA870" s="50" t="s">
        <v>57</v>
      </c>
      <c r="AB870" s="51">
        <v>310000</v>
      </c>
      <c r="AC870" s="48" t="s">
        <v>55</v>
      </c>
      <c r="AD870" s="2" t="str">
        <f t="shared" si="32"/>
        <v>Sudeste</v>
      </c>
      <c r="AE870" s="6">
        <f t="shared" si="31"/>
        <v>4.1630966535661194E-3</v>
      </c>
    </row>
    <row r="871" spans="26:31">
      <c r="Z871" s="11" t="s">
        <v>191</v>
      </c>
      <c r="AA871" s="50" t="s">
        <v>59</v>
      </c>
      <c r="AB871" s="51">
        <v>186000</v>
      </c>
      <c r="AC871" s="48" t="s">
        <v>53</v>
      </c>
      <c r="AD871" s="2" t="str">
        <f t="shared" si="32"/>
        <v>SP</v>
      </c>
      <c r="AE871" s="6">
        <f t="shared" si="31"/>
        <v>2.4978579921396717E-3</v>
      </c>
    </row>
    <row r="872" spans="26:31">
      <c r="Z872" s="11" t="s">
        <v>191</v>
      </c>
      <c r="AA872" s="50" t="s">
        <v>59</v>
      </c>
      <c r="AB872" s="51">
        <v>180000</v>
      </c>
      <c r="AC872" s="48" t="s">
        <v>82</v>
      </c>
      <c r="AD872" s="2" t="str">
        <f t="shared" si="32"/>
        <v>Sul</v>
      </c>
      <c r="AE872" s="6">
        <f t="shared" si="31"/>
        <v>2.4172819278771018E-3</v>
      </c>
    </row>
    <row r="873" spans="26:31">
      <c r="Z873" s="11" t="s">
        <v>191</v>
      </c>
      <c r="AA873" s="50" t="s">
        <v>57</v>
      </c>
      <c r="AB873" s="51">
        <v>650000</v>
      </c>
      <c r="AC873" s="48" t="s">
        <v>95</v>
      </c>
      <c r="AD873" s="2" t="str">
        <f t="shared" si="32"/>
        <v>Nordeste</v>
      </c>
      <c r="AE873" s="6">
        <f t="shared" si="31"/>
        <v>8.7290736284450898E-3</v>
      </c>
    </row>
    <row r="874" spans="26:31">
      <c r="Z874" s="11" t="s">
        <v>191</v>
      </c>
      <c r="AA874" s="50" t="s">
        <v>59</v>
      </c>
      <c r="AB874" s="51">
        <v>270000</v>
      </c>
      <c r="AC874" s="48" t="s">
        <v>86</v>
      </c>
      <c r="AD874" s="2" t="str">
        <f t="shared" si="32"/>
        <v>Centro-Oeste</v>
      </c>
      <c r="AE874" s="6">
        <f t="shared" si="31"/>
        <v>3.6259228918156523E-3</v>
      </c>
    </row>
    <row r="875" spans="26:31">
      <c r="Z875" s="11" t="s">
        <v>191</v>
      </c>
      <c r="AA875" s="50" t="s">
        <v>59</v>
      </c>
      <c r="AB875" s="51">
        <v>226000</v>
      </c>
      <c r="AC875" s="48" t="s">
        <v>53</v>
      </c>
      <c r="AD875" s="2" t="str">
        <f t="shared" si="32"/>
        <v>SP</v>
      </c>
      <c r="AE875" s="6">
        <f t="shared" si="31"/>
        <v>3.0350317538901388E-3</v>
      </c>
    </row>
    <row r="876" spans="26:31">
      <c r="Z876" s="11" t="s">
        <v>191</v>
      </c>
      <c r="AA876" s="50" t="s">
        <v>59</v>
      </c>
      <c r="AB876" s="51">
        <v>175000</v>
      </c>
      <c r="AC876" s="48" t="s">
        <v>82</v>
      </c>
      <c r="AD876" s="2" t="str">
        <f t="shared" si="32"/>
        <v>Sul</v>
      </c>
      <c r="AE876" s="6">
        <f t="shared" si="31"/>
        <v>2.3501352076582935E-3</v>
      </c>
    </row>
    <row r="877" spans="26:31">
      <c r="Z877" s="11" t="s">
        <v>191</v>
      </c>
      <c r="AA877" s="50" t="s">
        <v>59</v>
      </c>
      <c r="AB877" s="51">
        <v>175000</v>
      </c>
      <c r="AC877" s="48" t="s">
        <v>82</v>
      </c>
      <c r="AD877" s="2" t="str">
        <f t="shared" si="32"/>
        <v>Sul</v>
      </c>
      <c r="AE877" s="6">
        <f t="shared" si="31"/>
        <v>2.3501352076582935E-3</v>
      </c>
    </row>
    <row r="878" spans="26:31">
      <c r="Z878" s="11" t="s">
        <v>191</v>
      </c>
      <c r="AA878" s="50" t="s">
        <v>59</v>
      </c>
      <c r="AB878" s="51">
        <v>175000</v>
      </c>
      <c r="AC878" s="48" t="s">
        <v>82</v>
      </c>
      <c r="AD878" s="2" t="str">
        <f t="shared" si="32"/>
        <v>Sul</v>
      </c>
      <c r="AE878" s="6">
        <f t="shared" si="31"/>
        <v>2.3501352076582935E-3</v>
      </c>
    </row>
    <row r="879" spans="26:31">
      <c r="Z879" s="11" t="s">
        <v>191</v>
      </c>
      <c r="AA879" s="50" t="s">
        <v>57</v>
      </c>
      <c r="AB879" s="51">
        <v>590000</v>
      </c>
      <c r="AC879" s="48" t="s">
        <v>82</v>
      </c>
      <c r="AD879" s="2" t="str">
        <f t="shared" si="32"/>
        <v>Sul</v>
      </c>
      <c r="AE879" s="6">
        <f t="shared" si="31"/>
        <v>7.923312985819388E-3</v>
      </c>
    </row>
    <row r="880" spans="26:31">
      <c r="Z880" s="11" t="s">
        <v>191</v>
      </c>
      <c r="AA880" s="50" t="s">
        <v>59</v>
      </c>
      <c r="AB880" s="51">
        <v>183800</v>
      </c>
      <c r="AC880" s="48" t="s">
        <v>82</v>
      </c>
      <c r="AD880" s="2" t="str">
        <f t="shared" si="32"/>
        <v>Sul</v>
      </c>
      <c r="AE880" s="6">
        <f t="shared" si="31"/>
        <v>2.4683134352433962E-3</v>
      </c>
    </row>
    <row r="881" spans="26:31">
      <c r="Z881" s="11" t="s">
        <v>191</v>
      </c>
      <c r="AA881" s="50" t="s">
        <v>59</v>
      </c>
      <c r="AB881" s="51">
        <v>209035</v>
      </c>
      <c r="AC881" s="48" t="s">
        <v>82</v>
      </c>
      <c r="AD881" s="2" t="str">
        <f t="shared" si="32"/>
        <v>Sul</v>
      </c>
      <c r="AE881" s="6">
        <f t="shared" si="31"/>
        <v>2.8072029321877219E-3</v>
      </c>
    </row>
    <row r="882" spans="26:31">
      <c r="Z882" s="11" t="s">
        <v>191</v>
      </c>
      <c r="AA882" s="50" t="s">
        <v>59</v>
      </c>
      <c r="AB882" s="51">
        <v>183800</v>
      </c>
      <c r="AC882" s="48" t="s">
        <v>82</v>
      </c>
      <c r="AD882" s="2" t="str">
        <f t="shared" si="32"/>
        <v>Sul</v>
      </c>
      <c r="AE882" s="6">
        <f t="shared" si="31"/>
        <v>2.4683134352433962E-3</v>
      </c>
    </row>
    <row r="883" spans="26:31">
      <c r="Z883" s="11" t="s">
        <v>191</v>
      </c>
      <c r="AA883" s="50" t="s">
        <v>59</v>
      </c>
      <c r="AB883" s="51">
        <v>183800</v>
      </c>
      <c r="AC883" s="48" t="s">
        <v>82</v>
      </c>
      <c r="AD883" s="2" t="str">
        <f t="shared" si="32"/>
        <v>Sul</v>
      </c>
      <c r="AE883" s="6">
        <f t="shared" si="31"/>
        <v>2.4683134352433962E-3</v>
      </c>
    </row>
    <row r="884" spans="26:31">
      <c r="Z884" s="11" t="s">
        <v>191</v>
      </c>
      <c r="AA884" s="50" t="s">
        <v>59</v>
      </c>
      <c r="AB884" s="51">
        <v>183800</v>
      </c>
      <c r="AC884" s="48" t="s">
        <v>82</v>
      </c>
      <c r="AD884" s="2" t="str">
        <f t="shared" si="32"/>
        <v>Sul</v>
      </c>
      <c r="AE884" s="6">
        <f t="shared" si="31"/>
        <v>2.4683134352433962E-3</v>
      </c>
    </row>
    <row r="885" spans="26:31">
      <c r="Z885" s="11" t="s">
        <v>191</v>
      </c>
      <c r="AA885" s="50" t="s">
        <v>59</v>
      </c>
      <c r="AB885" s="51">
        <v>196730</v>
      </c>
      <c r="AC885" s="48" t="s">
        <v>82</v>
      </c>
      <c r="AD885" s="2" t="str">
        <f t="shared" si="32"/>
        <v>Sul</v>
      </c>
      <c r="AE885" s="6">
        <f t="shared" si="31"/>
        <v>2.6419548537292346E-3</v>
      </c>
    </row>
    <row r="886" spans="26:31">
      <c r="Z886" s="11" t="s">
        <v>191</v>
      </c>
      <c r="AA886" s="50" t="s">
        <v>59</v>
      </c>
      <c r="AB886" s="51">
        <v>209035</v>
      </c>
      <c r="AC886" s="48" t="s">
        <v>82</v>
      </c>
      <c r="AD886" s="2" t="str">
        <f t="shared" si="32"/>
        <v>Sul</v>
      </c>
      <c r="AE886" s="6">
        <f t="shared" si="31"/>
        <v>2.8072029321877219E-3</v>
      </c>
    </row>
    <row r="887" spans="26:31">
      <c r="Z887" s="11" t="s">
        <v>191</v>
      </c>
      <c r="AA887" s="50" t="s">
        <v>59</v>
      </c>
      <c r="AB887" s="51">
        <v>195000</v>
      </c>
      <c r="AC887" s="48" t="s">
        <v>53</v>
      </c>
      <c r="AD887" s="2" t="str">
        <f t="shared" si="32"/>
        <v>SP</v>
      </c>
      <c r="AE887" s="6">
        <f t="shared" si="31"/>
        <v>2.6187220885335268E-3</v>
      </c>
    </row>
    <row r="888" spans="26:31">
      <c r="Z888" s="11" t="s">
        <v>191</v>
      </c>
      <c r="AA888" s="50" t="s">
        <v>57</v>
      </c>
      <c r="AB888" s="51">
        <v>550000</v>
      </c>
      <c r="AC888" s="48" t="s">
        <v>53</v>
      </c>
      <c r="AD888" s="2" t="str">
        <f t="shared" si="32"/>
        <v>SP</v>
      </c>
      <c r="AE888" s="6">
        <f t="shared" si="31"/>
        <v>7.3861392240689222E-3</v>
      </c>
    </row>
    <row r="889" spans="26:31">
      <c r="Z889" s="11" t="s">
        <v>191</v>
      </c>
      <c r="AA889" s="50" t="s">
        <v>57</v>
      </c>
      <c r="AB889" s="51">
        <v>580000</v>
      </c>
      <c r="AC889" s="48" t="s">
        <v>53</v>
      </c>
      <c r="AD889" s="2" t="str">
        <f t="shared" si="32"/>
        <v>SP</v>
      </c>
      <c r="AE889" s="6">
        <f t="shared" si="31"/>
        <v>7.7890195453817722E-3</v>
      </c>
    </row>
    <row r="890" spans="26:31">
      <c r="Z890" s="11" t="s">
        <v>191</v>
      </c>
      <c r="AA890" s="50" t="s">
        <v>59</v>
      </c>
      <c r="AB890" s="51">
        <v>225000</v>
      </c>
      <c r="AC890" s="48" t="s">
        <v>53</v>
      </c>
      <c r="AD890" s="2" t="str">
        <f t="shared" si="32"/>
        <v>SP</v>
      </c>
      <c r="AE890" s="6">
        <f t="shared" si="31"/>
        <v>3.0216024098463773E-3</v>
      </c>
    </row>
    <row r="891" spans="26:31">
      <c r="Z891" s="11" t="s">
        <v>191</v>
      </c>
      <c r="AA891" s="50" t="s">
        <v>59</v>
      </c>
      <c r="AB891" s="51">
        <v>173880</v>
      </c>
      <c r="AC891" s="48" t="s">
        <v>53</v>
      </c>
      <c r="AD891" s="2" t="str">
        <f t="shared" si="32"/>
        <v>SP</v>
      </c>
      <c r="AE891" s="6">
        <f t="shared" si="31"/>
        <v>2.3350943423292802E-3</v>
      </c>
    </row>
    <row r="892" spans="26:31">
      <c r="Z892" s="11" t="s">
        <v>191</v>
      </c>
      <c r="AA892" s="50" t="s">
        <v>59</v>
      </c>
      <c r="AB892" s="51">
        <v>173880</v>
      </c>
      <c r="AC892" s="48" t="s">
        <v>53</v>
      </c>
      <c r="AD892" s="2" t="str">
        <f t="shared" si="32"/>
        <v>SP</v>
      </c>
      <c r="AE892" s="6">
        <f t="shared" ref="AE892:AE923" si="33">AB892/SUM($AB$860:$AB$1065)</f>
        <v>2.3350943423292802E-3</v>
      </c>
    </row>
    <row r="893" spans="26:31">
      <c r="Z893" s="11" t="s">
        <v>191</v>
      </c>
      <c r="AA893" s="50" t="s">
        <v>59</v>
      </c>
      <c r="AB893" s="51">
        <v>173880</v>
      </c>
      <c r="AC893" s="48" t="s">
        <v>53</v>
      </c>
      <c r="AD893" s="2" t="str">
        <f t="shared" si="32"/>
        <v>SP</v>
      </c>
      <c r="AE893" s="6">
        <f t="shared" si="33"/>
        <v>2.3350943423292802E-3</v>
      </c>
    </row>
    <row r="894" spans="26:31">
      <c r="Z894" s="11" t="s">
        <v>191</v>
      </c>
      <c r="AA894" s="50" t="s">
        <v>59</v>
      </c>
      <c r="AB894" s="51">
        <v>187000</v>
      </c>
      <c r="AC894" s="48" t="s">
        <v>53</v>
      </c>
      <c r="AD894" s="2" t="str">
        <f t="shared" si="32"/>
        <v>SP</v>
      </c>
      <c r="AE894" s="6">
        <f t="shared" si="33"/>
        <v>2.5112873361834336E-3</v>
      </c>
    </row>
    <row r="895" spans="26:31">
      <c r="Z895" s="11" t="s">
        <v>191</v>
      </c>
      <c r="AA895" s="50" t="s">
        <v>59</v>
      </c>
      <c r="AB895" s="51">
        <v>235000</v>
      </c>
      <c r="AC895" s="48" t="s">
        <v>88</v>
      </c>
      <c r="AD895" s="2" t="str">
        <f t="shared" si="32"/>
        <v>Sudeste</v>
      </c>
      <c r="AE895" s="6">
        <f t="shared" si="33"/>
        <v>3.155895850283994E-3</v>
      </c>
    </row>
    <row r="896" spans="26:31">
      <c r="Z896" s="11" t="s">
        <v>191</v>
      </c>
      <c r="AA896" s="50" t="s">
        <v>57</v>
      </c>
      <c r="AB896" s="51">
        <v>1720000</v>
      </c>
      <c r="AC896" s="48" t="s">
        <v>53</v>
      </c>
      <c r="AD896" s="2" t="str">
        <f t="shared" si="32"/>
        <v>SP</v>
      </c>
      <c r="AE896" s="6">
        <f t="shared" si="33"/>
        <v>2.3098471755270081E-2</v>
      </c>
    </row>
    <row r="897" spans="26:31">
      <c r="Z897" s="11" t="s">
        <v>191</v>
      </c>
      <c r="AA897" s="50" t="s">
        <v>59</v>
      </c>
      <c r="AB897" s="51">
        <v>195000</v>
      </c>
      <c r="AC897" s="48" t="s">
        <v>53</v>
      </c>
      <c r="AD897" s="2" t="str">
        <f t="shared" si="32"/>
        <v>SP</v>
      </c>
      <c r="AE897" s="6">
        <f t="shared" si="33"/>
        <v>2.6187220885335268E-3</v>
      </c>
    </row>
    <row r="898" spans="26:31">
      <c r="Z898" s="11" t="s">
        <v>191</v>
      </c>
      <c r="AA898" s="50" t="s">
        <v>59</v>
      </c>
      <c r="AB898" s="51">
        <v>188000</v>
      </c>
      <c r="AC898" s="48" t="s">
        <v>53</v>
      </c>
      <c r="AD898" s="2" t="str">
        <f t="shared" si="32"/>
        <v>SP</v>
      </c>
      <c r="AE898" s="6">
        <f t="shared" si="33"/>
        <v>2.5247166802271951E-3</v>
      </c>
    </row>
    <row r="899" spans="26:31">
      <c r="Z899" s="11" t="s">
        <v>191</v>
      </c>
      <c r="AA899" s="50" t="s">
        <v>59</v>
      </c>
      <c r="AB899" s="51">
        <v>184136.22</v>
      </c>
      <c r="AC899" s="48" t="s">
        <v>55</v>
      </c>
      <c r="AD899" s="2" t="str">
        <f t="shared" si="32"/>
        <v>Sudeste</v>
      </c>
      <c r="AE899" s="6">
        <f t="shared" si="33"/>
        <v>2.4728286492977894E-3</v>
      </c>
    </row>
    <row r="900" spans="26:31">
      <c r="Z900" s="11" t="s">
        <v>191</v>
      </c>
      <c r="AA900" s="50" t="s">
        <v>57</v>
      </c>
      <c r="AB900" s="51">
        <v>490000</v>
      </c>
      <c r="AC900" s="48" t="s">
        <v>53</v>
      </c>
      <c r="AD900" s="2" t="str">
        <f t="shared" si="32"/>
        <v>SP</v>
      </c>
      <c r="AE900" s="6">
        <f t="shared" si="33"/>
        <v>6.5803785814432213E-3</v>
      </c>
    </row>
    <row r="901" spans="26:31">
      <c r="Z901" s="11" t="s">
        <v>191</v>
      </c>
      <c r="AA901" s="50" t="s">
        <v>59</v>
      </c>
      <c r="AB901" s="51">
        <v>233100</v>
      </c>
      <c r="AC901" s="48" t="s">
        <v>86</v>
      </c>
      <c r="AD901" s="2" t="str">
        <f t="shared" si="32"/>
        <v>Centro-Oeste</v>
      </c>
      <c r="AE901" s="6">
        <f t="shared" si="33"/>
        <v>3.1303800966008466E-3</v>
      </c>
    </row>
    <row r="902" spans="26:31">
      <c r="Z902" s="11" t="s">
        <v>191</v>
      </c>
      <c r="AA902" s="50" t="s">
        <v>59</v>
      </c>
      <c r="AB902" s="51">
        <v>210000</v>
      </c>
      <c r="AC902" s="48" t="s">
        <v>53</v>
      </c>
      <c r="AD902" s="2" t="str">
        <f t="shared" si="32"/>
        <v>SP</v>
      </c>
      <c r="AE902" s="6">
        <f t="shared" si="33"/>
        <v>2.8201622491899518E-3</v>
      </c>
    </row>
    <row r="903" spans="26:31">
      <c r="Z903" s="11" t="s">
        <v>191</v>
      </c>
      <c r="AA903" s="50" t="s">
        <v>59</v>
      </c>
      <c r="AB903" s="51">
        <v>270003.99</v>
      </c>
      <c r="AC903" s="48" t="s">
        <v>53</v>
      </c>
      <c r="AD903" s="2" t="str">
        <f t="shared" si="32"/>
        <v>SP</v>
      </c>
      <c r="AE903" s="6">
        <f t="shared" si="33"/>
        <v>3.625976474898387E-3</v>
      </c>
    </row>
    <row r="904" spans="26:31">
      <c r="Z904" s="11" t="s">
        <v>191</v>
      </c>
      <c r="AA904" s="50" t="s">
        <v>59</v>
      </c>
      <c r="AB904" s="51">
        <v>270000</v>
      </c>
      <c r="AC904" s="48" t="s">
        <v>53</v>
      </c>
      <c r="AD904" s="2" t="str">
        <f t="shared" si="32"/>
        <v>SP</v>
      </c>
      <c r="AE904" s="6">
        <f t="shared" si="33"/>
        <v>3.6259228918156523E-3</v>
      </c>
    </row>
    <row r="905" spans="26:31">
      <c r="Z905" s="11" t="s">
        <v>191</v>
      </c>
      <c r="AA905" s="50" t="s">
        <v>57</v>
      </c>
      <c r="AB905" s="51">
        <v>767665.60000000009</v>
      </c>
      <c r="AC905" s="48" t="s">
        <v>53</v>
      </c>
      <c r="AD905" s="2" t="str">
        <f t="shared" si="32"/>
        <v>SP</v>
      </c>
      <c r="AE905" s="6">
        <f t="shared" si="33"/>
        <v>1.0309245452960735E-2</v>
      </c>
    </row>
    <row r="906" spans="26:31">
      <c r="Z906" s="11" t="s">
        <v>191</v>
      </c>
      <c r="AA906" s="50" t="s">
        <v>59</v>
      </c>
      <c r="AB906" s="51">
        <v>252000</v>
      </c>
      <c r="AC906" s="48" t="s">
        <v>53</v>
      </c>
      <c r="AD906" s="2" t="str">
        <f t="shared" si="32"/>
        <v>SP</v>
      </c>
      <c r="AE906" s="6">
        <f t="shared" si="33"/>
        <v>3.3841946990279424E-3</v>
      </c>
    </row>
    <row r="907" spans="26:31">
      <c r="Z907" s="11" t="s">
        <v>191</v>
      </c>
      <c r="AA907" s="50" t="s">
        <v>59</v>
      </c>
      <c r="AB907" s="51">
        <v>220000</v>
      </c>
      <c r="AC907" s="48" t="s">
        <v>53</v>
      </c>
      <c r="AD907" s="2" t="str">
        <f t="shared" si="32"/>
        <v>SP</v>
      </c>
      <c r="AE907" s="6">
        <f t="shared" si="33"/>
        <v>2.9544556896275685E-3</v>
      </c>
    </row>
    <row r="908" spans="26:31">
      <c r="Z908" s="11" t="s">
        <v>191</v>
      </c>
      <c r="AA908" s="50" t="s">
        <v>59</v>
      </c>
      <c r="AB908" s="51">
        <v>227240</v>
      </c>
      <c r="AC908" s="48" t="s">
        <v>53</v>
      </c>
      <c r="AD908" s="2" t="str">
        <f t="shared" si="32"/>
        <v>SP</v>
      </c>
      <c r="AE908" s="6">
        <f t="shared" si="33"/>
        <v>3.0516841405044031E-3</v>
      </c>
    </row>
    <row r="909" spans="26:31">
      <c r="Z909" s="11" t="s">
        <v>191</v>
      </c>
      <c r="AA909" s="50" t="s">
        <v>59</v>
      </c>
      <c r="AB909" s="51">
        <v>809549.87</v>
      </c>
      <c r="AC909" s="48" t="s">
        <v>88</v>
      </c>
      <c r="AD909" s="2" t="str">
        <f t="shared" si="32"/>
        <v>Sudeste</v>
      </c>
      <c r="AE909" s="6">
        <f t="shared" si="33"/>
        <v>1.087172372481254E-2</v>
      </c>
    </row>
    <row r="910" spans="26:31">
      <c r="Z910" s="11" t="s">
        <v>191</v>
      </c>
      <c r="AA910" s="50" t="s">
        <v>59</v>
      </c>
      <c r="AB910" s="51">
        <v>554234.86</v>
      </c>
      <c r="AC910" s="48" t="s">
        <v>55</v>
      </c>
      <c r="AD910" s="2" t="str">
        <f t="shared" si="32"/>
        <v>Sudeste</v>
      </c>
      <c r="AE910" s="6">
        <f t="shared" si="33"/>
        <v>7.4430106159860858E-3</v>
      </c>
    </row>
    <row r="911" spans="26:31">
      <c r="Z911" s="11" t="s">
        <v>191</v>
      </c>
      <c r="AA911" s="50" t="s">
        <v>59</v>
      </c>
      <c r="AB911" s="51">
        <v>507205.80000000005</v>
      </c>
      <c r="AC911" s="48" t="s">
        <v>55</v>
      </c>
      <c r="AD911" s="2" t="str">
        <f t="shared" si="32"/>
        <v>Sudeste</v>
      </c>
      <c r="AE911" s="6">
        <f t="shared" si="33"/>
        <v>6.8114411891913767E-3</v>
      </c>
    </row>
    <row r="912" spans="26:31">
      <c r="Z912" s="11" t="s">
        <v>191</v>
      </c>
      <c r="AA912" s="50" t="s">
        <v>57</v>
      </c>
      <c r="AB912" s="51">
        <v>690000</v>
      </c>
      <c r="AC912" s="48" t="s">
        <v>53</v>
      </c>
      <c r="AD912" s="2" t="str">
        <f t="shared" si="32"/>
        <v>SP</v>
      </c>
      <c r="AE912" s="6">
        <f t="shared" si="33"/>
        <v>9.2662473901955564E-3</v>
      </c>
    </row>
    <row r="913" spans="26:31">
      <c r="Z913" s="11" t="s">
        <v>191</v>
      </c>
      <c r="AA913" s="50" t="s">
        <v>57</v>
      </c>
      <c r="AB913" s="51">
        <v>445000</v>
      </c>
      <c r="AC913" s="48" t="s">
        <v>53</v>
      </c>
      <c r="AD913" s="2" t="str">
        <f t="shared" si="32"/>
        <v>SP</v>
      </c>
      <c r="AE913" s="6">
        <f t="shared" si="33"/>
        <v>5.9760580994739458E-3</v>
      </c>
    </row>
    <row r="914" spans="26:31">
      <c r="Z914" s="11" t="s">
        <v>191</v>
      </c>
      <c r="AA914" s="50" t="s">
        <v>57</v>
      </c>
      <c r="AB914" s="51">
        <v>850000</v>
      </c>
      <c r="AC914" s="48" t="s">
        <v>83</v>
      </c>
      <c r="AD914" s="2" t="str">
        <f t="shared" si="32"/>
        <v>Centro-Oeste</v>
      </c>
      <c r="AE914" s="6">
        <f t="shared" si="33"/>
        <v>1.1414942437197425E-2</v>
      </c>
    </row>
    <row r="915" spans="26:31">
      <c r="Z915" s="11" t="s">
        <v>191</v>
      </c>
      <c r="AA915" s="50" t="s">
        <v>59</v>
      </c>
      <c r="AB915" s="51">
        <v>180000</v>
      </c>
      <c r="AC915" s="48" t="s">
        <v>82</v>
      </c>
      <c r="AD915" s="2" t="str">
        <f t="shared" si="32"/>
        <v>Sul</v>
      </c>
      <c r="AE915" s="6">
        <f t="shared" si="33"/>
        <v>2.4172819278771018E-3</v>
      </c>
    </row>
    <row r="916" spans="26:31">
      <c r="Z916" s="11" t="s">
        <v>191</v>
      </c>
      <c r="AA916" s="50" t="s">
        <v>57</v>
      </c>
      <c r="AB916" s="51">
        <v>881999.8</v>
      </c>
      <c r="AC916" s="48" t="s">
        <v>83</v>
      </c>
      <c r="AD916" s="2" t="str">
        <f t="shared" si="32"/>
        <v>Centro-Oeste</v>
      </c>
      <c r="AE916" s="6">
        <f t="shared" si="33"/>
        <v>1.1844678760728989E-2</v>
      </c>
    </row>
    <row r="917" spans="26:31">
      <c r="Z917" s="11" t="s">
        <v>191</v>
      </c>
      <c r="AA917" s="50" t="s">
        <v>59</v>
      </c>
      <c r="AB917" s="51">
        <v>210589.2</v>
      </c>
      <c r="AC917" s="48" t="s">
        <v>53</v>
      </c>
      <c r="AD917" s="2" t="str">
        <f t="shared" si="32"/>
        <v>SP</v>
      </c>
      <c r="AE917" s="6">
        <f t="shared" si="33"/>
        <v>2.8280748187005365E-3</v>
      </c>
    </row>
    <row r="918" spans="26:31">
      <c r="Z918" s="11" t="s">
        <v>191</v>
      </c>
      <c r="AA918" s="50" t="s">
        <v>57</v>
      </c>
      <c r="AB918" s="51">
        <v>602690.43999999994</v>
      </c>
      <c r="AC918" s="48" t="s">
        <v>53</v>
      </c>
      <c r="AD918" s="2" t="str">
        <f t="shared" si="32"/>
        <v>SP</v>
      </c>
      <c r="AE918" s="6">
        <f t="shared" si="33"/>
        <v>8.0937372706461029E-3</v>
      </c>
    </row>
    <row r="919" spans="26:31">
      <c r="Z919" s="11" t="s">
        <v>191</v>
      </c>
      <c r="AA919" s="50" t="s">
        <v>59</v>
      </c>
      <c r="AB919" s="51">
        <v>226660</v>
      </c>
      <c r="AC919" s="48" t="s">
        <v>86</v>
      </c>
      <c r="AD919" s="2" t="str">
        <f t="shared" si="32"/>
        <v>Centro-Oeste</v>
      </c>
      <c r="AE919" s="6">
        <f t="shared" si="33"/>
        <v>3.0438951209590215E-3</v>
      </c>
    </row>
    <row r="920" spans="26:31">
      <c r="Z920" s="11" t="s">
        <v>191</v>
      </c>
      <c r="AA920" s="50" t="s">
        <v>59</v>
      </c>
      <c r="AB920" s="51">
        <v>199554</v>
      </c>
      <c r="AC920" s="48" t="s">
        <v>53</v>
      </c>
      <c r="AD920" s="2" t="str">
        <f t="shared" si="32"/>
        <v>SP</v>
      </c>
      <c r="AE920" s="6">
        <f t="shared" si="33"/>
        <v>2.6798793213088177E-3</v>
      </c>
    </row>
    <row r="921" spans="26:31">
      <c r="Z921" s="11" t="s">
        <v>191</v>
      </c>
      <c r="AA921" s="50" t="s">
        <v>57</v>
      </c>
      <c r="AB921" s="51">
        <v>627700</v>
      </c>
      <c r="AC921" s="48" t="s">
        <v>53</v>
      </c>
      <c r="AD921" s="2" t="str">
        <f t="shared" si="32"/>
        <v>SP</v>
      </c>
      <c r="AE921" s="6">
        <f t="shared" si="33"/>
        <v>8.4295992562692032E-3</v>
      </c>
    </row>
    <row r="922" spans="26:31">
      <c r="Z922" s="11" t="s">
        <v>191</v>
      </c>
      <c r="AA922" s="50" t="s">
        <v>57</v>
      </c>
      <c r="AB922" s="51">
        <v>3200000</v>
      </c>
      <c r="AC922" s="48" t="s">
        <v>53</v>
      </c>
      <c r="AD922" s="2" t="str">
        <f t="shared" si="32"/>
        <v>SP</v>
      </c>
      <c r="AE922" s="6">
        <f t="shared" si="33"/>
        <v>4.2973900940037363E-2</v>
      </c>
    </row>
    <row r="923" spans="26:31">
      <c r="Z923" s="11" t="s">
        <v>191</v>
      </c>
      <c r="AA923" s="50" t="s">
        <v>57</v>
      </c>
      <c r="AB923" s="51">
        <v>280500</v>
      </c>
      <c r="AC923" s="48" t="s">
        <v>53</v>
      </c>
      <c r="AD923" s="2" t="str">
        <f t="shared" si="32"/>
        <v>SP</v>
      </c>
      <c r="AE923" s="6">
        <f t="shared" si="33"/>
        <v>3.76693100427515E-3</v>
      </c>
    </row>
    <row r="924" spans="26:31">
      <c r="Z924" s="11" t="s">
        <v>191</v>
      </c>
      <c r="AA924" s="50" t="s">
        <v>57</v>
      </c>
      <c r="AB924" s="51">
        <v>425000</v>
      </c>
      <c r="AC924" s="48" t="s">
        <v>53</v>
      </c>
      <c r="AD924" s="2" t="str">
        <f t="shared" si="32"/>
        <v>SP</v>
      </c>
      <c r="AE924" s="6">
        <f t="shared" ref="AE924:AE955" si="34">AB924/SUM($AB$860:$AB$1065)</f>
        <v>5.7074712185987125E-3</v>
      </c>
    </row>
    <row r="925" spans="26:31">
      <c r="Z925" s="11" t="s">
        <v>191</v>
      </c>
      <c r="AA925" s="50" t="s">
        <v>57</v>
      </c>
      <c r="AB925" s="51">
        <v>1393908.2</v>
      </c>
      <c r="AC925" s="48" t="s">
        <v>53</v>
      </c>
      <c r="AD925" s="2" t="str">
        <f t="shared" ref="AD925:AD988" si="35">VLOOKUP(AC925,$AG$1:$AH$16,2,0)</f>
        <v>SP</v>
      </c>
      <c r="AE925" s="6">
        <f t="shared" si="34"/>
        <v>1.871927278322056E-2</v>
      </c>
    </row>
    <row r="926" spans="26:31">
      <c r="Z926" s="11" t="s">
        <v>191</v>
      </c>
      <c r="AA926" s="50" t="s">
        <v>57</v>
      </c>
      <c r="AB926" s="51">
        <v>1314993.25</v>
      </c>
      <c r="AC926" s="48" t="s">
        <v>53</v>
      </c>
      <c r="AD926" s="2" t="str">
        <f t="shared" si="35"/>
        <v>SP</v>
      </c>
      <c r="AE926" s="6">
        <f t="shared" si="34"/>
        <v>1.7659496769474307E-2</v>
      </c>
    </row>
    <row r="927" spans="26:31">
      <c r="Z927" s="11" t="s">
        <v>191</v>
      </c>
      <c r="AA927" s="50" t="s">
        <v>57</v>
      </c>
      <c r="AB927" s="51">
        <v>1377509.05</v>
      </c>
      <c r="AC927" s="48" t="s">
        <v>53</v>
      </c>
      <c r="AD927" s="2" t="str">
        <f t="shared" si="35"/>
        <v>SP</v>
      </c>
      <c r="AE927" s="6">
        <f t="shared" si="34"/>
        <v>1.8499042955845306E-2</v>
      </c>
    </row>
    <row r="928" spans="26:31">
      <c r="Z928" s="11" t="s">
        <v>191</v>
      </c>
      <c r="AA928" s="50" t="s">
        <v>57</v>
      </c>
      <c r="AB928" s="51">
        <v>915478.24</v>
      </c>
      <c r="AC928" s="48" t="s">
        <v>53</v>
      </c>
      <c r="AD928" s="2" t="str">
        <f t="shared" si="35"/>
        <v>SP</v>
      </c>
      <c r="AE928" s="6">
        <f t="shared" si="34"/>
        <v>1.2294272249537422E-2</v>
      </c>
    </row>
    <row r="929" spans="26:31">
      <c r="Z929" s="11" t="s">
        <v>191</v>
      </c>
      <c r="AA929" s="50" t="s">
        <v>57</v>
      </c>
      <c r="AB929" s="51">
        <v>374000</v>
      </c>
      <c r="AC929" s="48" t="s">
        <v>53</v>
      </c>
      <c r="AD929" s="2" t="str">
        <f t="shared" si="35"/>
        <v>SP</v>
      </c>
      <c r="AE929" s="6">
        <f t="shared" si="34"/>
        <v>5.0225746723668672E-3</v>
      </c>
    </row>
    <row r="930" spans="26:31">
      <c r="Z930" s="11" t="s">
        <v>191</v>
      </c>
      <c r="AA930" s="50" t="s">
        <v>57</v>
      </c>
      <c r="AB930" s="51">
        <v>1297294</v>
      </c>
      <c r="AC930" s="48" t="s">
        <v>53</v>
      </c>
      <c r="AD930" s="2" t="str">
        <f t="shared" si="35"/>
        <v>SP</v>
      </c>
      <c r="AE930" s="6">
        <f t="shared" si="34"/>
        <v>1.7421807451907759E-2</v>
      </c>
    </row>
    <row r="931" spans="26:31">
      <c r="Z931" s="11" t="s">
        <v>191</v>
      </c>
      <c r="AA931" s="50" t="s">
        <v>57</v>
      </c>
      <c r="AB931" s="51">
        <v>386845.6</v>
      </c>
      <c r="AC931" s="48" t="s">
        <v>53</v>
      </c>
      <c r="AD931" s="2" t="str">
        <f t="shared" si="35"/>
        <v>SP</v>
      </c>
      <c r="AE931" s="6">
        <f t="shared" si="34"/>
        <v>5.1950826542154112E-3</v>
      </c>
    </row>
    <row r="932" spans="26:31">
      <c r="Z932" s="11" t="s">
        <v>191</v>
      </c>
      <c r="AA932" s="50" t="s">
        <v>57</v>
      </c>
      <c r="AB932" s="51">
        <v>247964</v>
      </c>
      <c r="AC932" s="48" t="s">
        <v>53</v>
      </c>
      <c r="AD932" s="2" t="str">
        <f t="shared" si="35"/>
        <v>SP</v>
      </c>
      <c r="AE932" s="6">
        <f t="shared" si="34"/>
        <v>3.32999386646732E-3</v>
      </c>
    </row>
    <row r="933" spans="26:31">
      <c r="Z933" s="11" t="s">
        <v>191</v>
      </c>
      <c r="AA933" s="50" t="s">
        <v>57</v>
      </c>
      <c r="AB933" s="51">
        <v>353379.38</v>
      </c>
      <c r="AC933" s="48" t="s">
        <v>53</v>
      </c>
      <c r="AD933" s="2" t="str">
        <f t="shared" si="35"/>
        <v>SP</v>
      </c>
      <c r="AE933" s="6">
        <f t="shared" si="34"/>
        <v>4.7456532719911942E-3</v>
      </c>
    </row>
    <row r="934" spans="26:31">
      <c r="Z934" s="11" t="s">
        <v>191</v>
      </c>
      <c r="AA934" s="50" t="s">
        <v>59</v>
      </c>
      <c r="AB934" s="51">
        <v>255379.41</v>
      </c>
      <c r="AC934" s="48" t="s">
        <v>53</v>
      </c>
      <c r="AD934" s="2" t="str">
        <f t="shared" si="35"/>
        <v>SP</v>
      </c>
      <c r="AE934" s="6">
        <f t="shared" si="34"/>
        <v>3.4295779585828711E-3</v>
      </c>
    </row>
    <row r="935" spans="26:31">
      <c r="Z935" s="11" t="s">
        <v>191</v>
      </c>
      <c r="AA935" s="50" t="s">
        <v>57</v>
      </c>
      <c r="AB935" s="51">
        <v>353379.38</v>
      </c>
      <c r="AC935" s="48" t="s">
        <v>53</v>
      </c>
      <c r="AD935" s="2" t="str">
        <f t="shared" si="35"/>
        <v>SP</v>
      </c>
      <c r="AE935" s="6">
        <f t="shared" si="34"/>
        <v>4.7456532719911942E-3</v>
      </c>
    </row>
    <row r="936" spans="26:31">
      <c r="Z936" s="11" t="s">
        <v>191</v>
      </c>
      <c r="AA936" s="50" t="s">
        <v>57</v>
      </c>
      <c r="AB936" s="51">
        <v>420000</v>
      </c>
      <c r="AC936" s="48" t="s">
        <v>53</v>
      </c>
      <c r="AD936" s="2" t="str">
        <f t="shared" si="35"/>
        <v>SP</v>
      </c>
      <c r="AE936" s="6">
        <f t="shared" si="34"/>
        <v>5.6403244983799037E-3</v>
      </c>
    </row>
    <row r="937" spans="26:31">
      <c r="Z937" s="11" t="s">
        <v>191</v>
      </c>
      <c r="AA937" s="50" t="s">
        <v>57</v>
      </c>
      <c r="AB937" s="51">
        <v>316800</v>
      </c>
      <c r="AC937" s="48" t="s">
        <v>53</v>
      </c>
      <c r="AD937" s="2" t="str">
        <f t="shared" si="35"/>
        <v>SP</v>
      </c>
      <c r="AE937" s="6">
        <f t="shared" si="34"/>
        <v>4.2544161930636992E-3</v>
      </c>
    </row>
    <row r="938" spans="26:31">
      <c r="Z938" s="11" t="s">
        <v>191</v>
      </c>
      <c r="AA938" s="50" t="s">
        <v>57</v>
      </c>
      <c r="AB938" s="51">
        <v>316800</v>
      </c>
      <c r="AC938" s="48" t="s">
        <v>53</v>
      </c>
      <c r="AD938" s="2" t="str">
        <f t="shared" si="35"/>
        <v>SP</v>
      </c>
      <c r="AE938" s="6">
        <f t="shared" si="34"/>
        <v>4.2544161930636992E-3</v>
      </c>
    </row>
    <row r="939" spans="26:31">
      <c r="Z939" s="11" t="s">
        <v>191</v>
      </c>
      <c r="AA939" s="50" t="s">
        <v>57</v>
      </c>
      <c r="AB939" s="51">
        <v>320000</v>
      </c>
      <c r="AC939" s="48" t="s">
        <v>53</v>
      </c>
      <c r="AD939" s="2" t="str">
        <f t="shared" si="35"/>
        <v>SP</v>
      </c>
      <c r="AE939" s="6">
        <f t="shared" si="34"/>
        <v>4.2973900940037361E-3</v>
      </c>
    </row>
    <row r="940" spans="26:31">
      <c r="Z940" s="11" t="s">
        <v>191</v>
      </c>
      <c r="AA940" s="50" t="s">
        <v>57</v>
      </c>
      <c r="AB940" s="51">
        <v>400000</v>
      </c>
      <c r="AC940" s="48" t="s">
        <v>53</v>
      </c>
      <c r="AD940" s="2" t="str">
        <f t="shared" si="35"/>
        <v>SP</v>
      </c>
      <c r="AE940" s="6">
        <f t="shared" si="34"/>
        <v>5.3717376175046704E-3</v>
      </c>
    </row>
    <row r="941" spans="26:31">
      <c r="Z941" s="11" t="s">
        <v>191</v>
      </c>
      <c r="AA941" s="50" t="s">
        <v>57</v>
      </c>
      <c r="AB941" s="51">
        <v>316000</v>
      </c>
      <c r="AC941" s="48" t="s">
        <v>53</v>
      </c>
      <c r="AD941" s="2" t="str">
        <f t="shared" si="35"/>
        <v>SP</v>
      </c>
      <c r="AE941" s="6">
        <f t="shared" si="34"/>
        <v>4.2436727178286893E-3</v>
      </c>
    </row>
    <row r="942" spans="26:31">
      <c r="Z942" s="11" t="s">
        <v>191</v>
      </c>
      <c r="AA942" s="50" t="s">
        <v>57</v>
      </c>
      <c r="AB942" s="51">
        <v>340000</v>
      </c>
      <c r="AC942" s="48" t="s">
        <v>55</v>
      </c>
      <c r="AD942" s="2" t="str">
        <f t="shared" si="35"/>
        <v>Sudeste</v>
      </c>
      <c r="AE942" s="6">
        <f t="shared" si="34"/>
        <v>4.5659769748789695E-3</v>
      </c>
    </row>
    <row r="943" spans="26:31">
      <c r="Z943" s="11" t="s">
        <v>191</v>
      </c>
      <c r="AA943" s="50" t="s">
        <v>57</v>
      </c>
      <c r="AB943" s="51">
        <v>278359</v>
      </c>
      <c r="AC943" s="48" t="s">
        <v>55</v>
      </c>
      <c r="AD943" s="2" t="str">
        <f t="shared" si="35"/>
        <v>Sudeste</v>
      </c>
      <c r="AE943" s="6">
        <f t="shared" si="34"/>
        <v>3.7381787786774563E-3</v>
      </c>
    </row>
    <row r="944" spans="26:31">
      <c r="Z944" s="11" t="s">
        <v>191</v>
      </c>
      <c r="AA944" s="50" t="s">
        <v>57</v>
      </c>
      <c r="AB944" s="51">
        <v>800000</v>
      </c>
      <c r="AC944" s="48" t="s">
        <v>53</v>
      </c>
      <c r="AD944" s="2" t="str">
        <f t="shared" si="35"/>
        <v>SP</v>
      </c>
      <c r="AE944" s="6">
        <f t="shared" si="34"/>
        <v>1.0743475235009341E-2</v>
      </c>
    </row>
    <row r="945" spans="26:31">
      <c r="Z945" s="11" t="s">
        <v>191</v>
      </c>
      <c r="AA945" s="50" t="s">
        <v>59</v>
      </c>
      <c r="AB945" s="51">
        <v>264623.76</v>
      </c>
      <c r="AC945" s="48" t="s">
        <v>53</v>
      </c>
      <c r="AD945" s="2" t="str">
        <f t="shared" si="35"/>
        <v>SP</v>
      </c>
      <c r="AE945" s="6">
        <f t="shared" si="34"/>
        <v>3.5537235151938194E-3</v>
      </c>
    </row>
    <row r="946" spans="26:31">
      <c r="Z946" s="11" t="s">
        <v>191</v>
      </c>
      <c r="AA946" s="50" t="s">
        <v>59</v>
      </c>
      <c r="AB946" s="51">
        <v>320000</v>
      </c>
      <c r="AC946" s="48" t="s">
        <v>53</v>
      </c>
      <c r="AD946" s="2" t="str">
        <f t="shared" si="35"/>
        <v>SP</v>
      </c>
      <c r="AE946" s="6">
        <f t="shared" si="34"/>
        <v>4.2973900940037361E-3</v>
      </c>
    </row>
    <row r="947" spans="26:31">
      <c r="Z947" s="11" t="s">
        <v>191</v>
      </c>
      <c r="AA947" s="50" t="s">
        <v>59</v>
      </c>
      <c r="AB947" s="51">
        <v>263800</v>
      </c>
      <c r="AC947" s="48" t="s">
        <v>86</v>
      </c>
      <c r="AD947" s="2" t="str">
        <f t="shared" si="35"/>
        <v>Centro-Oeste</v>
      </c>
      <c r="AE947" s="6">
        <f t="shared" si="34"/>
        <v>3.54266095874433E-3</v>
      </c>
    </row>
    <row r="948" spans="26:31">
      <c r="Z948" s="11" t="s">
        <v>191</v>
      </c>
      <c r="AA948" s="50" t="s">
        <v>59</v>
      </c>
      <c r="AB948" s="51">
        <v>205000</v>
      </c>
      <c r="AC948" s="48" t="s">
        <v>82</v>
      </c>
      <c r="AD948" s="2" t="str">
        <f t="shared" si="35"/>
        <v>Sul</v>
      </c>
      <c r="AE948" s="6">
        <f t="shared" si="34"/>
        <v>2.7530155289711435E-3</v>
      </c>
    </row>
    <row r="949" spans="26:31">
      <c r="Z949" s="11" t="s">
        <v>191</v>
      </c>
      <c r="AA949" s="50" t="s">
        <v>57</v>
      </c>
      <c r="AB949" s="51">
        <v>360000.00000000006</v>
      </c>
      <c r="AC949" s="48" t="s">
        <v>53</v>
      </c>
      <c r="AD949" s="2" t="str">
        <f t="shared" si="35"/>
        <v>SP</v>
      </c>
      <c r="AE949" s="6">
        <f t="shared" si="34"/>
        <v>4.8345638557542045E-3</v>
      </c>
    </row>
    <row r="950" spans="26:31">
      <c r="Z950" s="11" t="s">
        <v>191</v>
      </c>
      <c r="AA950" s="50" t="s">
        <v>57</v>
      </c>
      <c r="AB950" s="51">
        <v>420000.00000000029</v>
      </c>
      <c r="AC950" s="48" t="s">
        <v>95</v>
      </c>
      <c r="AD950" s="2" t="str">
        <f t="shared" si="35"/>
        <v>Nordeste</v>
      </c>
      <c r="AE950" s="6">
        <f t="shared" si="34"/>
        <v>5.640324498379908E-3</v>
      </c>
    </row>
    <row r="951" spans="26:31">
      <c r="Z951" s="11" t="s">
        <v>191</v>
      </c>
      <c r="AA951" s="50" t="s">
        <v>59</v>
      </c>
      <c r="AB951" s="51">
        <v>200000</v>
      </c>
      <c r="AC951" s="48" t="s">
        <v>55</v>
      </c>
      <c r="AD951" s="2" t="str">
        <f t="shared" si="35"/>
        <v>Sudeste</v>
      </c>
      <c r="AE951" s="6">
        <f t="shared" si="34"/>
        <v>2.6858688087523352E-3</v>
      </c>
    </row>
    <row r="952" spans="26:31">
      <c r="Z952" s="11" t="s">
        <v>191</v>
      </c>
      <c r="AA952" s="50" t="s">
        <v>57</v>
      </c>
      <c r="AB952" s="51">
        <v>1100000</v>
      </c>
      <c r="AC952" s="48" t="s">
        <v>53</v>
      </c>
      <c r="AD952" s="2" t="str">
        <f t="shared" si="35"/>
        <v>SP</v>
      </c>
      <c r="AE952" s="6">
        <f t="shared" si="34"/>
        <v>1.4772278448137844E-2</v>
      </c>
    </row>
    <row r="953" spans="26:31">
      <c r="Z953" s="11" t="s">
        <v>191</v>
      </c>
      <c r="AA953" s="50" t="s">
        <v>59</v>
      </c>
      <c r="AB953" s="51">
        <v>213000</v>
      </c>
      <c r="AC953" s="48" t="s">
        <v>82</v>
      </c>
      <c r="AD953" s="2" t="str">
        <f t="shared" si="35"/>
        <v>Sul</v>
      </c>
      <c r="AE953" s="6">
        <f t="shared" si="34"/>
        <v>2.8604502813212368E-3</v>
      </c>
    </row>
    <row r="954" spans="26:31">
      <c r="Z954" s="11" t="s">
        <v>191</v>
      </c>
      <c r="AA954" s="50" t="s">
        <v>59</v>
      </c>
      <c r="AB954" s="51">
        <v>218700</v>
      </c>
      <c r="AC954" s="48" t="s">
        <v>53</v>
      </c>
      <c r="AD954" s="2" t="str">
        <f t="shared" si="35"/>
        <v>SP</v>
      </c>
      <c r="AE954" s="6">
        <f t="shared" si="34"/>
        <v>2.9369975423706785E-3</v>
      </c>
    </row>
    <row r="955" spans="26:31">
      <c r="Z955" s="11" t="s">
        <v>191</v>
      </c>
      <c r="AA955" s="50" t="s">
        <v>57</v>
      </c>
      <c r="AB955" s="51">
        <v>3440000</v>
      </c>
      <c r="AC955" s="48" t="s">
        <v>53</v>
      </c>
      <c r="AD955" s="2" t="str">
        <f t="shared" si="35"/>
        <v>SP</v>
      </c>
      <c r="AE955" s="6">
        <f t="shared" si="34"/>
        <v>4.6196943510540163E-2</v>
      </c>
    </row>
    <row r="956" spans="26:31">
      <c r="Z956" s="11" t="s">
        <v>191</v>
      </c>
      <c r="AA956" s="50" t="s">
        <v>57</v>
      </c>
      <c r="AB956" s="51">
        <v>3440000</v>
      </c>
      <c r="AC956" s="48" t="s">
        <v>53</v>
      </c>
      <c r="AD956" s="2" t="str">
        <f t="shared" si="35"/>
        <v>SP</v>
      </c>
      <c r="AE956" s="6">
        <f t="shared" ref="AE956:AE987" si="36">AB956/SUM($AB$860:$AB$1065)</f>
        <v>4.6196943510540163E-2</v>
      </c>
    </row>
    <row r="957" spans="26:31">
      <c r="Z957" s="11" t="s">
        <v>191</v>
      </c>
      <c r="AA957" s="50" t="s">
        <v>57</v>
      </c>
      <c r="AB957" s="51">
        <v>445000</v>
      </c>
      <c r="AC957" s="48" t="s">
        <v>53</v>
      </c>
      <c r="AD957" s="2" t="str">
        <f t="shared" si="35"/>
        <v>SP</v>
      </c>
      <c r="AE957" s="6">
        <f t="shared" si="36"/>
        <v>5.9760580994739458E-3</v>
      </c>
    </row>
    <row r="958" spans="26:31">
      <c r="Z958" s="11" t="s">
        <v>191</v>
      </c>
      <c r="AA958" s="50" t="s">
        <v>59</v>
      </c>
      <c r="AB958" s="51">
        <v>428916.34</v>
      </c>
      <c r="AC958" s="48" t="s">
        <v>55</v>
      </c>
      <c r="AD958" s="2" t="str">
        <f t="shared" si="35"/>
        <v>Sudeste</v>
      </c>
      <c r="AE958" s="6">
        <f t="shared" si="36"/>
        <v>5.760065095851058E-3</v>
      </c>
    </row>
    <row r="959" spans="26:31">
      <c r="Z959" s="11" t="s">
        <v>191</v>
      </c>
      <c r="AA959" s="50" t="s">
        <v>59</v>
      </c>
      <c r="AB959" s="51">
        <v>181390.6</v>
      </c>
      <c r="AC959" s="48" t="s">
        <v>53</v>
      </c>
      <c r="AD959" s="2" t="str">
        <f t="shared" si="35"/>
        <v>SP</v>
      </c>
      <c r="AE959" s="6">
        <f t="shared" si="36"/>
        <v>2.4359567737043566E-3</v>
      </c>
    </row>
    <row r="960" spans="26:31">
      <c r="Z960" s="11" t="s">
        <v>191</v>
      </c>
      <c r="AA960" s="50" t="s">
        <v>57</v>
      </c>
      <c r="AB960" s="51">
        <v>824999.6</v>
      </c>
      <c r="AC960" s="48" t="s">
        <v>83</v>
      </c>
      <c r="AD960" s="2" t="str">
        <f t="shared" si="35"/>
        <v>Centro-Oeste</v>
      </c>
      <c r="AE960" s="6">
        <f t="shared" si="36"/>
        <v>1.1079203464365766E-2</v>
      </c>
    </row>
    <row r="961" spans="26:31">
      <c r="Z961" s="11" t="s">
        <v>191</v>
      </c>
      <c r="AA961" s="50" t="s">
        <v>57</v>
      </c>
      <c r="AB961" s="51">
        <v>564848</v>
      </c>
      <c r="AC961" s="48" t="s">
        <v>53</v>
      </c>
      <c r="AD961" s="2" t="str">
        <f t="shared" si="35"/>
        <v>SP</v>
      </c>
      <c r="AE961" s="6">
        <f t="shared" si="36"/>
        <v>7.5855381244306951E-3</v>
      </c>
    </row>
    <row r="962" spans="26:31">
      <c r="Z962" s="11" t="s">
        <v>191</v>
      </c>
      <c r="AA962" s="50" t="s">
        <v>57</v>
      </c>
      <c r="AB962" s="51">
        <v>780840.08</v>
      </c>
      <c r="AC962" s="48" t="s">
        <v>53</v>
      </c>
      <c r="AD962" s="2" t="str">
        <f t="shared" si="35"/>
        <v>SP</v>
      </c>
      <c r="AE962" s="6">
        <f t="shared" si="36"/>
        <v>1.048617007747839E-2</v>
      </c>
    </row>
    <row r="963" spans="26:31">
      <c r="Z963" s="11" t="s">
        <v>191</v>
      </c>
      <c r="AA963" s="50" t="s">
        <v>57</v>
      </c>
      <c r="AB963" s="51">
        <v>1390000</v>
      </c>
      <c r="AC963" s="48" t="s">
        <v>53</v>
      </c>
      <c r="AD963" s="2" t="str">
        <f t="shared" si="35"/>
        <v>SP</v>
      </c>
      <c r="AE963" s="6">
        <f t="shared" si="36"/>
        <v>1.866678822082873E-2</v>
      </c>
    </row>
    <row r="964" spans="26:31">
      <c r="Z964" s="11" t="s">
        <v>191</v>
      </c>
      <c r="AA964" s="50" t="s">
        <v>57</v>
      </c>
      <c r="AB964" s="51">
        <v>282000</v>
      </c>
      <c r="AC964" s="48" t="s">
        <v>53</v>
      </c>
      <c r="AD964" s="2" t="str">
        <f t="shared" si="35"/>
        <v>SP</v>
      </c>
      <c r="AE964" s="6">
        <f t="shared" si="36"/>
        <v>3.7870750203407924E-3</v>
      </c>
    </row>
    <row r="965" spans="26:31">
      <c r="Z965" s="11" t="s">
        <v>191</v>
      </c>
      <c r="AA965" s="50" t="s">
        <v>57</v>
      </c>
      <c r="AB965" s="51">
        <v>403000</v>
      </c>
      <c r="AC965" s="48" t="s">
        <v>53</v>
      </c>
      <c r="AD965" s="2" t="str">
        <f t="shared" si="35"/>
        <v>SP</v>
      </c>
      <c r="AE965" s="6">
        <f t="shared" si="36"/>
        <v>5.4120256496359553E-3</v>
      </c>
    </row>
    <row r="966" spans="26:31">
      <c r="Z966" s="11" t="s">
        <v>191</v>
      </c>
      <c r="AA966" s="50" t="s">
        <v>57</v>
      </c>
      <c r="AB966" s="51">
        <v>300000</v>
      </c>
      <c r="AC966" s="48" t="s">
        <v>53</v>
      </c>
      <c r="AD966" s="2" t="str">
        <f t="shared" si="35"/>
        <v>SP</v>
      </c>
      <c r="AE966" s="6">
        <f t="shared" si="36"/>
        <v>4.0288032131285028E-3</v>
      </c>
    </row>
    <row r="967" spans="26:31">
      <c r="Z967" s="11" t="s">
        <v>191</v>
      </c>
      <c r="AA967" s="50" t="s">
        <v>57</v>
      </c>
      <c r="AB967" s="51">
        <v>300000</v>
      </c>
      <c r="AC967" s="48" t="s">
        <v>53</v>
      </c>
      <c r="AD967" s="2" t="str">
        <f t="shared" si="35"/>
        <v>SP</v>
      </c>
      <c r="AE967" s="6">
        <f t="shared" si="36"/>
        <v>4.0288032131285028E-3</v>
      </c>
    </row>
    <row r="968" spans="26:31">
      <c r="Z968" s="11" t="s">
        <v>191</v>
      </c>
      <c r="AA968" s="50" t="s">
        <v>57</v>
      </c>
      <c r="AB968" s="51">
        <v>300000</v>
      </c>
      <c r="AC968" s="48" t="s">
        <v>53</v>
      </c>
      <c r="AD968" s="2" t="str">
        <f t="shared" si="35"/>
        <v>SP</v>
      </c>
      <c r="AE968" s="6">
        <f t="shared" si="36"/>
        <v>4.0288032131285028E-3</v>
      </c>
    </row>
    <row r="969" spans="26:31">
      <c r="Z969" s="11" t="s">
        <v>191</v>
      </c>
      <c r="AA969" s="50" t="s">
        <v>57</v>
      </c>
      <c r="AB969" s="51">
        <v>420000</v>
      </c>
      <c r="AC969" s="48" t="s">
        <v>53</v>
      </c>
      <c r="AD969" s="2" t="str">
        <f t="shared" si="35"/>
        <v>SP</v>
      </c>
      <c r="AE969" s="6">
        <f t="shared" si="36"/>
        <v>5.6403244983799037E-3</v>
      </c>
    </row>
    <row r="970" spans="26:31">
      <c r="Z970" s="11" t="s">
        <v>191</v>
      </c>
      <c r="AA970" s="50" t="s">
        <v>57</v>
      </c>
      <c r="AB970" s="51">
        <v>420000</v>
      </c>
      <c r="AC970" s="48" t="s">
        <v>53</v>
      </c>
      <c r="AD970" s="2" t="str">
        <f t="shared" si="35"/>
        <v>SP</v>
      </c>
      <c r="AE970" s="6">
        <f t="shared" si="36"/>
        <v>5.6403244983799037E-3</v>
      </c>
    </row>
    <row r="971" spans="26:31">
      <c r="Z971" s="11" t="s">
        <v>191</v>
      </c>
      <c r="AA971" s="50" t="s">
        <v>57</v>
      </c>
      <c r="AB971" s="51">
        <v>300000</v>
      </c>
      <c r="AC971" s="48" t="s">
        <v>53</v>
      </c>
      <c r="AD971" s="2" t="str">
        <f t="shared" si="35"/>
        <v>SP</v>
      </c>
      <c r="AE971" s="6">
        <f t="shared" si="36"/>
        <v>4.0288032131285028E-3</v>
      </c>
    </row>
    <row r="972" spans="26:31">
      <c r="Z972" s="11" t="s">
        <v>191</v>
      </c>
      <c r="AA972" s="50" t="s">
        <v>57</v>
      </c>
      <c r="AB972" s="51">
        <v>300000</v>
      </c>
      <c r="AC972" s="48" t="s">
        <v>53</v>
      </c>
      <c r="AD972" s="2" t="str">
        <f t="shared" si="35"/>
        <v>SP</v>
      </c>
      <c r="AE972" s="6">
        <f t="shared" si="36"/>
        <v>4.0288032131285028E-3</v>
      </c>
    </row>
    <row r="973" spans="26:31">
      <c r="Z973" s="11" t="s">
        <v>191</v>
      </c>
      <c r="AA973" s="50" t="s">
        <v>57</v>
      </c>
      <c r="AB973" s="51">
        <v>300000</v>
      </c>
      <c r="AC973" s="48" t="s">
        <v>53</v>
      </c>
      <c r="AD973" s="2" t="str">
        <f t="shared" si="35"/>
        <v>SP</v>
      </c>
      <c r="AE973" s="6">
        <f t="shared" si="36"/>
        <v>4.0288032131285028E-3</v>
      </c>
    </row>
    <row r="974" spans="26:31">
      <c r="Z974" s="11" t="s">
        <v>191</v>
      </c>
      <c r="AA974" s="50" t="s">
        <v>57</v>
      </c>
      <c r="AB974" s="51">
        <v>420000</v>
      </c>
      <c r="AC974" s="48" t="s">
        <v>53</v>
      </c>
      <c r="AD974" s="2" t="str">
        <f t="shared" si="35"/>
        <v>SP</v>
      </c>
      <c r="AE974" s="6">
        <f t="shared" si="36"/>
        <v>5.6403244983799037E-3</v>
      </c>
    </row>
    <row r="975" spans="26:31">
      <c r="Z975" s="11" t="s">
        <v>191</v>
      </c>
      <c r="AA975" s="50" t="s">
        <v>57</v>
      </c>
      <c r="AB975" s="51">
        <v>420000</v>
      </c>
      <c r="AC975" s="48" t="s">
        <v>53</v>
      </c>
      <c r="AD975" s="2" t="str">
        <f t="shared" si="35"/>
        <v>SP</v>
      </c>
      <c r="AE975" s="6">
        <f t="shared" si="36"/>
        <v>5.6403244983799037E-3</v>
      </c>
    </row>
    <row r="976" spans="26:31">
      <c r="Z976" s="11" t="s">
        <v>191</v>
      </c>
      <c r="AA976" s="50" t="s">
        <v>59</v>
      </c>
      <c r="AB976" s="51">
        <v>180000</v>
      </c>
      <c r="AC976" s="48" t="s">
        <v>53</v>
      </c>
      <c r="AD976" s="2" t="str">
        <f t="shared" si="35"/>
        <v>SP</v>
      </c>
      <c r="AE976" s="6">
        <f t="shared" si="36"/>
        <v>2.4172819278771018E-3</v>
      </c>
    </row>
    <row r="977" spans="26:31">
      <c r="Z977" s="11" t="s">
        <v>191</v>
      </c>
      <c r="AA977" s="50" t="s">
        <v>59</v>
      </c>
      <c r="AB977" s="51">
        <v>342854.86866542854</v>
      </c>
      <c r="AC977" s="48" t="s">
        <v>53</v>
      </c>
      <c r="AD977" s="2" t="str">
        <f t="shared" si="35"/>
        <v>SP</v>
      </c>
      <c r="AE977" s="6">
        <f t="shared" si="36"/>
        <v>4.6043159883867642E-3</v>
      </c>
    </row>
    <row r="978" spans="26:31">
      <c r="Z978" s="11" t="s">
        <v>191</v>
      </c>
      <c r="AA978" s="50" t="s">
        <v>57</v>
      </c>
      <c r="AB978" s="51">
        <v>485000.00000000006</v>
      </c>
      <c r="AC978" s="48" t="s">
        <v>53</v>
      </c>
      <c r="AD978" s="2" t="str">
        <f t="shared" si="35"/>
        <v>SP</v>
      </c>
      <c r="AE978" s="6">
        <f t="shared" si="36"/>
        <v>6.5132318612244134E-3</v>
      </c>
    </row>
    <row r="979" spans="26:31">
      <c r="Z979" s="11" t="s">
        <v>191</v>
      </c>
      <c r="AA979" s="50" t="s">
        <v>59</v>
      </c>
      <c r="AB979" s="51">
        <v>231649.2</v>
      </c>
      <c r="AC979" s="48" t="s">
        <v>53</v>
      </c>
      <c r="AD979" s="2" t="str">
        <f t="shared" si="35"/>
        <v>SP</v>
      </c>
      <c r="AE979" s="6">
        <f t="shared" si="36"/>
        <v>3.1108968042621575E-3</v>
      </c>
    </row>
    <row r="980" spans="26:31">
      <c r="Z980" s="11" t="s">
        <v>191</v>
      </c>
      <c r="AA980" s="50" t="s">
        <v>59</v>
      </c>
      <c r="AB980" s="51">
        <v>230000</v>
      </c>
      <c r="AC980" s="48" t="s">
        <v>53</v>
      </c>
      <c r="AD980" s="2" t="str">
        <f t="shared" si="35"/>
        <v>SP</v>
      </c>
      <c r="AE980" s="6">
        <f t="shared" si="36"/>
        <v>3.0887491300651856E-3</v>
      </c>
    </row>
    <row r="981" spans="26:31">
      <c r="Z981" s="11" t="s">
        <v>191</v>
      </c>
      <c r="AA981" s="50" t="s">
        <v>59</v>
      </c>
      <c r="AB981" s="51">
        <v>231840.80000000002</v>
      </c>
      <c r="AC981" s="48" t="s">
        <v>86</v>
      </c>
      <c r="AD981" s="2" t="str">
        <f t="shared" si="35"/>
        <v>Centro-Oeste</v>
      </c>
      <c r="AE981" s="6">
        <f t="shared" si="36"/>
        <v>3.1134698665809422E-3</v>
      </c>
    </row>
    <row r="982" spans="26:31">
      <c r="Z982" s="11" t="s">
        <v>191</v>
      </c>
      <c r="AA982" s="50" t="s">
        <v>57</v>
      </c>
      <c r="AB982" s="51">
        <v>377428.8</v>
      </c>
      <c r="AC982" s="48" t="s">
        <v>53</v>
      </c>
      <c r="AD982" s="2" t="str">
        <f t="shared" si="35"/>
        <v>SP</v>
      </c>
      <c r="AE982" s="6">
        <f t="shared" si="36"/>
        <v>5.0686212072241169E-3</v>
      </c>
    </row>
    <row r="983" spans="26:31">
      <c r="Z983" s="11" t="s">
        <v>191</v>
      </c>
      <c r="AA983" s="50" t="s">
        <v>57</v>
      </c>
      <c r="AB983" s="51">
        <v>266414.01</v>
      </c>
      <c r="AC983" s="48" t="s">
        <v>53</v>
      </c>
      <c r="AD983" s="2" t="str">
        <f t="shared" si="35"/>
        <v>SP</v>
      </c>
      <c r="AE983" s="6">
        <f t="shared" si="36"/>
        <v>3.5777653983681637E-3</v>
      </c>
    </row>
    <row r="984" spans="26:31">
      <c r="Z984" s="11" t="s">
        <v>191</v>
      </c>
      <c r="AA984" s="50" t="s">
        <v>57</v>
      </c>
      <c r="AB984" s="51">
        <v>1187345.51</v>
      </c>
      <c r="AC984" s="48" t="s">
        <v>87</v>
      </c>
      <c r="AD984" s="2" t="str">
        <f t="shared" si="35"/>
        <v>Nordeste</v>
      </c>
      <c r="AE984" s="6">
        <f t="shared" si="36"/>
        <v>1.5945271352605671E-2</v>
      </c>
    </row>
    <row r="985" spans="26:31">
      <c r="Z985" s="11" t="s">
        <v>191</v>
      </c>
      <c r="AA985" s="50" t="s">
        <v>59</v>
      </c>
      <c r="AB985" s="51">
        <v>123452.81</v>
      </c>
      <c r="AC985" s="48" t="s">
        <v>54</v>
      </c>
      <c r="AD985" s="2" t="str">
        <f t="shared" si="35"/>
        <v>DF</v>
      </c>
      <c r="AE985" s="6">
        <f t="shared" si="36"/>
        <v>1.6578902586591418E-3</v>
      </c>
    </row>
    <row r="986" spans="26:31">
      <c r="Z986" s="11" t="s">
        <v>191</v>
      </c>
      <c r="AA986" s="50" t="s">
        <v>59</v>
      </c>
      <c r="AB986" s="51">
        <v>123452.81</v>
      </c>
      <c r="AC986" s="48" t="s">
        <v>54</v>
      </c>
      <c r="AD986" s="2" t="str">
        <f t="shared" si="35"/>
        <v>DF</v>
      </c>
      <c r="AE986" s="6">
        <f t="shared" si="36"/>
        <v>1.6578902586591418E-3</v>
      </c>
    </row>
    <row r="987" spans="26:31">
      <c r="Z987" s="11" t="s">
        <v>191</v>
      </c>
      <c r="AA987" s="50" t="s">
        <v>59</v>
      </c>
      <c r="AB987" s="51">
        <v>123753.60000000001</v>
      </c>
      <c r="AC987" s="48" t="s">
        <v>54</v>
      </c>
      <c r="AD987" s="2" t="str">
        <f t="shared" si="35"/>
        <v>DF</v>
      </c>
      <c r="AE987" s="6">
        <f t="shared" si="36"/>
        <v>1.6619296710540651E-3</v>
      </c>
    </row>
    <row r="988" spans="26:31">
      <c r="Z988" s="11" t="s">
        <v>191</v>
      </c>
      <c r="AA988" s="50" t="s">
        <v>59</v>
      </c>
      <c r="AB988" s="51">
        <v>124398.15</v>
      </c>
      <c r="AC988" s="48" t="s">
        <v>54</v>
      </c>
      <c r="AD988" s="2" t="str">
        <f t="shared" si="35"/>
        <v>DF</v>
      </c>
      <c r="AE988" s="6">
        <f t="shared" ref="AE988:AE1019" si="37">AB988/SUM($AB$860:$AB$1065)</f>
        <v>1.6705855547574716E-3</v>
      </c>
    </row>
    <row r="989" spans="26:31">
      <c r="Z989" s="11" t="s">
        <v>191</v>
      </c>
      <c r="AA989" s="50" t="s">
        <v>59</v>
      </c>
      <c r="AB989" s="51">
        <v>124398.15</v>
      </c>
      <c r="AC989" s="48" t="s">
        <v>54</v>
      </c>
      <c r="AD989" s="2" t="str">
        <f t="shared" ref="AD989:AD1042" si="38">VLOOKUP(AC989,$AG$1:$AH$16,2,0)</f>
        <v>DF</v>
      </c>
      <c r="AE989" s="6">
        <f t="shared" si="37"/>
        <v>1.6705855547574716E-3</v>
      </c>
    </row>
    <row r="990" spans="26:31">
      <c r="Z990" s="11" t="s">
        <v>191</v>
      </c>
      <c r="AA990" s="50" t="s">
        <v>59</v>
      </c>
      <c r="AB990" s="51">
        <v>124398.15</v>
      </c>
      <c r="AC990" s="48" t="s">
        <v>54</v>
      </c>
      <c r="AD990" s="2" t="str">
        <f t="shared" si="38"/>
        <v>DF</v>
      </c>
      <c r="AE990" s="6">
        <f t="shared" si="37"/>
        <v>1.6705855547574716E-3</v>
      </c>
    </row>
    <row r="991" spans="26:31">
      <c r="Z991" s="11" t="s">
        <v>191</v>
      </c>
      <c r="AA991" s="50" t="s">
        <v>59</v>
      </c>
      <c r="AB991" s="51">
        <v>124870.81999999999</v>
      </c>
      <c r="AC991" s="48" t="s">
        <v>54</v>
      </c>
      <c r="AD991" s="2" t="str">
        <f t="shared" si="38"/>
        <v>DF</v>
      </c>
      <c r="AE991" s="6">
        <f t="shared" si="37"/>
        <v>1.6769332028066363E-3</v>
      </c>
    </row>
    <row r="992" spans="26:31">
      <c r="Z992" s="11" t="s">
        <v>191</v>
      </c>
      <c r="AA992" s="50" t="s">
        <v>59</v>
      </c>
      <c r="AB992" s="51">
        <v>125515.37000000001</v>
      </c>
      <c r="AC992" s="48" t="s">
        <v>54</v>
      </c>
      <c r="AD992" s="2" t="str">
        <f t="shared" si="38"/>
        <v>DF</v>
      </c>
      <c r="AE992" s="6">
        <f t="shared" si="37"/>
        <v>1.685589086510043E-3</v>
      </c>
    </row>
    <row r="993" spans="26:31">
      <c r="Z993" s="11" t="s">
        <v>191</v>
      </c>
      <c r="AA993" s="50" t="s">
        <v>59</v>
      </c>
      <c r="AB993" s="51">
        <v>125515.37000000001</v>
      </c>
      <c r="AC993" s="48" t="s">
        <v>54</v>
      </c>
      <c r="AD993" s="2" t="str">
        <f t="shared" si="38"/>
        <v>DF</v>
      </c>
      <c r="AE993" s="6">
        <f t="shared" si="37"/>
        <v>1.685589086510043E-3</v>
      </c>
    </row>
    <row r="994" spans="26:31">
      <c r="Z994" s="11" t="s">
        <v>191</v>
      </c>
      <c r="AA994" s="50" t="s">
        <v>59</v>
      </c>
      <c r="AB994" s="51">
        <v>125515.37000000001</v>
      </c>
      <c r="AC994" s="48" t="s">
        <v>54</v>
      </c>
      <c r="AD994" s="2" t="str">
        <f t="shared" si="38"/>
        <v>DF</v>
      </c>
      <c r="AE994" s="6">
        <f t="shared" si="37"/>
        <v>1.685589086510043E-3</v>
      </c>
    </row>
    <row r="995" spans="26:31">
      <c r="Z995" s="11" t="s">
        <v>191</v>
      </c>
      <c r="AA995" s="50" t="s">
        <v>59</v>
      </c>
      <c r="AB995" s="51">
        <v>125515.37000000001</v>
      </c>
      <c r="AC995" s="48" t="s">
        <v>54</v>
      </c>
      <c r="AD995" s="2" t="str">
        <f t="shared" si="38"/>
        <v>DF</v>
      </c>
      <c r="AE995" s="6">
        <f t="shared" si="37"/>
        <v>1.685589086510043E-3</v>
      </c>
    </row>
    <row r="996" spans="26:31">
      <c r="Z996" s="11" t="s">
        <v>191</v>
      </c>
      <c r="AA996" s="50" t="s">
        <v>59</v>
      </c>
      <c r="AB996" s="51">
        <v>106909.36</v>
      </c>
      <c r="AC996" s="48" t="s">
        <v>54</v>
      </c>
      <c r="AD996" s="2" t="str">
        <f t="shared" si="38"/>
        <v>DF</v>
      </c>
      <c r="AE996" s="6">
        <f t="shared" si="37"/>
        <v>1.4357225769383727E-3</v>
      </c>
    </row>
    <row r="997" spans="26:31">
      <c r="Z997" s="11" t="s">
        <v>191</v>
      </c>
      <c r="AA997" s="50" t="s">
        <v>59</v>
      </c>
      <c r="AB997" s="51">
        <v>123452.81</v>
      </c>
      <c r="AC997" s="48" t="s">
        <v>54</v>
      </c>
      <c r="AD997" s="2" t="str">
        <f t="shared" si="38"/>
        <v>DF</v>
      </c>
      <c r="AE997" s="6">
        <f t="shared" si="37"/>
        <v>1.6578902586591418E-3</v>
      </c>
    </row>
    <row r="998" spans="26:31">
      <c r="Z998" s="11" t="s">
        <v>191</v>
      </c>
      <c r="AA998" s="50" t="s">
        <v>59</v>
      </c>
      <c r="AB998" s="51">
        <v>124398.15</v>
      </c>
      <c r="AC998" s="48" t="s">
        <v>54</v>
      </c>
      <c r="AD998" s="2" t="str">
        <f t="shared" si="38"/>
        <v>DF</v>
      </c>
      <c r="AE998" s="6">
        <f t="shared" si="37"/>
        <v>1.6705855547574716E-3</v>
      </c>
    </row>
    <row r="999" spans="26:31">
      <c r="Z999" s="11" t="s">
        <v>191</v>
      </c>
      <c r="AA999" s="50" t="s">
        <v>59</v>
      </c>
      <c r="AB999" s="51">
        <v>123753.60000000001</v>
      </c>
      <c r="AC999" s="48" t="s">
        <v>54</v>
      </c>
      <c r="AD999" s="2" t="str">
        <f t="shared" si="38"/>
        <v>DF</v>
      </c>
      <c r="AE999" s="6">
        <f t="shared" si="37"/>
        <v>1.6619296710540651E-3</v>
      </c>
    </row>
    <row r="1000" spans="26:31">
      <c r="Z1000" s="11" t="s">
        <v>191</v>
      </c>
      <c r="AA1000" s="50" t="s">
        <v>59</v>
      </c>
      <c r="AB1000" s="51">
        <v>123753.60000000001</v>
      </c>
      <c r="AC1000" s="48" t="s">
        <v>54</v>
      </c>
      <c r="AD1000" s="2" t="str">
        <f t="shared" si="38"/>
        <v>DF</v>
      </c>
      <c r="AE1000" s="6">
        <f t="shared" si="37"/>
        <v>1.6619296710540651E-3</v>
      </c>
    </row>
    <row r="1001" spans="26:31">
      <c r="Z1001" s="11" t="s">
        <v>191</v>
      </c>
      <c r="AA1001" s="50" t="s">
        <v>59</v>
      </c>
      <c r="AB1001" s="51">
        <v>124398.15</v>
      </c>
      <c r="AC1001" s="48" t="s">
        <v>54</v>
      </c>
      <c r="AD1001" s="2" t="str">
        <f t="shared" si="38"/>
        <v>DF</v>
      </c>
      <c r="AE1001" s="6">
        <f t="shared" si="37"/>
        <v>1.6705855547574716E-3</v>
      </c>
    </row>
    <row r="1002" spans="26:31">
      <c r="Z1002" s="11" t="s">
        <v>191</v>
      </c>
      <c r="AA1002" s="50" t="s">
        <v>59</v>
      </c>
      <c r="AB1002" s="51">
        <v>124398.15</v>
      </c>
      <c r="AC1002" s="48" t="s">
        <v>54</v>
      </c>
      <c r="AD1002" s="2" t="str">
        <f t="shared" si="38"/>
        <v>DF</v>
      </c>
      <c r="AE1002" s="6">
        <f t="shared" si="37"/>
        <v>1.6705855547574716E-3</v>
      </c>
    </row>
    <row r="1003" spans="26:31">
      <c r="Z1003" s="11" t="s">
        <v>191</v>
      </c>
      <c r="AA1003" s="50" t="s">
        <v>59</v>
      </c>
      <c r="AB1003" s="51">
        <v>124398.15</v>
      </c>
      <c r="AC1003" s="48" t="s">
        <v>54</v>
      </c>
      <c r="AD1003" s="2" t="str">
        <f t="shared" si="38"/>
        <v>DF</v>
      </c>
      <c r="AE1003" s="6">
        <f t="shared" si="37"/>
        <v>1.6705855547574716E-3</v>
      </c>
    </row>
    <row r="1004" spans="26:31">
      <c r="Z1004" s="11" t="s">
        <v>191</v>
      </c>
      <c r="AA1004" s="50" t="s">
        <v>59</v>
      </c>
      <c r="AB1004" s="51">
        <v>125515.37000000001</v>
      </c>
      <c r="AC1004" s="48" t="s">
        <v>54</v>
      </c>
      <c r="AD1004" s="2" t="str">
        <f t="shared" si="38"/>
        <v>DF</v>
      </c>
      <c r="AE1004" s="6">
        <f t="shared" si="37"/>
        <v>1.685589086510043E-3</v>
      </c>
    </row>
    <row r="1005" spans="26:31">
      <c r="Z1005" s="11" t="s">
        <v>191</v>
      </c>
      <c r="AA1005" s="50" t="s">
        <v>59</v>
      </c>
      <c r="AB1005" s="51">
        <v>125515.37000000001</v>
      </c>
      <c r="AC1005" s="48" t="s">
        <v>54</v>
      </c>
      <c r="AD1005" s="2" t="str">
        <f t="shared" si="38"/>
        <v>DF</v>
      </c>
      <c r="AE1005" s="6">
        <f t="shared" si="37"/>
        <v>1.685589086510043E-3</v>
      </c>
    </row>
    <row r="1006" spans="26:31">
      <c r="Z1006" s="11" t="s">
        <v>191</v>
      </c>
      <c r="AA1006" s="50" t="s">
        <v>59</v>
      </c>
      <c r="AB1006" s="51">
        <v>106909.36</v>
      </c>
      <c r="AC1006" s="48" t="s">
        <v>54</v>
      </c>
      <c r="AD1006" s="2" t="str">
        <f t="shared" si="38"/>
        <v>DF</v>
      </c>
      <c r="AE1006" s="6">
        <f t="shared" si="37"/>
        <v>1.4357225769383727E-3</v>
      </c>
    </row>
    <row r="1007" spans="26:31">
      <c r="Z1007" s="11" t="s">
        <v>191</v>
      </c>
      <c r="AA1007" s="50" t="s">
        <v>59</v>
      </c>
      <c r="AB1007" s="51">
        <v>106909.36</v>
      </c>
      <c r="AC1007" s="48" t="s">
        <v>54</v>
      </c>
      <c r="AD1007" s="2" t="str">
        <f t="shared" si="38"/>
        <v>DF</v>
      </c>
      <c r="AE1007" s="6">
        <f t="shared" si="37"/>
        <v>1.4357225769383727E-3</v>
      </c>
    </row>
    <row r="1008" spans="26:31">
      <c r="Z1008" s="11" t="s">
        <v>191</v>
      </c>
      <c r="AA1008" s="50" t="s">
        <v>59</v>
      </c>
      <c r="AB1008" s="51">
        <v>123452.81</v>
      </c>
      <c r="AC1008" s="48" t="s">
        <v>54</v>
      </c>
      <c r="AD1008" s="2" t="str">
        <f t="shared" si="38"/>
        <v>DF</v>
      </c>
      <c r="AE1008" s="6">
        <f t="shared" si="37"/>
        <v>1.6578902586591418E-3</v>
      </c>
    </row>
    <row r="1009" spans="26:31">
      <c r="Z1009" s="11" t="s">
        <v>191</v>
      </c>
      <c r="AA1009" s="50" t="s">
        <v>59</v>
      </c>
      <c r="AB1009" s="51">
        <v>124398.15</v>
      </c>
      <c r="AC1009" s="48" t="s">
        <v>54</v>
      </c>
      <c r="AD1009" s="2" t="str">
        <f t="shared" si="38"/>
        <v>DF</v>
      </c>
      <c r="AE1009" s="6">
        <f t="shared" si="37"/>
        <v>1.6705855547574716E-3</v>
      </c>
    </row>
    <row r="1010" spans="26:31">
      <c r="Z1010" s="11" t="s">
        <v>191</v>
      </c>
      <c r="AA1010" s="50" t="s">
        <v>59</v>
      </c>
      <c r="AB1010" s="51">
        <v>124870.81999999999</v>
      </c>
      <c r="AC1010" s="48" t="s">
        <v>54</v>
      </c>
      <c r="AD1010" s="2" t="str">
        <f t="shared" si="38"/>
        <v>DF</v>
      </c>
      <c r="AE1010" s="6">
        <f t="shared" si="37"/>
        <v>1.6769332028066363E-3</v>
      </c>
    </row>
    <row r="1011" spans="26:31">
      <c r="Z1011" s="11" t="s">
        <v>191</v>
      </c>
      <c r="AA1011" s="50" t="s">
        <v>59</v>
      </c>
      <c r="AB1011" s="51">
        <v>125515.37000000001</v>
      </c>
      <c r="AC1011" s="48" t="s">
        <v>54</v>
      </c>
      <c r="AD1011" s="2" t="str">
        <f t="shared" si="38"/>
        <v>DF</v>
      </c>
      <c r="AE1011" s="6">
        <f t="shared" si="37"/>
        <v>1.685589086510043E-3</v>
      </c>
    </row>
    <row r="1012" spans="26:31">
      <c r="Z1012" s="11" t="s">
        <v>191</v>
      </c>
      <c r="AA1012" s="50" t="s">
        <v>59</v>
      </c>
      <c r="AB1012" s="51">
        <v>123452.81</v>
      </c>
      <c r="AC1012" s="48" t="s">
        <v>54</v>
      </c>
      <c r="AD1012" s="2" t="str">
        <f t="shared" si="38"/>
        <v>DF</v>
      </c>
      <c r="AE1012" s="6">
        <f t="shared" si="37"/>
        <v>1.6578902586591418E-3</v>
      </c>
    </row>
    <row r="1013" spans="26:31">
      <c r="Z1013" s="11" t="s">
        <v>191</v>
      </c>
      <c r="AA1013" s="50" t="s">
        <v>59</v>
      </c>
      <c r="AB1013" s="51">
        <v>123452.81</v>
      </c>
      <c r="AC1013" s="48" t="s">
        <v>54</v>
      </c>
      <c r="AD1013" s="2" t="str">
        <f t="shared" si="38"/>
        <v>DF</v>
      </c>
      <c r="AE1013" s="6">
        <f t="shared" si="37"/>
        <v>1.6578902586591418E-3</v>
      </c>
    </row>
    <row r="1014" spans="26:31">
      <c r="Z1014" s="11" t="s">
        <v>191</v>
      </c>
      <c r="AA1014" s="50" t="s">
        <v>59</v>
      </c>
      <c r="AB1014" s="51">
        <v>123066.08</v>
      </c>
      <c r="AC1014" s="48" t="s">
        <v>54</v>
      </c>
      <c r="AD1014" s="2" t="str">
        <f t="shared" si="38"/>
        <v>DF</v>
      </c>
      <c r="AE1014" s="6">
        <f t="shared" si="37"/>
        <v>1.6526967284370979E-3</v>
      </c>
    </row>
    <row r="1015" spans="26:31">
      <c r="Z1015" s="11" t="s">
        <v>191</v>
      </c>
      <c r="AA1015" s="50" t="s">
        <v>59</v>
      </c>
      <c r="AB1015" s="51">
        <v>123452.81</v>
      </c>
      <c r="AC1015" s="48" t="s">
        <v>54</v>
      </c>
      <c r="AD1015" s="2" t="str">
        <f t="shared" si="38"/>
        <v>DF</v>
      </c>
      <c r="AE1015" s="6">
        <f t="shared" si="37"/>
        <v>1.6578902586591418E-3</v>
      </c>
    </row>
    <row r="1016" spans="26:31">
      <c r="Z1016" s="11" t="s">
        <v>191</v>
      </c>
      <c r="AA1016" s="50" t="s">
        <v>57</v>
      </c>
      <c r="AB1016" s="51">
        <v>805500</v>
      </c>
      <c r="AC1016" s="48" t="s">
        <v>54</v>
      </c>
      <c r="AD1016" s="2" t="str">
        <f t="shared" si="38"/>
        <v>DF</v>
      </c>
      <c r="AE1016" s="6">
        <f t="shared" si="37"/>
        <v>1.081733662725003E-2</v>
      </c>
    </row>
    <row r="1017" spans="26:31">
      <c r="Z1017" s="11" t="s">
        <v>191</v>
      </c>
      <c r="AA1017" s="50" t="s">
        <v>57</v>
      </c>
      <c r="AB1017" s="51">
        <v>399974.39999999997</v>
      </c>
      <c r="AC1017" s="48" t="s">
        <v>53</v>
      </c>
      <c r="AD1017" s="2" t="str">
        <f t="shared" si="38"/>
        <v>SP</v>
      </c>
      <c r="AE1017" s="6">
        <f t="shared" si="37"/>
        <v>5.37139382629715E-3</v>
      </c>
    </row>
    <row r="1018" spans="26:31">
      <c r="Z1018" s="11" t="s">
        <v>191</v>
      </c>
      <c r="AA1018" s="50" t="s">
        <v>57</v>
      </c>
      <c r="AB1018" s="51">
        <v>272319.74</v>
      </c>
      <c r="AC1018" s="48" t="s">
        <v>87</v>
      </c>
      <c r="AD1018" s="2" t="str">
        <f t="shared" si="38"/>
        <v>Nordeste</v>
      </c>
      <c r="AE1018" s="6">
        <f t="shared" si="37"/>
        <v>3.6570754783677279E-3</v>
      </c>
    </row>
    <row r="1019" spans="26:31">
      <c r="Z1019" s="11" t="s">
        <v>191</v>
      </c>
      <c r="AA1019" s="50" t="s">
        <v>59</v>
      </c>
      <c r="AB1019" s="51">
        <v>123066.08</v>
      </c>
      <c r="AC1019" s="48" t="s">
        <v>54</v>
      </c>
      <c r="AD1019" s="2" t="str">
        <f t="shared" si="38"/>
        <v>DF</v>
      </c>
      <c r="AE1019" s="6">
        <f t="shared" si="37"/>
        <v>1.6526967284370979E-3</v>
      </c>
    </row>
    <row r="1020" spans="26:31">
      <c r="Z1020" s="11" t="s">
        <v>191</v>
      </c>
      <c r="AA1020" s="50" t="s">
        <v>59</v>
      </c>
      <c r="AB1020" s="51">
        <v>123452.81</v>
      </c>
      <c r="AC1020" s="48" t="s">
        <v>54</v>
      </c>
      <c r="AD1020" s="2" t="str">
        <f t="shared" si="38"/>
        <v>DF</v>
      </c>
      <c r="AE1020" s="6">
        <f t="shared" ref="AE1020:AE1042" si="39">AB1020/SUM($AB$860:$AB$1065)</f>
        <v>1.6578902586591418E-3</v>
      </c>
    </row>
    <row r="1021" spans="26:31">
      <c r="Z1021" s="11" t="s">
        <v>191</v>
      </c>
      <c r="AA1021" s="50" t="s">
        <v>59</v>
      </c>
      <c r="AB1021" s="51">
        <v>125515.37000000001</v>
      </c>
      <c r="AC1021" s="48" t="s">
        <v>54</v>
      </c>
      <c r="AD1021" s="2" t="str">
        <f t="shared" si="38"/>
        <v>DF</v>
      </c>
      <c r="AE1021" s="6">
        <f t="shared" si="39"/>
        <v>1.685589086510043E-3</v>
      </c>
    </row>
    <row r="1022" spans="26:31">
      <c r="Z1022" s="11" t="s">
        <v>191</v>
      </c>
      <c r="AA1022" s="50" t="s">
        <v>59</v>
      </c>
      <c r="AB1022" s="51">
        <v>124398.15</v>
      </c>
      <c r="AC1022" s="48" t="s">
        <v>54</v>
      </c>
      <c r="AD1022" s="2" t="str">
        <f t="shared" si="38"/>
        <v>DF</v>
      </c>
      <c r="AE1022" s="6">
        <f t="shared" si="39"/>
        <v>1.6705855547574716E-3</v>
      </c>
    </row>
    <row r="1023" spans="26:31">
      <c r="Z1023" s="11" t="s">
        <v>191</v>
      </c>
      <c r="AA1023" s="50" t="s">
        <v>57</v>
      </c>
      <c r="AB1023" s="51">
        <v>805500</v>
      </c>
      <c r="AC1023" s="48" t="s">
        <v>53</v>
      </c>
      <c r="AD1023" s="2" t="str">
        <f t="shared" si="38"/>
        <v>SP</v>
      </c>
      <c r="AE1023" s="6">
        <f t="shared" si="39"/>
        <v>1.081733662725003E-2</v>
      </c>
    </row>
    <row r="1024" spans="26:31">
      <c r="Z1024" s="11" t="s">
        <v>191</v>
      </c>
      <c r="AA1024" s="50" t="s">
        <v>59</v>
      </c>
      <c r="AB1024" s="51">
        <v>197184.15</v>
      </c>
      <c r="AC1024" s="48" t="s">
        <v>53</v>
      </c>
      <c r="AD1024" s="2" t="str">
        <f t="shared" si="38"/>
        <v>SP</v>
      </c>
      <c r="AE1024" s="6">
        <f t="shared" si="39"/>
        <v>2.6480537903267086E-3</v>
      </c>
    </row>
    <row r="1025" spans="26:31">
      <c r="Z1025" s="11" t="s">
        <v>191</v>
      </c>
      <c r="AA1025" s="50" t="s">
        <v>57</v>
      </c>
      <c r="AB1025" s="51">
        <v>354999.4</v>
      </c>
      <c r="AC1025" s="48" t="s">
        <v>55</v>
      </c>
      <c r="AD1025" s="2" t="str">
        <f t="shared" si="38"/>
        <v>Sudeste</v>
      </c>
      <c r="AE1025" s="6">
        <f t="shared" si="39"/>
        <v>4.7674090779289691E-3</v>
      </c>
    </row>
    <row r="1026" spans="26:31">
      <c r="Z1026" s="11" t="s">
        <v>191</v>
      </c>
      <c r="AA1026" s="50" t="s">
        <v>57</v>
      </c>
      <c r="AB1026" s="51">
        <v>308694.33</v>
      </c>
      <c r="AC1026" s="48" t="s">
        <v>87</v>
      </c>
      <c r="AD1026" s="2" t="str">
        <f t="shared" si="38"/>
        <v>Nordeste</v>
      </c>
      <c r="AE1026" s="6">
        <f t="shared" si="39"/>
        <v>4.1455623619285013E-3</v>
      </c>
    </row>
    <row r="1027" spans="26:31">
      <c r="Z1027" s="11" t="s">
        <v>191</v>
      </c>
      <c r="AA1027" s="50" t="s">
        <v>57</v>
      </c>
      <c r="AB1027" s="51">
        <v>430000</v>
      </c>
      <c r="AC1027" s="48" t="s">
        <v>55</v>
      </c>
      <c r="AD1027" s="2" t="str">
        <f t="shared" si="38"/>
        <v>Sudeste</v>
      </c>
      <c r="AE1027" s="6">
        <f t="shared" si="39"/>
        <v>5.7746179388175204E-3</v>
      </c>
    </row>
    <row r="1028" spans="26:31">
      <c r="Z1028" s="11" t="s">
        <v>191</v>
      </c>
      <c r="AA1028" s="50" t="s">
        <v>57</v>
      </c>
      <c r="AB1028" s="51">
        <v>455001</v>
      </c>
      <c r="AC1028" s="48" t="s">
        <v>53</v>
      </c>
      <c r="AD1028" s="2" t="str">
        <f t="shared" si="38"/>
        <v>SP</v>
      </c>
      <c r="AE1028" s="6">
        <f t="shared" si="39"/>
        <v>6.1103649692556064E-3</v>
      </c>
    </row>
    <row r="1029" spans="26:31">
      <c r="Z1029" s="11" t="s">
        <v>191</v>
      </c>
      <c r="AA1029" s="50" t="s">
        <v>57</v>
      </c>
      <c r="AB1029" s="51">
        <v>297290.59999999998</v>
      </c>
      <c r="AC1029" s="48" t="s">
        <v>53</v>
      </c>
      <c r="AD1029" s="2" t="str">
        <f t="shared" si="38"/>
        <v>SP</v>
      </c>
      <c r="AE1029" s="6">
        <f t="shared" si="39"/>
        <v>3.9924177483763347E-3</v>
      </c>
    </row>
    <row r="1030" spans="26:31">
      <c r="Z1030" s="11" t="s">
        <v>191</v>
      </c>
      <c r="AA1030" s="50" t="s">
        <v>57</v>
      </c>
      <c r="AB1030" s="51">
        <v>354999.4</v>
      </c>
      <c r="AC1030" s="48" t="s">
        <v>55</v>
      </c>
      <c r="AD1030" s="2" t="str">
        <f t="shared" si="38"/>
        <v>Sudeste</v>
      </c>
      <c r="AE1030" s="6">
        <f t="shared" si="39"/>
        <v>4.7674090779289691E-3</v>
      </c>
    </row>
    <row r="1031" spans="26:31">
      <c r="Z1031" s="11" t="s">
        <v>191</v>
      </c>
      <c r="AA1031" s="50" t="s">
        <v>57</v>
      </c>
      <c r="AB1031" s="51">
        <v>515000</v>
      </c>
      <c r="AC1031" s="48" t="s">
        <v>53</v>
      </c>
      <c r="AD1031" s="2" t="str">
        <f t="shared" si="38"/>
        <v>SP</v>
      </c>
      <c r="AE1031" s="6">
        <f t="shared" si="39"/>
        <v>6.9161121825372634E-3</v>
      </c>
    </row>
    <row r="1032" spans="26:31">
      <c r="Z1032" s="11" t="s">
        <v>191</v>
      </c>
      <c r="AA1032" s="50" t="s">
        <v>59</v>
      </c>
      <c r="AB1032" s="51">
        <v>252206</v>
      </c>
      <c r="AC1032" s="48" t="s">
        <v>88</v>
      </c>
      <c r="AD1032" s="2" t="str">
        <f t="shared" si="38"/>
        <v>Sudeste</v>
      </c>
      <c r="AE1032" s="6">
        <f t="shared" si="39"/>
        <v>3.3869611439009571E-3</v>
      </c>
    </row>
    <row r="1033" spans="26:31">
      <c r="Z1033" s="11" t="s">
        <v>191</v>
      </c>
      <c r="AA1033" s="50" t="s">
        <v>59</v>
      </c>
      <c r="AB1033" s="51">
        <v>637794</v>
      </c>
      <c r="AC1033" s="48" t="s">
        <v>88</v>
      </c>
      <c r="AD1033" s="2" t="str">
        <f t="shared" si="38"/>
        <v>Sudeste</v>
      </c>
      <c r="AE1033" s="6">
        <f t="shared" si="39"/>
        <v>8.5651550550469337E-3</v>
      </c>
    </row>
    <row r="1034" spans="26:31">
      <c r="Z1034" s="11" t="s">
        <v>191</v>
      </c>
      <c r="AA1034" s="50" t="s">
        <v>57</v>
      </c>
      <c r="AB1034" s="51">
        <v>730150</v>
      </c>
      <c r="AC1034" s="48" t="s">
        <v>53</v>
      </c>
      <c r="AD1034" s="2" t="str">
        <f t="shared" si="38"/>
        <v>SP</v>
      </c>
      <c r="AE1034" s="6">
        <f t="shared" si="39"/>
        <v>9.8054355535525869E-3</v>
      </c>
    </row>
    <row r="1035" spans="26:31">
      <c r="Z1035" s="11" t="s">
        <v>191</v>
      </c>
      <c r="AA1035" s="50" t="s">
        <v>57</v>
      </c>
      <c r="AB1035" s="51">
        <v>844000</v>
      </c>
      <c r="AC1035" s="48" t="s">
        <v>53</v>
      </c>
      <c r="AD1035" s="2" t="str">
        <f t="shared" si="38"/>
        <v>SP</v>
      </c>
      <c r="AE1035" s="6">
        <f t="shared" si="39"/>
        <v>1.1334366372934855E-2</v>
      </c>
    </row>
    <row r="1036" spans="26:31">
      <c r="Z1036" s="11" t="s">
        <v>191</v>
      </c>
      <c r="AA1036" s="50" t="s">
        <v>57</v>
      </c>
      <c r="AB1036" s="51">
        <v>565628.86</v>
      </c>
      <c r="AC1036" s="48" t="s">
        <v>53</v>
      </c>
      <c r="AD1036" s="2" t="str">
        <f t="shared" si="38"/>
        <v>SP</v>
      </c>
      <c r="AE1036" s="6">
        <f t="shared" si="39"/>
        <v>7.5960245620207067E-3</v>
      </c>
    </row>
    <row r="1037" spans="26:31">
      <c r="Z1037" s="11" t="s">
        <v>191</v>
      </c>
      <c r="AA1037" s="50" t="s">
        <v>59</v>
      </c>
      <c r="AB1037" s="51">
        <v>202634.96</v>
      </c>
      <c r="AC1037" s="48" t="s">
        <v>53</v>
      </c>
      <c r="AD1037" s="2" t="str">
        <f t="shared" si="38"/>
        <v>SP</v>
      </c>
      <c r="AE1037" s="6">
        <f t="shared" si="39"/>
        <v>2.7212545931338855E-3</v>
      </c>
    </row>
    <row r="1038" spans="26:31">
      <c r="Z1038" s="11" t="s">
        <v>191</v>
      </c>
      <c r="AA1038" s="50" t="s">
        <v>59</v>
      </c>
      <c r="AB1038" s="51">
        <v>207544</v>
      </c>
      <c r="AC1038" s="48" t="s">
        <v>53</v>
      </c>
      <c r="AD1038" s="2" t="str">
        <f t="shared" si="38"/>
        <v>SP</v>
      </c>
      <c r="AE1038" s="6">
        <f t="shared" si="39"/>
        <v>2.7871797802184735E-3</v>
      </c>
    </row>
    <row r="1039" spans="26:31">
      <c r="Z1039" s="11" t="s">
        <v>191</v>
      </c>
      <c r="AA1039" s="50" t="s">
        <v>57</v>
      </c>
      <c r="AB1039" s="51">
        <v>453000</v>
      </c>
      <c r="AC1039" s="48" t="s">
        <v>95</v>
      </c>
      <c r="AD1039" s="2" t="str">
        <f t="shared" si="38"/>
        <v>Nordeste</v>
      </c>
      <c r="AE1039" s="6">
        <f t="shared" si="39"/>
        <v>6.0834928518240395E-3</v>
      </c>
    </row>
    <row r="1040" spans="26:31">
      <c r="Z1040" s="11" t="s">
        <v>191</v>
      </c>
      <c r="AA1040" s="50" t="s">
        <v>57</v>
      </c>
      <c r="AB1040" s="51">
        <v>425973.76000000001</v>
      </c>
      <c r="AC1040" s="48" t="s">
        <v>53</v>
      </c>
      <c r="AD1040" s="2" t="str">
        <f t="shared" si="38"/>
        <v>SP</v>
      </c>
      <c r="AE1040" s="6">
        <f t="shared" si="39"/>
        <v>5.7205481766547661E-3</v>
      </c>
    </row>
    <row r="1041" spans="26:31">
      <c r="Z1041" s="11" t="s">
        <v>191</v>
      </c>
      <c r="AA1041" s="50" t="s">
        <v>57</v>
      </c>
      <c r="AB1041" s="51">
        <v>656000</v>
      </c>
      <c r="AC1041" s="48" t="s">
        <v>53</v>
      </c>
      <c r="AD1041" s="2" t="str">
        <f t="shared" si="38"/>
        <v>SP</v>
      </c>
      <c r="AE1041" s="6">
        <f t="shared" si="39"/>
        <v>8.8096496927076596E-3</v>
      </c>
    </row>
    <row r="1042" spans="26:31">
      <c r="Z1042" s="11" t="s">
        <v>191</v>
      </c>
      <c r="AA1042" s="50" t="s">
        <v>59</v>
      </c>
      <c r="AB1042" s="51">
        <v>179999.92</v>
      </c>
      <c r="AC1042" s="48" t="s">
        <v>82</v>
      </c>
      <c r="AD1042" s="2" t="str">
        <f t="shared" si="38"/>
        <v>Sul</v>
      </c>
      <c r="AE1042" s="6">
        <f t="shared" si="39"/>
        <v>2.4172808535295781E-3</v>
      </c>
    </row>
    <row r="1043" spans="26:31">
      <c r="Z1043" s="11"/>
      <c r="AD1043" s="2"/>
      <c r="AE1043" s="6"/>
    </row>
    <row r="1044" spans="26:31">
      <c r="Z1044" s="11"/>
      <c r="AD1044" s="2"/>
      <c r="AE1044" s="6"/>
    </row>
    <row r="1045" spans="26:31">
      <c r="Z1045" s="11"/>
      <c r="AD1045" s="2"/>
      <c r="AE1045" s="6"/>
    </row>
    <row r="1046" spans="26:31">
      <c r="Z1046" s="11"/>
      <c r="AD1046" s="2"/>
      <c r="AE1046" s="6"/>
    </row>
    <row r="1047" spans="26:31">
      <c r="Z1047" s="11"/>
      <c r="AD1047" s="2"/>
      <c r="AE1047" s="6"/>
    </row>
    <row r="1048" spans="26:31">
      <c r="Z1048" s="11"/>
      <c r="AD1048" s="2"/>
      <c r="AE1048" s="6"/>
    </row>
    <row r="1049" spans="26:31">
      <c r="Z1049" s="11"/>
      <c r="AD1049" s="2"/>
      <c r="AE1049" s="6"/>
    </row>
    <row r="1050" spans="26:31">
      <c r="Z1050" s="11"/>
      <c r="AD1050" s="2"/>
      <c r="AE1050" s="6"/>
    </row>
    <row r="1051" spans="26:31">
      <c r="Z1051" s="11"/>
      <c r="AD1051" s="2"/>
      <c r="AE1051" s="6"/>
    </row>
    <row r="1052" spans="26:31">
      <c r="Z1052" s="11"/>
      <c r="AD1052" s="2"/>
      <c r="AE1052" s="6"/>
    </row>
    <row r="1053" spans="26:31">
      <c r="Z1053" s="11"/>
      <c r="AD1053" s="2"/>
      <c r="AE1053" s="6"/>
    </row>
    <row r="1054" spans="26:31">
      <c r="Z1054" s="11"/>
      <c r="AD1054" s="2"/>
      <c r="AE1054" s="6"/>
    </row>
    <row r="1055" spans="26:31">
      <c r="Z1055" s="11"/>
      <c r="AD1055" s="2"/>
      <c r="AE1055" s="6"/>
    </row>
    <row r="1056" spans="26:31">
      <c r="Z1056" s="11"/>
      <c r="AD1056" s="2"/>
      <c r="AE1056" s="6"/>
    </row>
    <row r="1057" spans="26:31">
      <c r="Z1057" s="11"/>
      <c r="AD1057" s="2"/>
      <c r="AE1057" s="6"/>
    </row>
    <row r="1058" spans="26:31">
      <c r="Z1058" s="11"/>
      <c r="AD1058" s="2"/>
      <c r="AE1058" s="6"/>
    </row>
    <row r="1059" spans="26:31">
      <c r="Z1059" s="11"/>
      <c r="AD1059" s="2"/>
      <c r="AE1059" s="6"/>
    </row>
    <row r="1060" spans="26:31">
      <c r="Z1060" s="11"/>
      <c r="AD1060" s="2"/>
      <c r="AE1060" s="6"/>
    </row>
    <row r="1061" spans="26:31">
      <c r="Z1061" s="11"/>
      <c r="AD1061" s="2"/>
      <c r="AE1061" s="6"/>
    </row>
    <row r="1062" spans="26:31">
      <c r="Z1062" s="11"/>
      <c r="AD1062" s="2"/>
      <c r="AE1062" s="6"/>
    </row>
    <row r="1063" spans="26:31">
      <c r="Z1063" s="11"/>
      <c r="AD1063" s="2"/>
      <c r="AE1063" s="6"/>
    </row>
    <row r="1064" spans="26:31">
      <c r="Z1064" s="11"/>
      <c r="AD1064" s="2"/>
      <c r="AE1064" s="6"/>
    </row>
    <row r="1065" spans="26:31">
      <c r="Z1065" s="11"/>
      <c r="AD1065" s="2"/>
      <c r="AE1065" s="6"/>
    </row>
    <row r="1066" spans="26:31">
      <c r="Z1066" s="11"/>
      <c r="AD1066" s="2"/>
      <c r="AE1066" s="6"/>
    </row>
    <row r="1067" spans="26:31">
      <c r="Z1067" s="11"/>
      <c r="AD1067" s="2"/>
      <c r="AE1067" s="6"/>
    </row>
    <row r="1068" spans="26:31">
      <c r="Z1068" s="11"/>
      <c r="AD1068" s="2"/>
      <c r="AE1068" s="6"/>
    </row>
    <row r="1069" spans="26:31">
      <c r="Z1069" s="11"/>
      <c r="AD1069" s="2"/>
      <c r="AE1069" s="6"/>
    </row>
    <row r="1070" spans="26:31">
      <c r="Z1070" s="11"/>
      <c r="AD1070" s="2"/>
      <c r="AE1070" s="6"/>
    </row>
    <row r="1071" spans="26:31">
      <c r="Z1071" s="11"/>
      <c r="AD1071" s="2"/>
      <c r="AE1071" s="6"/>
    </row>
    <row r="1072" spans="26:31">
      <c r="Z1072" s="11"/>
      <c r="AD1072" s="2"/>
      <c r="AE1072" s="6"/>
    </row>
    <row r="1073" spans="26:31">
      <c r="Z1073" s="11"/>
      <c r="AD1073" s="2"/>
      <c r="AE1073" s="6"/>
    </row>
    <row r="1074" spans="26:31">
      <c r="Z1074" s="11"/>
      <c r="AD1074" s="2"/>
      <c r="AE1074" s="6"/>
    </row>
    <row r="1075" spans="26:31">
      <c r="Z1075" s="11"/>
      <c r="AD1075" s="2"/>
      <c r="AE1075" s="6"/>
    </row>
    <row r="1076" spans="26:31">
      <c r="Z1076" s="11" t="s">
        <v>208</v>
      </c>
      <c r="AA1076" s="50" t="s">
        <v>57</v>
      </c>
      <c r="AB1076" s="51">
        <v>366000</v>
      </c>
      <c r="AC1076" s="48" t="s">
        <v>53</v>
      </c>
      <c r="AD1076" s="2" t="str">
        <f>VLOOKUP(AC1076,$AG$1:$AH$16,2,0)</f>
        <v>SP</v>
      </c>
      <c r="AE1076" s="6">
        <f t="shared" ref="AE1076:AE1107" si="40">AB1076/SUM($AB$1076:$AB$1173)</f>
        <v>3.6409100423613612E-3</v>
      </c>
    </row>
    <row r="1077" spans="26:31">
      <c r="Z1077" s="11" t="s">
        <v>208</v>
      </c>
      <c r="AA1077" s="50" t="s">
        <v>57</v>
      </c>
      <c r="AB1077" s="51">
        <v>1109000</v>
      </c>
      <c r="AC1077" s="48" t="s">
        <v>53</v>
      </c>
      <c r="AD1077" s="2" t="str">
        <f t="shared" ref="AD1077:AD1140" si="41">VLOOKUP(AC1077,$AG$1:$AH$16,2,0)</f>
        <v>SP</v>
      </c>
      <c r="AE1077" s="6">
        <f t="shared" si="40"/>
        <v>1.103215638518784E-2</v>
      </c>
    </row>
    <row r="1078" spans="26:31">
      <c r="Z1078" s="11" t="s">
        <v>208</v>
      </c>
      <c r="AA1078" s="50" t="s">
        <v>57</v>
      </c>
      <c r="AB1078" s="51">
        <v>590000</v>
      </c>
      <c r="AC1078" s="48" t="s">
        <v>53</v>
      </c>
      <c r="AD1078" s="2" t="str">
        <f t="shared" si="41"/>
        <v>SP</v>
      </c>
      <c r="AE1078" s="6">
        <f t="shared" si="40"/>
        <v>5.8692265710196803E-3</v>
      </c>
    </row>
    <row r="1079" spans="26:31">
      <c r="Z1079" s="11" t="s">
        <v>208</v>
      </c>
      <c r="AA1079" s="50" t="s">
        <v>57</v>
      </c>
      <c r="AB1079" s="51">
        <v>3114000</v>
      </c>
      <c r="AC1079" s="48" t="s">
        <v>53</v>
      </c>
      <c r="AD1079" s="2" t="str">
        <f t="shared" si="41"/>
        <v>SP</v>
      </c>
      <c r="AE1079" s="6">
        <f t="shared" si="40"/>
        <v>3.0977578885008957E-2</v>
      </c>
    </row>
    <row r="1080" spans="26:31">
      <c r="Z1080" s="11" t="s">
        <v>208</v>
      </c>
      <c r="AA1080" s="50" t="s">
        <v>57</v>
      </c>
      <c r="AB1080" s="51">
        <v>448000</v>
      </c>
      <c r="AC1080" s="48" t="s">
        <v>53</v>
      </c>
      <c r="AD1080" s="2" t="str">
        <f t="shared" si="41"/>
        <v>SP</v>
      </c>
      <c r="AE1080" s="6">
        <f t="shared" si="40"/>
        <v>4.4566330573166391E-3</v>
      </c>
    </row>
    <row r="1081" spans="26:31">
      <c r="Z1081" s="11" t="s">
        <v>208</v>
      </c>
      <c r="AA1081" s="50" t="s">
        <v>57</v>
      </c>
      <c r="AB1081" s="51">
        <v>624000</v>
      </c>
      <c r="AC1081" s="48" t="s">
        <v>53</v>
      </c>
      <c r="AD1081" s="2" t="str">
        <f t="shared" si="41"/>
        <v>SP</v>
      </c>
      <c r="AE1081" s="6">
        <f t="shared" si="40"/>
        <v>6.2074531869767474E-3</v>
      </c>
    </row>
    <row r="1082" spans="26:31">
      <c r="Z1082" s="11" t="s">
        <v>208</v>
      </c>
      <c r="AA1082" s="50" t="s">
        <v>57</v>
      </c>
      <c r="AB1082" s="51">
        <v>5949000</v>
      </c>
      <c r="AC1082" s="48" t="s">
        <v>53</v>
      </c>
      <c r="AD1082" s="2" t="str">
        <f t="shared" si="41"/>
        <v>SP</v>
      </c>
      <c r="AE1082" s="6">
        <f t="shared" si="40"/>
        <v>5.9179709950840813E-2</v>
      </c>
    </row>
    <row r="1083" spans="26:31">
      <c r="Z1083" s="11" t="s">
        <v>208</v>
      </c>
      <c r="AA1083" s="50" t="s">
        <v>57</v>
      </c>
      <c r="AB1083" s="51">
        <v>2704000</v>
      </c>
      <c r="AC1083" s="48" t="s">
        <v>53</v>
      </c>
      <c r="AD1083" s="2" t="str">
        <f t="shared" si="41"/>
        <v>SP</v>
      </c>
      <c r="AE1083" s="6">
        <f t="shared" si="40"/>
        <v>2.689896381023257E-2</v>
      </c>
    </row>
    <row r="1084" spans="26:31">
      <c r="Z1084" s="11" t="s">
        <v>208</v>
      </c>
      <c r="AA1084" s="50" t="s">
        <v>57</v>
      </c>
      <c r="AB1084" s="51">
        <v>650000</v>
      </c>
      <c r="AC1084" s="48" t="s">
        <v>53</v>
      </c>
      <c r="AD1084" s="2" t="str">
        <f t="shared" si="41"/>
        <v>SP</v>
      </c>
      <c r="AE1084" s="6">
        <f t="shared" si="40"/>
        <v>6.4660970697674449E-3</v>
      </c>
    </row>
    <row r="1085" spans="26:31">
      <c r="Z1085" s="11" t="s">
        <v>208</v>
      </c>
      <c r="AA1085" s="50" t="s">
        <v>57</v>
      </c>
      <c r="AB1085" s="51">
        <v>806000</v>
      </c>
      <c r="AC1085" s="48" t="s">
        <v>53</v>
      </c>
      <c r="AD1085" s="2" t="str">
        <f t="shared" si="41"/>
        <v>SP</v>
      </c>
      <c r="AE1085" s="6">
        <f t="shared" si="40"/>
        <v>8.0179603665116311E-3</v>
      </c>
    </row>
    <row r="1086" spans="26:31">
      <c r="Z1086" s="11" t="s">
        <v>208</v>
      </c>
      <c r="AA1086" s="50" t="s">
        <v>57</v>
      </c>
      <c r="AB1086" s="51">
        <v>320000</v>
      </c>
      <c r="AC1086" s="48" t="s">
        <v>53</v>
      </c>
      <c r="AD1086" s="2" t="str">
        <f t="shared" si="41"/>
        <v>SP</v>
      </c>
      <c r="AE1086" s="6">
        <f t="shared" si="40"/>
        <v>3.1833093266547419E-3</v>
      </c>
    </row>
    <row r="1087" spans="26:31">
      <c r="Z1087" s="11" t="s">
        <v>208</v>
      </c>
      <c r="AA1087" s="50" t="s">
        <v>57</v>
      </c>
      <c r="AB1087" s="51">
        <v>11783000</v>
      </c>
      <c r="AC1087" s="48" t="s">
        <v>53</v>
      </c>
      <c r="AD1087" s="2" t="str">
        <f t="shared" si="41"/>
        <v>SP</v>
      </c>
      <c r="AE1087" s="6">
        <f t="shared" si="40"/>
        <v>0.11721541811241508</v>
      </c>
    </row>
    <row r="1088" spans="26:31">
      <c r="Z1088" s="11" t="s">
        <v>208</v>
      </c>
      <c r="AA1088" s="50" t="s">
        <v>57</v>
      </c>
      <c r="AB1088" s="51">
        <v>354000</v>
      </c>
      <c r="AC1088" s="48" t="s">
        <v>53</v>
      </c>
      <c r="AD1088" s="2" t="str">
        <f t="shared" si="41"/>
        <v>SP</v>
      </c>
      <c r="AE1088" s="6">
        <f t="shared" si="40"/>
        <v>3.5215359426118082E-3</v>
      </c>
    </row>
    <row r="1089" spans="26:31">
      <c r="Z1089" s="11" t="s">
        <v>208</v>
      </c>
      <c r="AA1089" s="50" t="s">
        <v>57</v>
      </c>
      <c r="AB1089" s="51">
        <v>863000</v>
      </c>
      <c r="AC1089" s="48" t="s">
        <v>53</v>
      </c>
      <c r="AD1089" s="2" t="str">
        <f t="shared" si="41"/>
        <v>SP</v>
      </c>
      <c r="AE1089" s="6">
        <f t="shared" si="40"/>
        <v>8.5849873403220072E-3</v>
      </c>
    </row>
    <row r="1090" spans="26:31">
      <c r="Z1090" s="11" t="s">
        <v>208</v>
      </c>
      <c r="AA1090" s="50" t="s">
        <v>57</v>
      </c>
      <c r="AB1090" s="51">
        <v>755000</v>
      </c>
      <c r="AC1090" s="48" t="s">
        <v>53</v>
      </c>
      <c r="AD1090" s="2" t="str">
        <f t="shared" si="41"/>
        <v>SP</v>
      </c>
      <c r="AE1090" s="6">
        <f t="shared" si="40"/>
        <v>7.5106204425760322E-3</v>
      </c>
    </row>
    <row r="1091" spans="26:31">
      <c r="Z1091" s="11" t="s">
        <v>208</v>
      </c>
      <c r="AA1091" s="50" t="s">
        <v>57</v>
      </c>
      <c r="AB1091" s="51">
        <v>403000</v>
      </c>
      <c r="AC1091" s="48" t="s">
        <v>53</v>
      </c>
      <c r="AD1091" s="2" t="str">
        <f t="shared" si="41"/>
        <v>SP</v>
      </c>
      <c r="AE1091" s="6">
        <f t="shared" si="40"/>
        <v>4.0089801832558156E-3</v>
      </c>
    </row>
    <row r="1092" spans="26:31">
      <c r="Z1092" s="11" t="s">
        <v>208</v>
      </c>
      <c r="AA1092" s="50" t="s">
        <v>57</v>
      </c>
      <c r="AB1092" s="51">
        <v>918000</v>
      </c>
      <c r="AC1092" s="48" t="s">
        <v>53</v>
      </c>
      <c r="AD1092" s="2" t="str">
        <f t="shared" si="41"/>
        <v>SP</v>
      </c>
      <c r="AE1092" s="6">
        <f t="shared" si="40"/>
        <v>9.1321186308407909E-3</v>
      </c>
    </row>
    <row r="1093" spans="26:31">
      <c r="Z1093" s="11" t="s">
        <v>208</v>
      </c>
      <c r="AA1093" s="50" t="s">
        <v>57</v>
      </c>
      <c r="AB1093" s="51">
        <v>295000</v>
      </c>
      <c r="AC1093" s="48" t="s">
        <v>53</v>
      </c>
      <c r="AD1093" s="2" t="str">
        <f t="shared" si="41"/>
        <v>SP</v>
      </c>
      <c r="AE1093" s="6">
        <f t="shared" si="40"/>
        <v>2.9346132855098401E-3</v>
      </c>
    </row>
    <row r="1094" spans="26:31">
      <c r="Z1094" s="11" t="s">
        <v>208</v>
      </c>
      <c r="AA1094" s="50" t="s">
        <v>57</v>
      </c>
      <c r="AB1094" s="51">
        <v>348000</v>
      </c>
      <c r="AC1094" s="48" t="s">
        <v>53</v>
      </c>
      <c r="AD1094" s="2" t="str">
        <f t="shared" si="41"/>
        <v>SP</v>
      </c>
      <c r="AE1094" s="6">
        <f t="shared" si="40"/>
        <v>3.4618488927370319E-3</v>
      </c>
    </row>
    <row r="1095" spans="26:31">
      <c r="Z1095" s="11" t="s">
        <v>208</v>
      </c>
      <c r="AA1095" s="50" t="s">
        <v>57</v>
      </c>
      <c r="AB1095" s="51">
        <v>434000</v>
      </c>
      <c r="AC1095" s="48" t="s">
        <v>53</v>
      </c>
      <c r="AD1095" s="2" t="str">
        <f t="shared" si="41"/>
        <v>SP</v>
      </c>
      <c r="AE1095" s="6">
        <f t="shared" si="40"/>
        <v>4.3173632742754941E-3</v>
      </c>
    </row>
    <row r="1096" spans="26:31">
      <c r="Z1096" s="11" t="s">
        <v>208</v>
      </c>
      <c r="AA1096" s="50" t="s">
        <v>57</v>
      </c>
      <c r="AB1096" s="51">
        <v>2560000</v>
      </c>
      <c r="AC1096" s="48" t="s">
        <v>53</v>
      </c>
      <c r="AD1096" s="2" t="str">
        <f t="shared" si="41"/>
        <v>SP</v>
      </c>
      <c r="AE1096" s="6">
        <f t="shared" si="40"/>
        <v>2.5466474613237935E-2</v>
      </c>
    </row>
    <row r="1097" spans="26:31">
      <c r="Z1097" s="11" t="s">
        <v>208</v>
      </c>
      <c r="AA1097" s="50" t="s">
        <v>57</v>
      </c>
      <c r="AB1097" s="51">
        <v>1345000</v>
      </c>
      <c r="AC1097" s="48" t="s">
        <v>53</v>
      </c>
      <c r="AD1097" s="2" t="str">
        <f t="shared" si="41"/>
        <v>SP</v>
      </c>
      <c r="AE1097" s="6">
        <f t="shared" si="40"/>
        <v>1.3379847013595713E-2</v>
      </c>
    </row>
    <row r="1098" spans="26:31">
      <c r="Z1098" s="11" t="s">
        <v>208</v>
      </c>
      <c r="AA1098" s="50" t="s">
        <v>57</v>
      </c>
      <c r="AB1098" s="51">
        <v>327000</v>
      </c>
      <c r="AC1098" s="48" t="s">
        <v>53</v>
      </c>
      <c r="AD1098" s="2" t="str">
        <f t="shared" si="41"/>
        <v>SP</v>
      </c>
      <c r="AE1098" s="6">
        <f t="shared" si="40"/>
        <v>3.2529442181753144E-3</v>
      </c>
    </row>
    <row r="1099" spans="26:31">
      <c r="Z1099" s="11" t="s">
        <v>208</v>
      </c>
      <c r="AA1099" s="50" t="s">
        <v>57</v>
      </c>
      <c r="AB1099" s="51">
        <v>948000</v>
      </c>
      <c r="AC1099" s="48" t="s">
        <v>88</v>
      </c>
      <c r="AD1099" s="2" t="str">
        <f t="shared" si="41"/>
        <v>Sudeste</v>
      </c>
      <c r="AE1099" s="6">
        <f t="shared" si="40"/>
        <v>9.4305538802146732E-3</v>
      </c>
    </row>
    <row r="1100" spans="26:31">
      <c r="Z1100" s="11" t="s">
        <v>208</v>
      </c>
      <c r="AA1100" s="50" t="s">
        <v>57</v>
      </c>
      <c r="AB1100" s="51">
        <v>538000</v>
      </c>
      <c r="AC1100" s="48" t="s">
        <v>209</v>
      </c>
      <c r="AD1100" s="2" t="str">
        <f t="shared" si="41"/>
        <v>Sudeste</v>
      </c>
      <c r="AE1100" s="6">
        <f t="shared" si="40"/>
        <v>5.3519388054382852E-3</v>
      </c>
    </row>
    <row r="1101" spans="26:31">
      <c r="Z1101" s="11" t="s">
        <v>208</v>
      </c>
      <c r="AA1101" s="50" t="s">
        <v>57</v>
      </c>
      <c r="AB1101" s="51">
        <v>1222278.75</v>
      </c>
      <c r="AC1101" s="48" t="s">
        <v>53</v>
      </c>
      <c r="AD1101" s="2" t="str">
        <f t="shared" si="41"/>
        <v>SP</v>
      </c>
      <c r="AE1101" s="6">
        <f t="shared" si="40"/>
        <v>1.2159035452021561E-2</v>
      </c>
    </row>
    <row r="1102" spans="26:31">
      <c r="Z1102" s="11" t="s">
        <v>208</v>
      </c>
      <c r="AA1102" s="50" t="s">
        <v>57</v>
      </c>
      <c r="AB1102" s="51">
        <v>411000</v>
      </c>
      <c r="AC1102" s="48" t="s">
        <v>53</v>
      </c>
      <c r="AD1102" s="2" t="str">
        <f t="shared" si="41"/>
        <v>SP</v>
      </c>
      <c r="AE1102" s="6">
        <f t="shared" si="40"/>
        <v>4.0885629164221842E-3</v>
      </c>
    </row>
    <row r="1103" spans="26:31">
      <c r="Z1103" s="11" t="s">
        <v>208</v>
      </c>
      <c r="AA1103" s="50" t="s">
        <v>57</v>
      </c>
      <c r="AB1103" s="51">
        <v>960000</v>
      </c>
      <c r="AC1103" s="48" t="s">
        <v>53</v>
      </c>
      <c r="AD1103" s="2" t="str">
        <f t="shared" si="41"/>
        <v>SP</v>
      </c>
      <c r="AE1103" s="6">
        <f t="shared" si="40"/>
        <v>9.5499279799642258E-3</v>
      </c>
    </row>
    <row r="1104" spans="26:31">
      <c r="Z1104" s="11" t="s">
        <v>208</v>
      </c>
      <c r="AA1104" s="50" t="s">
        <v>57</v>
      </c>
      <c r="AB1104" s="51">
        <v>180635.51999999999</v>
      </c>
      <c r="AC1104" s="48" t="s">
        <v>88</v>
      </c>
      <c r="AD1104" s="2" t="str">
        <f t="shared" si="41"/>
        <v>Sudeste</v>
      </c>
      <c r="AE1104" s="6">
        <f t="shared" si="40"/>
        <v>1.7969335485660287E-3</v>
      </c>
    </row>
    <row r="1105" spans="26:31">
      <c r="Z1105" s="11" t="s">
        <v>208</v>
      </c>
      <c r="AA1105" s="50" t="s">
        <v>57</v>
      </c>
      <c r="AB1105" s="51">
        <v>180635.51999999999</v>
      </c>
      <c r="AC1105" s="48" t="s">
        <v>88</v>
      </c>
      <c r="AD1105" s="2" t="str">
        <f t="shared" si="41"/>
        <v>Sudeste</v>
      </c>
      <c r="AE1105" s="6">
        <f t="shared" si="40"/>
        <v>1.7969335485660287E-3</v>
      </c>
    </row>
    <row r="1106" spans="26:31">
      <c r="Z1106" s="11" t="s">
        <v>208</v>
      </c>
      <c r="AA1106" s="50" t="s">
        <v>57</v>
      </c>
      <c r="AB1106" s="51">
        <v>180635.51999999999</v>
      </c>
      <c r="AC1106" s="48" t="s">
        <v>88</v>
      </c>
      <c r="AD1106" s="2" t="str">
        <f t="shared" si="41"/>
        <v>Sudeste</v>
      </c>
      <c r="AE1106" s="6">
        <f t="shared" si="40"/>
        <v>1.7969335485660287E-3</v>
      </c>
    </row>
    <row r="1107" spans="26:31">
      <c r="Z1107" s="11" t="s">
        <v>208</v>
      </c>
      <c r="AA1107" s="50" t="s">
        <v>57</v>
      </c>
      <c r="AB1107" s="51">
        <v>180635.51999999999</v>
      </c>
      <c r="AC1107" s="48" t="s">
        <v>88</v>
      </c>
      <c r="AD1107" s="2" t="str">
        <f t="shared" si="41"/>
        <v>Sudeste</v>
      </c>
      <c r="AE1107" s="6">
        <f t="shared" si="40"/>
        <v>1.7969335485660287E-3</v>
      </c>
    </row>
    <row r="1108" spans="26:31">
      <c r="Z1108" s="11" t="s">
        <v>208</v>
      </c>
      <c r="AA1108" s="50" t="s">
        <v>57</v>
      </c>
      <c r="AB1108" s="51">
        <v>228399.72</v>
      </c>
      <c r="AC1108" s="48" t="s">
        <v>88</v>
      </c>
      <c r="AD1108" s="2" t="str">
        <f t="shared" si="41"/>
        <v>Sudeste</v>
      </c>
      <c r="AE1108" s="6">
        <f t="shared" ref="AE1108:AE1139" si="42">AB1108/SUM($AB$1076:$AB$1173)</f>
        <v>2.2720842465041614E-3</v>
      </c>
    </row>
    <row r="1109" spans="26:31">
      <c r="Z1109" s="11" t="s">
        <v>208</v>
      </c>
      <c r="AA1109" s="50" t="s">
        <v>57</v>
      </c>
      <c r="AB1109" s="51">
        <v>232162.96</v>
      </c>
      <c r="AC1109" s="48" t="s">
        <v>88</v>
      </c>
      <c r="AD1109" s="2" t="str">
        <f t="shared" si="41"/>
        <v>Sudeste</v>
      </c>
      <c r="AE1109" s="6">
        <f t="shared" si="42"/>
        <v>2.309520362099287E-3</v>
      </c>
    </row>
    <row r="1110" spans="26:31">
      <c r="Z1110" s="11" t="s">
        <v>208</v>
      </c>
      <c r="AA1110" s="50" t="s">
        <v>57</v>
      </c>
      <c r="AB1110" s="51">
        <v>237952.56</v>
      </c>
      <c r="AC1110" s="48" t="s">
        <v>88</v>
      </c>
      <c r="AD1110" s="2" t="str">
        <f t="shared" si="41"/>
        <v>Sudeste</v>
      </c>
      <c r="AE1110" s="6">
        <f t="shared" si="42"/>
        <v>2.3671143860917879E-3</v>
      </c>
    </row>
    <row r="1111" spans="26:31">
      <c r="Z1111" s="11" t="s">
        <v>208</v>
      </c>
      <c r="AA1111" s="50" t="s">
        <v>57</v>
      </c>
      <c r="AB1111" s="51">
        <v>583004.92000000004</v>
      </c>
      <c r="AC1111" s="48" t="s">
        <v>88</v>
      </c>
      <c r="AD1111" s="2" t="str">
        <f t="shared" si="41"/>
        <v>Sudeste</v>
      </c>
      <c r="AE1111" s="6">
        <f t="shared" si="42"/>
        <v>5.7996406228800063E-3</v>
      </c>
    </row>
    <row r="1112" spans="26:31">
      <c r="Z1112" s="11" t="s">
        <v>208</v>
      </c>
      <c r="AA1112" s="50" t="s">
        <v>57</v>
      </c>
      <c r="AB1112" s="51">
        <v>592384.64</v>
      </c>
      <c r="AC1112" s="48" t="s">
        <v>88</v>
      </c>
      <c r="AD1112" s="2" t="str">
        <f t="shared" si="41"/>
        <v>Sudeste</v>
      </c>
      <c r="AE1112" s="6">
        <f t="shared" si="42"/>
        <v>5.8929485921219117E-3</v>
      </c>
    </row>
    <row r="1113" spans="26:31">
      <c r="Z1113" s="11" t="s">
        <v>208</v>
      </c>
      <c r="AA1113" s="50" t="s">
        <v>57</v>
      </c>
      <c r="AB1113" s="51">
        <v>625038.9</v>
      </c>
      <c r="AC1113" s="48" t="s">
        <v>88</v>
      </c>
      <c r="AD1113" s="2" t="str">
        <f t="shared" si="41"/>
        <v>Sudeste</v>
      </c>
      <c r="AE1113" s="6">
        <f t="shared" si="42"/>
        <v>6.2177879996625643E-3</v>
      </c>
    </row>
    <row r="1114" spans="26:31">
      <c r="Z1114" s="11" t="s">
        <v>208</v>
      </c>
      <c r="AA1114" s="50" t="s">
        <v>57</v>
      </c>
      <c r="AB1114" s="51">
        <v>679952.34</v>
      </c>
      <c r="AC1114" s="48" t="s">
        <v>88</v>
      </c>
      <c r="AD1114" s="2" t="str">
        <f t="shared" si="41"/>
        <v>Sudeste</v>
      </c>
      <c r="AE1114" s="6">
        <f t="shared" si="42"/>
        <v>6.7640582050084875E-3</v>
      </c>
    </row>
    <row r="1115" spans="26:31">
      <c r="Z1115" s="11" t="s">
        <v>208</v>
      </c>
      <c r="AA1115" s="50" t="s">
        <v>57</v>
      </c>
      <c r="AB1115" s="51">
        <v>1395835.46</v>
      </c>
      <c r="AC1115" s="48" t="s">
        <v>88</v>
      </c>
      <c r="AD1115" s="2" t="str">
        <f t="shared" si="41"/>
        <v>Sudeste</v>
      </c>
      <c r="AE1115" s="6">
        <f t="shared" si="42"/>
        <v>1.3885550119666912E-2</v>
      </c>
    </row>
    <row r="1116" spans="26:31">
      <c r="Z1116" s="11" t="s">
        <v>208</v>
      </c>
      <c r="AA1116" s="50" t="s">
        <v>57</v>
      </c>
      <c r="AB1116" s="51">
        <v>1210000</v>
      </c>
      <c r="AC1116" s="48" t="s">
        <v>53</v>
      </c>
      <c r="AD1116" s="2" t="str">
        <f t="shared" si="41"/>
        <v>SP</v>
      </c>
      <c r="AE1116" s="6">
        <f t="shared" si="42"/>
        <v>1.2036888391413243E-2</v>
      </c>
    </row>
    <row r="1117" spans="26:31">
      <c r="Z1117" s="11" t="s">
        <v>208</v>
      </c>
      <c r="AA1117" s="50" t="s">
        <v>57</v>
      </c>
      <c r="AB1117" s="51">
        <v>2455000</v>
      </c>
      <c r="AC1117" s="48" t="s">
        <v>53</v>
      </c>
      <c r="AD1117" s="2" t="str">
        <f t="shared" si="41"/>
        <v>SP</v>
      </c>
      <c r="AE1117" s="6">
        <f t="shared" si="42"/>
        <v>2.4421951240429347E-2</v>
      </c>
    </row>
    <row r="1118" spans="26:31">
      <c r="Z1118" s="11" t="s">
        <v>208</v>
      </c>
      <c r="AA1118" s="50" t="s">
        <v>57</v>
      </c>
      <c r="AB1118" s="51">
        <v>840000</v>
      </c>
      <c r="AC1118" s="48" t="s">
        <v>53</v>
      </c>
      <c r="AD1118" s="2" t="str">
        <f t="shared" si="41"/>
        <v>SP</v>
      </c>
      <c r="AE1118" s="6">
        <f t="shared" si="42"/>
        <v>8.3561869824686982E-3</v>
      </c>
    </row>
    <row r="1119" spans="26:31">
      <c r="Z1119" s="11" t="s">
        <v>208</v>
      </c>
      <c r="AA1119" s="50" t="s">
        <v>57</v>
      </c>
      <c r="AB1119" s="51">
        <v>340000</v>
      </c>
      <c r="AC1119" s="48" t="s">
        <v>84</v>
      </c>
      <c r="AD1119" s="2" t="str">
        <f t="shared" si="41"/>
        <v>Sul</v>
      </c>
      <c r="AE1119" s="6">
        <f t="shared" si="42"/>
        <v>3.3822661595706632E-3</v>
      </c>
    </row>
    <row r="1120" spans="26:31">
      <c r="Z1120" s="11" t="s">
        <v>208</v>
      </c>
      <c r="AA1120" s="50" t="s">
        <v>57</v>
      </c>
      <c r="AB1120" s="51">
        <v>215239</v>
      </c>
      <c r="AC1120" s="48" t="s">
        <v>53</v>
      </c>
      <c r="AD1120" s="2" t="str">
        <f t="shared" si="41"/>
        <v>SP</v>
      </c>
      <c r="AE1120" s="6">
        <f t="shared" si="42"/>
        <v>2.1411634879994999E-3</v>
      </c>
    </row>
    <row r="1121" spans="26:31">
      <c r="Z1121" s="11" t="s">
        <v>208</v>
      </c>
      <c r="AA1121" s="50" t="s">
        <v>57</v>
      </c>
      <c r="AB1121" s="51">
        <v>1220000</v>
      </c>
      <c r="AC1121" s="48" t="s">
        <v>53</v>
      </c>
      <c r="AD1121" s="2" t="str">
        <f t="shared" si="41"/>
        <v>SP</v>
      </c>
      <c r="AE1121" s="6">
        <f t="shared" si="42"/>
        <v>1.2136366807871205E-2</v>
      </c>
    </row>
    <row r="1122" spans="26:31">
      <c r="Z1122" s="11" t="s">
        <v>208</v>
      </c>
      <c r="AA1122" s="50" t="s">
        <v>57</v>
      </c>
      <c r="AB1122" s="51">
        <v>601880</v>
      </c>
      <c r="AC1122" s="48" t="s">
        <v>53</v>
      </c>
      <c r="AD1122" s="2" t="str">
        <f t="shared" si="41"/>
        <v>SP</v>
      </c>
      <c r="AE1122" s="6">
        <f t="shared" si="42"/>
        <v>5.9874069297717377E-3</v>
      </c>
    </row>
    <row r="1123" spans="26:31">
      <c r="Z1123" s="11" t="s">
        <v>208</v>
      </c>
      <c r="AA1123" s="50" t="s">
        <v>57</v>
      </c>
      <c r="AB1123" s="51">
        <v>415000</v>
      </c>
      <c r="AC1123" s="48" t="s">
        <v>53</v>
      </c>
      <c r="AD1123" s="2" t="str">
        <f t="shared" si="41"/>
        <v>SP</v>
      </c>
      <c r="AE1123" s="6">
        <f t="shared" si="42"/>
        <v>4.1283542830053681E-3</v>
      </c>
    </row>
    <row r="1124" spans="26:31">
      <c r="Z1124" s="11" t="s">
        <v>208</v>
      </c>
      <c r="AA1124" s="50" t="s">
        <v>57</v>
      </c>
      <c r="AB1124" s="51">
        <v>907500</v>
      </c>
      <c r="AC1124" s="48" t="s">
        <v>53</v>
      </c>
      <c r="AD1124" s="2" t="str">
        <f t="shared" si="41"/>
        <v>SP</v>
      </c>
      <c r="AE1124" s="6">
        <f t="shared" si="42"/>
        <v>9.0276662935599317E-3</v>
      </c>
    </row>
    <row r="1125" spans="26:31">
      <c r="Z1125" s="11" t="s">
        <v>208</v>
      </c>
      <c r="AA1125" s="50" t="s">
        <v>57</v>
      </c>
      <c r="AB1125" s="51">
        <v>704000</v>
      </c>
      <c r="AC1125" s="48" t="s">
        <v>53</v>
      </c>
      <c r="AD1125" s="2" t="str">
        <f t="shared" si="41"/>
        <v>SP</v>
      </c>
      <c r="AE1125" s="6">
        <f t="shared" si="42"/>
        <v>7.0032805186404324E-3</v>
      </c>
    </row>
    <row r="1126" spans="26:31">
      <c r="Z1126" s="11" t="s">
        <v>208</v>
      </c>
      <c r="AA1126" s="50" t="s">
        <v>57</v>
      </c>
      <c r="AB1126" s="51">
        <v>847000</v>
      </c>
      <c r="AC1126" s="48" t="s">
        <v>53</v>
      </c>
      <c r="AD1126" s="2" t="str">
        <f t="shared" si="41"/>
        <v>SP</v>
      </c>
      <c r="AE1126" s="6">
        <f t="shared" si="42"/>
        <v>8.4258218739892699E-3</v>
      </c>
    </row>
    <row r="1127" spans="26:31">
      <c r="Z1127" s="11" t="s">
        <v>208</v>
      </c>
      <c r="AA1127" s="50" t="s">
        <v>57</v>
      </c>
      <c r="AB1127" s="51">
        <v>381000</v>
      </c>
      <c r="AC1127" s="48" t="s">
        <v>53</v>
      </c>
      <c r="AD1127" s="2" t="str">
        <f t="shared" si="41"/>
        <v>SP</v>
      </c>
      <c r="AE1127" s="6">
        <f t="shared" si="42"/>
        <v>3.7901276670483024E-3</v>
      </c>
    </row>
    <row r="1128" spans="26:31">
      <c r="Z1128" s="11" t="s">
        <v>208</v>
      </c>
      <c r="AA1128" s="50" t="s">
        <v>57</v>
      </c>
      <c r="AB1128" s="51">
        <v>257738.14</v>
      </c>
      <c r="AC1128" s="48" t="s">
        <v>53</v>
      </c>
      <c r="AD1128" s="2" t="str">
        <f t="shared" si="41"/>
        <v>SP</v>
      </c>
      <c r="AE1128" s="6">
        <f t="shared" si="42"/>
        <v>2.5639382028020178E-3</v>
      </c>
    </row>
    <row r="1129" spans="26:31">
      <c r="Z1129" s="11" t="s">
        <v>208</v>
      </c>
      <c r="AA1129" s="50" t="s">
        <v>57</v>
      </c>
      <c r="AB1129" s="51">
        <v>2201850</v>
      </c>
      <c r="AC1129" s="48" t="s">
        <v>95</v>
      </c>
      <c r="AD1129" s="2" t="str">
        <f t="shared" si="41"/>
        <v>Nordeste</v>
      </c>
      <c r="AE1129" s="6">
        <f t="shared" si="42"/>
        <v>2.1903655127796073E-2</v>
      </c>
    </row>
    <row r="1130" spans="26:31">
      <c r="Z1130" s="11" t="s">
        <v>208</v>
      </c>
      <c r="AA1130" s="50" t="s">
        <v>57</v>
      </c>
      <c r="AB1130" s="51">
        <v>716038</v>
      </c>
      <c r="AC1130" s="48" t="s">
        <v>53</v>
      </c>
      <c r="AD1130" s="2" t="str">
        <f t="shared" si="41"/>
        <v>SP</v>
      </c>
      <c r="AE1130" s="6">
        <f t="shared" si="42"/>
        <v>7.1230326363725255E-3</v>
      </c>
    </row>
    <row r="1131" spans="26:31">
      <c r="Z1131" s="11" t="s">
        <v>208</v>
      </c>
      <c r="AA1131" s="50" t="s">
        <v>57</v>
      </c>
      <c r="AB1131" s="51">
        <v>1362370.83</v>
      </c>
      <c r="AC1131" s="48" t="s">
        <v>54</v>
      </c>
      <c r="AD1131" s="2" t="str">
        <f t="shared" si="41"/>
        <v>DF</v>
      </c>
      <c r="AE1131" s="6">
        <f t="shared" si="42"/>
        <v>1.3552649279691758E-2</v>
      </c>
    </row>
    <row r="1132" spans="26:31">
      <c r="Z1132" s="11" t="s">
        <v>208</v>
      </c>
      <c r="AA1132" s="50" t="s">
        <v>57</v>
      </c>
      <c r="AB1132" s="51">
        <v>717707</v>
      </c>
      <c r="AC1132" s="48" t="s">
        <v>53</v>
      </c>
      <c r="AD1132" s="2" t="str">
        <f t="shared" si="41"/>
        <v>SP</v>
      </c>
      <c r="AE1132" s="6">
        <f t="shared" si="42"/>
        <v>7.1396355840793596E-3</v>
      </c>
    </row>
    <row r="1133" spans="26:31">
      <c r="Z1133" s="11" t="s">
        <v>208</v>
      </c>
      <c r="AA1133" s="50" t="s">
        <v>57</v>
      </c>
      <c r="AB1133" s="51">
        <v>291840</v>
      </c>
      <c r="AC1133" s="48" t="s">
        <v>53</v>
      </c>
      <c r="AD1133" s="2" t="str">
        <f t="shared" si="41"/>
        <v>SP</v>
      </c>
      <c r="AE1133" s="6">
        <f t="shared" si="42"/>
        <v>2.9031781059091245E-3</v>
      </c>
    </row>
    <row r="1134" spans="26:31">
      <c r="Z1134" s="11" t="s">
        <v>208</v>
      </c>
      <c r="AA1134" s="50" t="s">
        <v>57</v>
      </c>
      <c r="AB1134" s="51">
        <v>857505</v>
      </c>
      <c r="AC1134" s="48" t="s">
        <v>53</v>
      </c>
      <c r="AD1134" s="2" t="str">
        <f t="shared" si="41"/>
        <v>SP</v>
      </c>
      <c r="AE1134" s="6">
        <f t="shared" si="42"/>
        <v>8.5303239504783586E-3</v>
      </c>
    </row>
    <row r="1135" spans="26:31">
      <c r="Z1135" s="11" t="s">
        <v>208</v>
      </c>
      <c r="AA1135" s="50" t="s">
        <v>57</v>
      </c>
      <c r="AB1135" s="51">
        <v>2385000</v>
      </c>
      <c r="AC1135" s="48" t="s">
        <v>53</v>
      </c>
      <c r="AD1135" s="2" t="str">
        <f t="shared" si="41"/>
        <v>SP</v>
      </c>
      <c r="AE1135" s="6">
        <f t="shared" si="42"/>
        <v>2.3725602325223624E-2</v>
      </c>
    </row>
    <row r="1136" spans="26:31">
      <c r="Z1136" s="11" t="s">
        <v>208</v>
      </c>
      <c r="AA1136" s="50" t="s">
        <v>57</v>
      </c>
      <c r="AB1136" s="51">
        <v>537000</v>
      </c>
      <c r="AC1136" s="48" t="s">
        <v>53</v>
      </c>
      <c r="AD1136" s="2" t="str">
        <f t="shared" si="41"/>
        <v>SP</v>
      </c>
      <c r="AE1136" s="6">
        <f t="shared" si="42"/>
        <v>5.341990963792489E-3</v>
      </c>
    </row>
    <row r="1137" spans="26:31">
      <c r="Z1137" s="11" t="s">
        <v>208</v>
      </c>
      <c r="AA1137" s="50" t="s">
        <v>57</v>
      </c>
      <c r="AB1137" s="51">
        <v>428000</v>
      </c>
      <c r="AC1137" s="48" t="s">
        <v>53</v>
      </c>
      <c r="AD1137" s="2" t="str">
        <f t="shared" si="41"/>
        <v>SP</v>
      </c>
      <c r="AE1137" s="6">
        <f t="shared" si="42"/>
        <v>4.2576762244007178E-3</v>
      </c>
    </row>
    <row r="1138" spans="26:31">
      <c r="Z1138" s="11" t="s">
        <v>208</v>
      </c>
      <c r="AA1138" s="50" t="s">
        <v>57</v>
      </c>
      <c r="AB1138" s="51">
        <v>677098</v>
      </c>
      <c r="AC1138" s="48" t="s">
        <v>53</v>
      </c>
      <c r="AD1138" s="2" t="str">
        <f t="shared" si="41"/>
        <v>SP</v>
      </c>
      <c r="AE1138" s="6">
        <f t="shared" si="42"/>
        <v>6.7356636826852263E-3</v>
      </c>
    </row>
    <row r="1139" spans="26:31">
      <c r="Z1139" s="11" t="s">
        <v>208</v>
      </c>
      <c r="AA1139" s="50" t="s">
        <v>57</v>
      </c>
      <c r="AB1139" s="51">
        <v>273000</v>
      </c>
      <c r="AC1139" s="48" t="s">
        <v>53</v>
      </c>
      <c r="AD1139" s="2" t="str">
        <f t="shared" si="41"/>
        <v>SP</v>
      </c>
      <c r="AE1139" s="6">
        <f t="shared" si="42"/>
        <v>2.7157607693023269E-3</v>
      </c>
    </row>
    <row r="1140" spans="26:31">
      <c r="Z1140" s="11" t="s">
        <v>208</v>
      </c>
      <c r="AA1140" s="50" t="s">
        <v>57</v>
      </c>
      <c r="AB1140" s="51">
        <v>381000</v>
      </c>
      <c r="AC1140" s="48" t="s">
        <v>53</v>
      </c>
      <c r="AD1140" s="2" t="str">
        <f t="shared" si="41"/>
        <v>SP</v>
      </c>
      <c r="AE1140" s="6">
        <f t="shared" ref="AE1140:AE1160" si="43">AB1140/SUM($AB$1076:$AB$1173)</f>
        <v>3.7901276670483024E-3</v>
      </c>
    </row>
    <row r="1141" spans="26:31">
      <c r="Z1141" s="11" t="s">
        <v>208</v>
      </c>
      <c r="AA1141" s="50" t="s">
        <v>57</v>
      </c>
      <c r="AB1141" s="51">
        <v>327000</v>
      </c>
      <c r="AC1141" s="48" t="s">
        <v>53</v>
      </c>
      <c r="AD1141" s="2" t="str">
        <f t="shared" ref="AD1141:AD1160" si="44">VLOOKUP(AC1141,$AG$1:$AH$16,2,0)</f>
        <v>SP</v>
      </c>
      <c r="AE1141" s="6">
        <f t="shared" si="43"/>
        <v>3.2529442181753144E-3</v>
      </c>
    </row>
    <row r="1142" spans="26:31">
      <c r="Z1142" s="11" t="s">
        <v>208</v>
      </c>
      <c r="AA1142" s="50" t="s">
        <v>57</v>
      </c>
      <c r="AB1142" s="51">
        <v>292000</v>
      </c>
      <c r="AC1142" s="48" t="s">
        <v>53</v>
      </c>
      <c r="AD1142" s="2" t="str">
        <f t="shared" si="44"/>
        <v>SP</v>
      </c>
      <c r="AE1142" s="6">
        <f t="shared" si="43"/>
        <v>2.904769760572452E-3</v>
      </c>
    </row>
    <row r="1143" spans="26:31">
      <c r="Z1143" s="11" t="s">
        <v>208</v>
      </c>
      <c r="AA1143" s="50" t="s">
        <v>57</v>
      </c>
      <c r="AB1143" s="51">
        <v>264000</v>
      </c>
      <c r="AC1143" s="48" t="s">
        <v>53</v>
      </c>
      <c r="AD1143" s="2" t="str">
        <f t="shared" si="44"/>
        <v>SP</v>
      </c>
      <c r="AE1143" s="6">
        <f t="shared" si="43"/>
        <v>2.6262301944901621E-3</v>
      </c>
    </row>
    <row r="1144" spans="26:31">
      <c r="Z1144" s="11" t="s">
        <v>208</v>
      </c>
      <c r="AA1144" s="50" t="s">
        <v>57</v>
      </c>
      <c r="AB1144" s="51">
        <v>222000</v>
      </c>
      <c r="AC1144" s="48" t="s">
        <v>53</v>
      </c>
      <c r="AD1144" s="2" t="str">
        <f t="shared" si="44"/>
        <v>SP</v>
      </c>
      <c r="AE1144" s="6">
        <f t="shared" si="43"/>
        <v>2.2084208453667271E-3</v>
      </c>
    </row>
    <row r="1145" spans="26:31">
      <c r="Z1145" s="11" t="s">
        <v>208</v>
      </c>
      <c r="AA1145" s="50" t="s">
        <v>57</v>
      </c>
      <c r="AB1145" s="51">
        <v>404000</v>
      </c>
      <c r="AC1145" s="48" t="s">
        <v>53</v>
      </c>
      <c r="AD1145" s="2" t="str">
        <f t="shared" si="44"/>
        <v>SP</v>
      </c>
      <c r="AE1145" s="6">
        <f t="shared" si="43"/>
        <v>4.0189280249016118E-3</v>
      </c>
    </row>
    <row r="1146" spans="26:31">
      <c r="Z1146" s="11" t="s">
        <v>208</v>
      </c>
      <c r="AA1146" s="50" t="s">
        <v>57</v>
      </c>
      <c r="AB1146" s="51">
        <v>1798000</v>
      </c>
      <c r="AC1146" s="48" t="s">
        <v>53</v>
      </c>
      <c r="AD1146" s="2" t="str">
        <f t="shared" si="44"/>
        <v>SP</v>
      </c>
      <c r="AE1146" s="6">
        <f t="shared" si="43"/>
        <v>1.7886219279141333E-2</v>
      </c>
    </row>
    <row r="1147" spans="26:31">
      <c r="Z1147" s="11" t="s">
        <v>208</v>
      </c>
      <c r="AA1147" s="50" t="s">
        <v>57</v>
      </c>
      <c r="AB1147" s="51">
        <v>947000</v>
      </c>
      <c r="AC1147" s="48" t="s">
        <v>53</v>
      </c>
      <c r="AD1147" s="2" t="str">
        <f t="shared" si="44"/>
        <v>SP</v>
      </c>
      <c r="AE1147" s="6">
        <f t="shared" si="43"/>
        <v>9.420606038568877E-3</v>
      </c>
    </row>
    <row r="1148" spans="26:31">
      <c r="Z1148" s="11" t="s">
        <v>208</v>
      </c>
      <c r="AA1148" s="50" t="s">
        <v>57</v>
      </c>
      <c r="AB1148" s="51">
        <v>400000</v>
      </c>
      <c r="AC1148" s="48" t="s">
        <v>53</v>
      </c>
      <c r="AD1148" s="2" t="str">
        <f t="shared" si="44"/>
        <v>SP</v>
      </c>
      <c r="AE1148" s="6">
        <f t="shared" si="43"/>
        <v>3.9791366583184279E-3</v>
      </c>
    </row>
    <row r="1149" spans="26:31">
      <c r="Z1149" s="11" t="s">
        <v>208</v>
      </c>
      <c r="AA1149" s="50" t="s">
        <v>57</v>
      </c>
      <c r="AB1149" s="51">
        <v>646000</v>
      </c>
      <c r="AC1149" s="48" t="s">
        <v>87</v>
      </c>
      <c r="AD1149" s="2" t="str">
        <f t="shared" si="44"/>
        <v>Nordeste</v>
      </c>
      <c r="AE1149" s="6">
        <f t="shared" si="43"/>
        <v>6.4263057031842602E-3</v>
      </c>
    </row>
    <row r="1150" spans="26:31">
      <c r="Z1150" s="11" t="s">
        <v>208</v>
      </c>
      <c r="AA1150" s="50" t="s">
        <v>57</v>
      </c>
      <c r="AB1150" s="51">
        <v>1181000</v>
      </c>
      <c r="AC1150" s="48" t="s">
        <v>53</v>
      </c>
      <c r="AD1150" s="2" t="str">
        <f t="shared" si="44"/>
        <v>SP</v>
      </c>
      <c r="AE1150" s="6">
        <f t="shared" si="43"/>
        <v>1.1748400983685157E-2</v>
      </c>
    </row>
    <row r="1151" spans="26:31">
      <c r="Z1151" s="11" t="s">
        <v>208</v>
      </c>
      <c r="AA1151" s="50" t="s">
        <v>57</v>
      </c>
      <c r="AB1151" s="51">
        <v>7305000</v>
      </c>
      <c r="AC1151" s="48" t="s">
        <v>53</v>
      </c>
      <c r="AD1151" s="2" t="str">
        <f t="shared" si="44"/>
        <v>SP</v>
      </c>
      <c r="AE1151" s="6">
        <f t="shared" si="43"/>
        <v>7.2668983222540284E-2</v>
      </c>
    </row>
    <row r="1152" spans="26:31">
      <c r="Z1152" s="11" t="s">
        <v>208</v>
      </c>
      <c r="AA1152" s="50" t="s">
        <v>57</v>
      </c>
      <c r="AB1152" s="51">
        <v>452000</v>
      </c>
      <c r="AC1152" s="48" t="s">
        <v>53</v>
      </c>
      <c r="AD1152" s="2" t="str">
        <f t="shared" si="44"/>
        <v>SP</v>
      </c>
      <c r="AE1152" s="6">
        <f t="shared" si="43"/>
        <v>4.496424423899823E-3</v>
      </c>
    </row>
    <row r="1153" spans="26:31">
      <c r="Z1153" s="11" t="s">
        <v>208</v>
      </c>
      <c r="AA1153" s="50" t="s">
        <v>57</v>
      </c>
      <c r="AB1153" s="51">
        <v>790000</v>
      </c>
      <c r="AC1153" s="48" t="s">
        <v>53</v>
      </c>
      <c r="AD1153" s="2" t="str">
        <f t="shared" si="44"/>
        <v>SP</v>
      </c>
      <c r="AE1153" s="6">
        <f t="shared" si="43"/>
        <v>7.8587949001788938E-3</v>
      </c>
    </row>
    <row r="1154" spans="26:31">
      <c r="Z1154" s="11" t="s">
        <v>208</v>
      </c>
      <c r="AA1154" s="50" t="s">
        <v>57</v>
      </c>
      <c r="AB1154" s="51">
        <v>8640000</v>
      </c>
      <c r="AC1154" s="48" t="s">
        <v>55</v>
      </c>
      <c r="AD1154" s="2" t="str">
        <f t="shared" si="44"/>
        <v>Sudeste</v>
      </c>
      <c r="AE1154" s="6">
        <f t="shared" si="43"/>
        <v>8.5949351819678041E-2</v>
      </c>
    </row>
    <row r="1155" spans="26:31">
      <c r="Z1155" s="11" t="s">
        <v>208</v>
      </c>
      <c r="AA1155" s="50" t="s">
        <v>57</v>
      </c>
      <c r="AB1155" s="51">
        <v>221000</v>
      </c>
      <c r="AC1155" s="48" t="s">
        <v>53</v>
      </c>
      <c r="AD1155" s="2" t="str">
        <f t="shared" si="44"/>
        <v>SP</v>
      </c>
      <c r="AE1155" s="6">
        <f t="shared" si="43"/>
        <v>2.1984730037209314E-3</v>
      </c>
    </row>
    <row r="1156" spans="26:31">
      <c r="Z1156" s="11" t="s">
        <v>208</v>
      </c>
      <c r="AA1156" s="50" t="s">
        <v>57</v>
      </c>
      <c r="AB1156" s="51">
        <v>1375000</v>
      </c>
      <c r="AC1156" s="48" t="s">
        <v>53</v>
      </c>
      <c r="AD1156" s="2" t="str">
        <f t="shared" si="44"/>
        <v>SP</v>
      </c>
      <c r="AE1156" s="6">
        <f t="shared" si="43"/>
        <v>1.3678282262969594E-2</v>
      </c>
    </row>
    <row r="1157" spans="26:31">
      <c r="Z1157" s="11" t="s">
        <v>208</v>
      </c>
      <c r="AA1157" s="50" t="s">
        <v>57</v>
      </c>
      <c r="AB1157" s="51">
        <v>244000</v>
      </c>
      <c r="AC1157" s="48" t="s">
        <v>53</v>
      </c>
      <c r="AD1157" s="2" t="str">
        <f t="shared" si="44"/>
        <v>SP</v>
      </c>
      <c r="AE1157" s="6">
        <f t="shared" si="43"/>
        <v>2.4272733615742408E-3</v>
      </c>
    </row>
    <row r="1158" spans="26:31">
      <c r="Z1158" s="11" t="s">
        <v>208</v>
      </c>
      <c r="AA1158" s="50" t="s">
        <v>57</v>
      </c>
      <c r="AB1158" s="51">
        <v>285000</v>
      </c>
      <c r="AC1158" s="48" t="s">
        <v>53</v>
      </c>
      <c r="AD1158" s="2" t="str">
        <f t="shared" si="44"/>
        <v>SP</v>
      </c>
      <c r="AE1158" s="6">
        <f t="shared" si="43"/>
        <v>2.8351348690518795E-3</v>
      </c>
    </row>
    <row r="1159" spans="26:31">
      <c r="Z1159" s="11" t="s">
        <v>208</v>
      </c>
      <c r="AA1159" s="50" t="s">
        <v>57</v>
      </c>
      <c r="AB1159" s="51">
        <v>320000</v>
      </c>
      <c r="AC1159" s="48" t="s">
        <v>53</v>
      </c>
      <c r="AD1159" s="2" t="str">
        <f t="shared" si="44"/>
        <v>SP</v>
      </c>
      <c r="AE1159" s="6">
        <f t="shared" si="43"/>
        <v>3.1833093266547419E-3</v>
      </c>
    </row>
    <row r="1160" spans="26:31">
      <c r="Z1160" s="11" t="s">
        <v>208</v>
      </c>
      <c r="AA1160" s="50" t="s">
        <v>57</v>
      </c>
      <c r="AB1160" s="51">
        <v>6747000</v>
      </c>
      <c r="AC1160" s="48" t="s">
        <v>53</v>
      </c>
      <c r="AD1160" s="2" t="str">
        <f t="shared" si="44"/>
        <v>SP</v>
      </c>
      <c r="AE1160" s="6">
        <f t="shared" si="43"/>
        <v>6.7118087584186081E-2</v>
      </c>
    </row>
    <row r="1161" spans="26:31">
      <c r="Z1161" s="11"/>
      <c r="AD1161" s="2"/>
      <c r="AE1161" s="6"/>
    </row>
    <row r="1162" spans="26:31">
      <c r="Z1162" s="11"/>
      <c r="AD1162" s="2"/>
      <c r="AE1162" s="6"/>
    </row>
    <row r="1163" spans="26:31">
      <c r="Z1163" s="11"/>
      <c r="AD1163" s="2"/>
      <c r="AE1163" s="6"/>
    </row>
    <row r="1164" spans="26:31">
      <c r="Z1164" s="11"/>
      <c r="AD1164" s="2"/>
      <c r="AE1164" s="6"/>
    </row>
    <row r="1165" spans="26:31">
      <c r="Z1165" s="11"/>
      <c r="AD1165" s="2"/>
      <c r="AE1165" s="6"/>
    </row>
    <row r="1166" spans="26:31">
      <c r="Z1166" s="11"/>
      <c r="AD1166" s="2"/>
      <c r="AE1166" s="6"/>
    </row>
    <row r="1167" spans="26:31">
      <c r="Z1167" s="11"/>
      <c r="AD1167" s="2"/>
      <c r="AE1167" s="6"/>
    </row>
    <row r="1168" spans="26:31">
      <c r="Z1168" s="11"/>
      <c r="AD1168" s="2"/>
      <c r="AE1168" s="6"/>
    </row>
    <row r="1169" spans="26:31">
      <c r="Z1169" s="11"/>
      <c r="AD1169" s="2"/>
      <c r="AE1169" s="6"/>
    </row>
    <row r="1170" spans="26:31">
      <c r="Z1170" s="11"/>
      <c r="AD1170" s="2"/>
      <c r="AE1170" s="6"/>
    </row>
    <row r="1171" spans="26:31">
      <c r="Z1171" s="11"/>
      <c r="AD1171" s="2"/>
      <c r="AE1171" s="6"/>
    </row>
    <row r="1172" spans="26:31">
      <c r="Z1172" s="11"/>
      <c r="AD1172" s="2"/>
      <c r="AE1172" s="6"/>
    </row>
    <row r="1173" spans="26:31">
      <c r="Z1173" s="11"/>
      <c r="AD1173" s="2"/>
      <c r="AE1173" s="6"/>
    </row>
    <row r="1174" spans="26:31">
      <c r="Z1174" s="11"/>
      <c r="AD1174" s="2"/>
      <c r="AE1174" s="6"/>
    </row>
    <row r="1175" spans="26:31">
      <c r="Z1175" s="11"/>
      <c r="AD1175" s="2"/>
      <c r="AE1175" s="6"/>
    </row>
    <row r="1176" spans="26:31">
      <c r="Z1176" s="11"/>
      <c r="AD1176" s="2"/>
      <c r="AE1176" s="6"/>
    </row>
    <row r="1177" spans="26:31">
      <c r="Z1177" s="11"/>
      <c r="AD1177" s="2"/>
      <c r="AE1177" s="6"/>
    </row>
    <row r="1178" spans="26:31">
      <c r="Z1178" s="230"/>
      <c r="AE1178" s="230"/>
    </row>
    <row r="1179" spans="26:31">
      <c r="Z1179" s="230"/>
      <c r="AE1179" s="230"/>
    </row>
    <row r="1180" spans="26:31">
      <c r="Z1180" s="230"/>
      <c r="AE1180" s="230"/>
    </row>
    <row r="1181" spans="26:31">
      <c r="Z1181" s="230"/>
      <c r="AE1181" s="230"/>
    </row>
  </sheetData>
  <pageMargins left="0.7" right="0.7" top="0.75" bottom="0.75" header="0.3" footer="0.3"/>
  <pageSetup orientation="portrait" r:id="rId1"/>
  <rowBreaks count="2" manualBreakCount="2">
    <brk id="474" max="44" man="1"/>
    <brk id="948" max="44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FFAD3-180C-4B0F-BD1B-30A0FC4D8041}">
  <sheetPr codeName="Sheet2"/>
  <dimension ref="A1:AT414"/>
  <sheetViews>
    <sheetView showGridLines="0" topLeftCell="I1" zoomScale="55" zoomScaleNormal="55" workbookViewId="0">
      <selection activeCell="W1" sqref="W1"/>
    </sheetView>
  </sheetViews>
  <sheetFormatPr defaultRowHeight="15"/>
  <cols>
    <col min="1" max="1" width="15.140625" customWidth="1"/>
    <col min="2" max="2" width="13.28515625" customWidth="1"/>
    <col min="3" max="3" width="14.28515625" customWidth="1"/>
    <col min="4" max="4" width="10.5703125" bestFit="1" customWidth="1"/>
    <col min="5" max="5" width="12" customWidth="1"/>
    <col min="6" max="7" width="13.140625" customWidth="1"/>
    <col min="8" max="8" width="17.7109375" bestFit="1" customWidth="1"/>
    <col min="9" max="9" width="14.5703125" bestFit="1" customWidth="1"/>
    <col min="10" max="10" width="9" customWidth="1"/>
    <col min="11" max="11" width="10.140625" customWidth="1"/>
    <col min="12" max="12" width="27" bestFit="1" customWidth="1"/>
    <col min="13" max="13" width="18.42578125" customWidth="1"/>
    <col min="14" max="14" width="42.28515625" bestFit="1" customWidth="1"/>
    <col min="15" max="15" width="12.140625" bestFit="1" customWidth="1"/>
    <col min="20" max="20" width="10.85546875" bestFit="1" customWidth="1"/>
    <col min="21" max="21" width="19.140625" customWidth="1"/>
    <col min="22" max="22" width="9.7109375" customWidth="1"/>
    <col min="23" max="23" width="18.42578125" customWidth="1"/>
    <col min="24" max="24" width="9.140625" customWidth="1"/>
    <col min="28" max="28" width="19.7109375" bestFit="1" customWidth="1"/>
    <col min="30" max="30" width="14" bestFit="1" customWidth="1"/>
    <col min="31" max="31" width="10.85546875" bestFit="1" customWidth="1"/>
    <col min="32" max="32" width="12.5703125" bestFit="1" customWidth="1"/>
    <col min="33" max="35" width="12" bestFit="1" customWidth="1"/>
    <col min="44" max="44" width="19.42578125" bestFit="1" customWidth="1"/>
    <col min="45" max="45" width="12" bestFit="1" customWidth="1"/>
    <col min="46" max="46" width="14.140625" bestFit="1" customWidth="1"/>
  </cols>
  <sheetData>
    <row r="1" spans="1:46" ht="18.75">
      <c r="A1" s="148" t="s">
        <v>134</v>
      </c>
      <c r="B1" s="10"/>
      <c r="C1" s="38" t="s">
        <v>37</v>
      </c>
      <c r="D1" s="10"/>
      <c r="E1" s="10"/>
      <c r="F1" s="10"/>
      <c r="G1" s="10"/>
      <c r="H1" s="10"/>
      <c r="I1" s="10"/>
    </row>
    <row r="2" spans="1:46" ht="19.5" thickBot="1">
      <c r="A2" s="37" t="s">
        <v>29</v>
      </c>
      <c r="B2" s="37" t="s">
        <v>30</v>
      </c>
      <c r="C2" s="37" t="s">
        <v>103</v>
      </c>
      <c r="D2" s="37" t="s">
        <v>31</v>
      </c>
      <c r="E2" s="37" t="s">
        <v>32</v>
      </c>
      <c r="F2" s="37" t="s">
        <v>33</v>
      </c>
      <c r="G2" s="37" t="s">
        <v>34</v>
      </c>
      <c r="H2" s="37" t="s">
        <v>66</v>
      </c>
      <c r="I2" s="37" t="s">
        <v>35</v>
      </c>
      <c r="L2" s="147" t="s">
        <v>29</v>
      </c>
      <c r="M2" s="147" t="s">
        <v>66</v>
      </c>
      <c r="N2" s="147" t="s">
        <v>65</v>
      </c>
      <c r="O2" s="206" t="s">
        <v>165</v>
      </c>
    </row>
    <row r="3" spans="1:46" ht="15.75" customHeight="1">
      <c r="A3" s="66">
        <v>43809</v>
      </c>
      <c r="B3" s="67" t="s">
        <v>36</v>
      </c>
      <c r="C3" s="67" t="s">
        <v>36</v>
      </c>
      <c r="D3" s="67">
        <v>105.85</v>
      </c>
      <c r="E3" s="67">
        <v>104.09</v>
      </c>
      <c r="F3" s="67">
        <v>103.75</v>
      </c>
      <c r="G3" s="67">
        <v>105.9</v>
      </c>
      <c r="H3" s="67">
        <v>14</v>
      </c>
      <c r="I3" s="68">
        <v>4.1609999999999996</v>
      </c>
      <c r="L3" s="124">
        <v>43809</v>
      </c>
      <c r="M3" s="226">
        <v>14</v>
      </c>
      <c r="N3" s="80">
        <v>105.85</v>
      </c>
      <c r="O3" s="204">
        <f>EOMONTH(L3,0)</f>
        <v>43830</v>
      </c>
    </row>
    <row r="4" spans="1:46" ht="15.75" customHeight="1">
      <c r="A4" s="24">
        <v>43810</v>
      </c>
      <c r="B4" s="58">
        <v>-8.9999999999999998E-4</v>
      </c>
      <c r="C4" s="19">
        <v>-0.1</v>
      </c>
      <c r="D4" s="16">
        <v>105.75</v>
      </c>
      <c r="E4" s="16">
        <v>105.29</v>
      </c>
      <c r="F4" s="16">
        <v>105.06</v>
      </c>
      <c r="G4" s="16">
        <v>105.99</v>
      </c>
      <c r="H4" s="16">
        <v>3</v>
      </c>
      <c r="I4" s="25">
        <v>665</v>
      </c>
      <c r="L4" s="124">
        <v>43810</v>
      </c>
      <c r="M4" s="226">
        <v>3</v>
      </c>
      <c r="N4" s="80">
        <v>105.75</v>
      </c>
      <c r="O4" s="204">
        <f t="shared" ref="O4:O67" si="0">EOMONTH(L4,0)</f>
        <v>43830</v>
      </c>
    </row>
    <row r="5" spans="1:46" ht="15.75" customHeight="1">
      <c r="A5" s="24">
        <v>43811</v>
      </c>
      <c r="B5" s="58">
        <v>-2.3999999999999998E-3</v>
      </c>
      <c r="C5" s="19">
        <v>-0.25</v>
      </c>
      <c r="D5" s="16">
        <v>105.5</v>
      </c>
      <c r="E5" s="16">
        <v>105.22</v>
      </c>
      <c r="F5" s="16">
        <v>105.1</v>
      </c>
      <c r="G5" s="16">
        <v>106.49</v>
      </c>
      <c r="H5" s="16">
        <v>5</v>
      </c>
      <c r="I5" s="25">
        <v>696</v>
      </c>
      <c r="L5" s="124">
        <v>43811</v>
      </c>
      <c r="M5" s="226">
        <v>5</v>
      </c>
      <c r="N5" s="80">
        <v>105.5</v>
      </c>
      <c r="O5" s="204">
        <f t="shared" si="0"/>
        <v>43830</v>
      </c>
    </row>
    <row r="6" spans="1:46" ht="15.75" customHeight="1">
      <c r="A6" s="24">
        <v>43812</v>
      </c>
      <c r="B6" s="61">
        <v>0</v>
      </c>
      <c r="C6" s="15">
        <v>0</v>
      </c>
      <c r="D6" s="16">
        <v>105.5</v>
      </c>
      <c r="E6" s="16">
        <v>105.49</v>
      </c>
      <c r="F6" s="16">
        <v>105.03</v>
      </c>
      <c r="G6" s="16">
        <v>106.01</v>
      </c>
      <c r="H6" s="16">
        <v>2</v>
      </c>
      <c r="I6" s="25">
        <v>553</v>
      </c>
      <c r="L6" s="124">
        <v>43812</v>
      </c>
      <c r="M6" s="226">
        <v>2</v>
      </c>
      <c r="N6" s="80">
        <v>105.5</v>
      </c>
      <c r="O6" s="204">
        <f t="shared" si="0"/>
        <v>43830</v>
      </c>
      <c r="AR6" s="29"/>
      <c r="AS6" s="73"/>
      <c r="AT6" s="28"/>
    </row>
    <row r="7" spans="1:46" ht="15.75" customHeight="1">
      <c r="A7" s="26">
        <v>43815</v>
      </c>
      <c r="B7" s="60">
        <v>-2.3999999999999998E-3</v>
      </c>
      <c r="C7" s="17">
        <v>-0.25</v>
      </c>
      <c r="D7" s="18">
        <v>105.25</v>
      </c>
      <c r="E7" s="18">
        <v>105.55</v>
      </c>
      <c r="F7" s="18">
        <v>105.03</v>
      </c>
      <c r="G7" s="18">
        <v>106.35</v>
      </c>
      <c r="H7" s="18">
        <v>12</v>
      </c>
      <c r="I7" s="27">
        <v>1.2050000000000001</v>
      </c>
      <c r="L7" s="124">
        <v>43815</v>
      </c>
      <c r="M7" s="226">
        <v>12</v>
      </c>
      <c r="N7" s="80">
        <v>105.25</v>
      </c>
      <c r="O7" s="204">
        <f t="shared" si="0"/>
        <v>43830</v>
      </c>
      <c r="AR7" s="29"/>
      <c r="AS7" s="73"/>
      <c r="AT7" s="28"/>
    </row>
    <row r="8" spans="1:46" ht="15.75" customHeight="1">
      <c r="A8" s="24">
        <v>43816</v>
      </c>
      <c r="B8" s="61">
        <v>4.8999999999999998E-3</v>
      </c>
      <c r="C8" s="15">
        <v>0.52</v>
      </c>
      <c r="D8" s="16">
        <v>105.77</v>
      </c>
      <c r="E8" s="16">
        <v>105.27</v>
      </c>
      <c r="F8" s="16">
        <v>105.26</v>
      </c>
      <c r="G8" s="16">
        <v>106.36</v>
      </c>
      <c r="H8" s="16">
        <v>10</v>
      </c>
      <c r="I8" s="25">
        <v>1.29</v>
      </c>
      <c r="L8" s="124">
        <v>43816</v>
      </c>
      <c r="M8" s="226">
        <v>10</v>
      </c>
      <c r="N8" s="80">
        <v>105.77</v>
      </c>
      <c r="O8" s="204">
        <f t="shared" si="0"/>
        <v>43830</v>
      </c>
      <c r="AR8" s="29"/>
      <c r="AS8" s="73"/>
      <c r="AT8" s="28"/>
    </row>
    <row r="9" spans="1:46" ht="15.75" customHeight="1">
      <c r="A9" s="22">
        <v>43817</v>
      </c>
      <c r="B9" s="63">
        <v>3.0999999999999999E-3</v>
      </c>
      <c r="C9" s="13">
        <v>0.33</v>
      </c>
      <c r="D9" s="14">
        <v>106.1</v>
      </c>
      <c r="E9" s="14">
        <v>105.82</v>
      </c>
      <c r="F9" s="14">
        <v>105.48</v>
      </c>
      <c r="G9" s="14">
        <v>106.25</v>
      </c>
      <c r="H9" s="14">
        <v>8</v>
      </c>
      <c r="I9" s="23">
        <v>1.048</v>
      </c>
      <c r="L9" s="124">
        <v>43817</v>
      </c>
      <c r="M9" s="226">
        <v>8</v>
      </c>
      <c r="N9" s="80">
        <v>106.1</v>
      </c>
      <c r="O9" s="204">
        <f t="shared" si="0"/>
        <v>43830</v>
      </c>
      <c r="AR9" s="29"/>
      <c r="AS9" s="73"/>
      <c r="AT9" s="28"/>
    </row>
    <row r="10" spans="1:46" ht="15.75" customHeight="1">
      <c r="A10" s="24">
        <v>43818</v>
      </c>
      <c r="B10" s="61">
        <v>1.1999999999999999E-3</v>
      </c>
      <c r="C10" s="15">
        <v>0.13</v>
      </c>
      <c r="D10" s="16">
        <v>106.23</v>
      </c>
      <c r="E10" s="16">
        <v>105.6</v>
      </c>
      <c r="F10" s="16">
        <v>105.53</v>
      </c>
      <c r="G10" s="16">
        <v>106.24</v>
      </c>
      <c r="H10" s="16">
        <v>7</v>
      </c>
      <c r="I10" s="25">
        <v>986</v>
      </c>
      <c r="L10" s="124">
        <v>43818</v>
      </c>
      <c r="M10" s="226">
        <v>7</v>
      </c>
      <c r="N10" s="80">
        <v>106.23</v>
      </c>
      <c r="O10" s="204">
        <f t="shared" si="0"/>
        <v>43830</v>
      </c>
      <c r="AR10" s="29"/>
      <c r="AS10" s="73"/>
      <c r="AT10" s="28"/>
    </row>
    <row r="11" spans="1:46" ht="15.75" customHeight="1">
      <c r="A11" s="22">
        <v>43819</v>
      </c>
      <c r="B11" s="59">
        <v>-4.0000000000000001E-3</v>
      </c>
      <c r="C11" s="21">
        <v>-0.42</v>
      </c>
      <c r="D11" s="14">
        <v>105.81</v>
      </c>
      <c r="E11" s="14">
        <v>105.51</v>
      </c>
      <c r="F11" s="14">
        <v>105.51</v>
      </c>
      <c r="G11" s="14">
        <v>106.45</v>
      </c>
      <c r="H11" s="14">
        <v>2</v>
      </c>
      <c r="I11" s="23">
        <v>536</v>
      </c>
      <c r="K11" s="79"/>
      <c r="L11" s="124">
        <v>43819</v>
      </c>
      <c r="M11" s="226">
        <v>2</v>
      </c>
      <c r="N11" s="80">
        <v>105.81</v>
      </c>
      <c r="O11" s="204">
        <f t="shared" si="0"/>
        <v>43830</v>
      </c>
      <c r="AR11" s="29"/>
      <c r="AS11" s="73"/>
      <c r="AT11" s="28"/>
    </row>
    <row r="12" spans="1:46" ht="15.75" customHeight="1">
      <c r="A12" s="26">
        <v>43822</v>
      </c>
      <c r="B12" s="62">
        <v>2.5000000000000001E-2</v>
      </c>
      <c r="C12" s="20">
        <v>2.65</v>
      </c>
      <c r="D12" s="18">
        <v>108.46</v>
      </c>
      <c r="E12" s="18">
        <v>106.01</v>
      </c>
      <c r="F12" s="18">
        <v>105.77</v>
      </c>
      <c r="G12" s="18">
        <v>108.46</v>
      </c>
      <c r="H12" s="18">
        <v>4</v>
      </c>
      <c r="I12" s="27">
        <v>631</v>
      </c>
      <c r="K12" s="79"/>
      <c r="L12" s="124">
        <v>43822</v>
      </c>
      <c r="M12" s="226">
        <v>4</v>
      </c>
      <c r="N12" s="80">
        <v>108.46</v>
      </c>
      <c r="O12" s="204">
        <f t="shared" si="0"/>
        <v>43830</v>
      </c>
      <c r="AR12" s="29"/>
      <c r="AS12" s="73"/>
      <c r="AT12" s="28"/>
    </row>
    <row r="13" spans="1:46" ht="15.75" customHeight="1">
      <c r="A13" s="22">
        <v>43825</v>
      </c>
      <c r="B13" s="59">
        <v>-4.1999999999999997E-3</v>
      </c>
      <c r="C13" s="21">
        <v>-0.46</v>
      </c>
      <c r="D13" s="14">
        <v>108</v>
      </c>
      <c r="E13" s="14">
        <v>108.46</v>
      </c>
      <c r="F13" s="14">
        <v>108</v>
      </c>
      <c r="G13" s="14">
        <v>110</v>
      </c>
      <c r="H13" s="14">
        <v>3</v>
      </c>
      <c r="I13" s="23">
        <v>793</v>
      </c>
      <c r="K13" s="79"/>
      <c r="L13" s="124">
        <v>43825</v>
      </c>
      <c r="M13" s="226">
        <v>3</v>
      </c>
      <c r="N13" s="80">
        <v>108</v>
      </c>
      <c r="O13" s="204">
        <f t="shared" si="0"/>
        <v>43830</v>
      </c>
      <c r="AR13" s="29"/>
      <c r="AS13" s="73"/>
      <c r="AT13" s="28"/>
    </row>
    <row r="14" spans="1:46" ht="15.75" customHeight="1">
      <c r="A14" s="24">
        <v>43826</v>
      </c>
      <c r="B14" s="61">
        <v>1.8499999999999999E-2</v>
      </c>
      <c r="C14" s="15">
        <v>2</v>
      </c>
      <c r="D14" s="16">
        <v>110</v>
      </c>
      <c r="E14" s="16">
        <v>108.01</v>
      </c>
      <c r="F14" s="16">
        <v>108.01</v>
      </c>
      <c r="G14" s="16">
        <v>110</v>
      </c>
      <c r="H14" s="16">
        <v>3</v>
      </c>
      <c r="I14" s="25">
        <v>716</v>
      </c>
      <c r="K14" s="79"/>
      <c r="L14" s="124">
        <v>43826</v>
      </c>
      <c r="M14" s="226">
        <v>3</v>
      </c>
      <c r="N14" s="80">
        <v>110</v>
      </c>
      <c r="O14" s="204">
        <f t="shared" si="0"/>
        <v>43830</v>
      </c>
      <c r="AR14" s="29"/>
      <c r="AS14" s="73"/>
      <c r="AT14" s="28"/>
    </row>
    <row r="15" spans="1:46" ht="15.75" customHeight="1">
      <c r="A15" s="26">
        <v>43829</v>
      </c>
      <c r="B15" s="60">
        <v>-9.1000000000000004E-3</v>
      </c>
      <c r="C15" s="17">
        <v>-1</v>
      </c>
      <c r="D15" s="18">
        <v>109</v>
      </c>
      <c r="E15" s="18">
        <v>110</v>
      </c>
      <c r="F15" s="18">
        <v>108.04</v>
      </c>
      <c r="G15" s="18">
        <v>110</v>
      </c>
      <c r="H15" s="18">
        <v>2</v>
      </c>
      <c r="I15" s="27">
        <v>449</v>
      </c>
      <c r="K15" s="79"/>
      <c r="L15" s="124">
        <v>43829</v>
      </c>
      <c r="M15" s="226">
        <v>2</v>
      </c>
      <c r="N15" s="80">
        <v>109</v>
      </c>
      <c r="O15" s="204">
        <f t="shared" si="0"/>
        <v>43830</v>
      </c>
      <c r="AR15" s="29"/>
      <c r="AS15" s="73"/>
      <c r="AT15" s="28"/>
    </row>
    <row r="16" spans="1:46" ht="15.75" customHeight="1">
      <c r="A16" s="24">
        <v>43832</v>
      </c>
      <c r="B16" s="61">
        <v>6.4999999999999997E-3</v>
      </c>
      <c r="C16" s="15">
        <v>0.71</v>
      </c>
      <c r="D16" s="16">
        <v>109.71</v>
      </c>
      <c r="E16" s="16">
        <v>108.5</v>
      </c>
      <c r="F16" s="16">
        <v>108.5</v>
      </c>
      <c r="G16" s="16">
        <v>110</v>
      </c>
      <c r="H16" s="16">
        <v>1</v>
      </c>
      <c r="I16" s="25">
        <v>110</v>
      </c>
      <c r="K16" s="79"/>
      <c r="L16" s="124">
        <v>43832</v>
      </c>
      <c r="M16" s="226">
        <v>1</v>
      </c>
      <c r="N16" s="80">
        <v>110</v>
      </c>
      <c r="O16" s="204">
        <f t="shared" si="0"/>
        <v>43861</v>
      </c>
      <c r="AR16" s="29"/>
      <c r="AS16" s="73"/>
      <c r="AT16" s="28"/>
    </row>
    <row r="17" spans="1:46" ht="18.75" customHeight="1">
      <c r="A17" s="22">
        <v>43833</v>
      </c>
      <c r="B17" s="59">
        <v>-2.3999999999999998E-3</v>
      </c>
      <c r="C17" s="21">
        <v>-0.26</v>
      </c>
      <c r="D17" s="14">
        <v>109.45</v>
      </c>
      <c r="E17" s="14">
        <v>110</v>
      </c>
      <c r="F17" s="14">
        <v>108.52</v>
      </c>
      <c r="G17" s="14">
        <v>110</v>
      </c>
      <c r="H17" s="36">
        <v>0.86399999999999999</v>
      </c>
      <c r="I17" s="23">
        <v>355</v>
      </c>
      <c r="K17" s="79"/>
      <c r="L17" s="124">
        <v>43833</v>
      </c>
      <c r="M17" s="226">
        <v>0.86399999999999999</v>
      </c>
      <c r="N17" s="80">
        <v>109.45</v>
      </c>
      <c r="O17" s="204">
        <f t="shared" si="0"/>
        <v>43861</v>
      </c>
      <c r="U17" t="s">
        <v>166</v>
      </c>
      <c r="V17" t="s">
        <v>167</v>
      </c>
      <c r="AR17" s="29"/>
      <c r="AS17" s="73"/>
      <c r="AT17" s="28"/>
    </row>
    <row r="18" spans="1:46" ht="18.75" customHeight="1">
      <c r="A18" s="26">
        <v>43836</v>
      </c>
      <c r="B18" s="60">
        <v>-2.3300000000000001E-2</v>
      </c>
      <c r="C18" s="17">
        <v>-2.5499999999999998</v>
      </c>
      <c r="D18" s="18">
        <v>106.9</v>
      </c>
      <c r="E18" s="18">
        <v>109.29</v>
      </c>
      <c r="F18" s="18">
        <v>106.01</v>
      </c>
      <c r="G18" s="18">
        <v>109.36</v>
      </c>
      <c r="H18" s="18">
        <v>7</v>
      </c>
      <c r="I18" s="27">
        <v>1.2849999999999999</v>
      </c>
      <c r="K18" s="79"/>
      <c r="L18" s="124">
        <v>43836</v>
      </c>
      <c r="M18" s="226">
        <v>7</v>
      </c>
      <c r="N18" s="80">
        <v>106.9</v>
      </c>
      <c r="O18" s="204">
        <f t="shared" si="0"/>
        <v>43861</v>
      </c>
      <c r="T18" s="180">
        <v>43830</v>
      </c>
      <c r="U18" s="205">
        <f>SUMIF(O:O,T18,M:M)</f>
        <v>75</v>
      </c>
      <c r="V18" s="205">
        <f t="shared" ref="V18:V37" si="1">U18/COUNTIF(O:O,T18)</f>
        <v>5.7692307692307692</v>
      </c>
      <c r="AR18" s="29"/>
      <c r="AS18" s="73"/>
      <c r="AT18" s="28"/>
    </row>
    <row r="19" spans="1:46" ht="18.75" customHeight="1">
      <c r="A19" s="22">
        <v>43837</v>
      </c>
      <c r="B19" s="63">
        <v>3.2199999999999999E-2</v>
      </c>
      <c r="C19" s="13">
        <v>3.44</v>
      </c>
      <c r="D19" s="14">
        <v>110.34</v>
      </c>
      <c r="E19" s="14">
        <v>107.5</v>
      </c>
      <c r="F19" s="14">
        <v>107.5</v>
      </c>
      <c r="G19" s="14">
        <v>112</v>
      </c>
      <c r="H19" s="14">
        <v>11</v>
      </c>
      <c r="I19" s="23">
        <v>2.2919999999999998</v>
      </c>
      <c r="K19" s="79"/>
      <c r="L19" s="124">
        <v>43837</v>
      </c>
      <c r="M19" s="226">
        <v>11</v>
      </c>
      <c r="N19" s="80">
        <v>110.34</v>
      </c>
      <c r="O19" s="204">
        <f t="shared" si="0"/>
        <v>43861</v>
      </c>
      <c r="T19" s="180">
        <f t="shared" ref="T19:T40" si="2">EOMONTH(T18,1)</f>
        <v>43861</v>
      </c>
      <c r="U19" s="205">
        <f t="shared" ref="U19:U34" si="3">SUMIF(O:O,T19,M:M)</f>
        <v>96.864000000000004</v>
      </c>
      <c r="V19" s="205">
        <f t="shared" si="1"/>
        <v>4.4029090909090911</v>
      </c>
      <c r="AR19" s="29"/>
      <c r="AS19" s="73"/>
      <c r="AT19" s="28"/>
    </row>
    <row r="20" spans="1:46" ht="18.75" customHeight="1">
      <c r="A20" s="24">
        <v>43838</v>
      </c>
      <c r="B20" s="61">
        <v>6.0000000000000001E-3</v>
      </c>
      <c r="C20" s="15">
        <v>0.66</v>
      </c>
      <c r="D20" s="16">
        <v>111</v>
      </c>
      <c r="E20" s="16">
        <v>110.34</v>
      </c>
      <c r="F20" s="16">
        <v>108.99</v>
      </c>
      <c r="G20" s="16">
        <v>111.27</v>
      </c>
      <c r="H20" s="16">
        <v>6</v>
      </c>
      <c r="I20" s="25">
        <v>2.294</v>
      </c>
      <c r="K20" s="79"/>
      <c r="L20" s="124">
        <v>43838</v>
      </c>
      <c r="M20" s="226">
        <v>6</v>
      </c>
      <c r="N20" s="80">
        <v>111</v>
      </c>
      <c r="O20" s="204">
        <f t="shared" si="0"/>
        <v>43861</v>
      </c>
      <c r="T20" s="180">
        <f t="shared" si="2"/>
        <v>43890</v>
      </c>
      <c r="U20" s="205">
        <f t="shared" si="3"/>
        <v>52</v>
      </c>
      <c r="V20" s="205">
        <f t="shared" si="1"/>
        <v>2.8888888888888888</v>
      </c>
      <c r="AR20" s="29"/>
      <c r="AS20" s="73"/>
      <c r="AT20" s="28"/>
    </row>
    <row r="21" spans="1:46" ht="18.75" customHeight="1">
      <c r="A21" s="22">
        <v>43839</v>
      </c>
      <c r="B21" s="59">
        <v>-6.3E-3</v>
      </c>
      <c r="C21" s="21">
        <v>-0.7</v>
      </c>
      <c r="D21" s="14">
        <v>110.3</v>
      </c>
      <c r="E21" s="14">
        <v>110.9</v>
      </c>
      <c r="F21" s="14">
        <v>109.21</v>
      </c>
      <c r="G21" s="14">
        <v>110.99</v>
      </c>
      <c r="H21" s="14">
        <v>5</v>
      </c>
      <c r="I21" s="23">
        <v>4.4539999999999997</v>
      </c>
      <c r="K21" s="79"/>
      <c r="L21" s="124">
        <v>43839</v>
      </c>
      <c r="M21" s="226">
        <v>5</v>
      </c>
      <c r="N21" s="80">
        <v>110.3</v>
      </c>
      <c r="O21" s="204">
        <f t="shared" si="0"/>
        <v>43861</v>
      </c>
      <c r="Q21" s="110"/>
      <c r="T21" s="180">
        <f t="shared" si="2"/>
        <v>43921</v>
      </c>
      <c r="U21" s="205">
        <f t="shared" si="3"/>
        <v>47.906999999999996</v>
      </c>
      <c r="V21" s="205">
        <f t="shared" si="1"/>
        <v>2.1775909090909091</v>
      </c>
      <c r="AR21" s="29"/>
      <c r="AS21" s="73"/>
      <c r="AT21" s="28"/>
    </row>
    <row r="22" spans="1:46" ht="18.75" customHeight="1">
      <c r="A22" s="24">
        <v>43840</v>
      </c>
      <c r="B22" s="61">
        <v>1.9E-2</v>
      </c>
      <c r="C22" s="15">
        <v>2.1</v>
      </c>
      <c r="D22" s="16">
        <v>112.4</v>
      </c>
      <c r="E22" s="16">
        <v>110.79</v>
      </c>
      <c r="F22" s="16">
        <v>109.4</v>
      </c>
      <c r="G22" s="16">
        <v>120.18</v>
      </c>
      <c r="H22" s="16">
        <v>10</v>
      </c>
      <c r="I22" s="25">
        <v>3.1589999999999998</v>
      </c>
      <c r="K22" s="79"/>
      <c r="L22" s="124">
        <v>43840</v>
      </c>
      <c r="M22" s="226">
        <v>10</v>
      </c>
      <c r="N22" s="80">
        <v>112.4</v>
      </c>
      <c r="O22" s="204">
        <f t="shared" si="0"/>
        <v>43861</v>
      </c>
      <c r="Q22" s="110"/>
      <c r="T22" s="180">
        <f t="shared" si="2"/>
        <v>43951</v>
      </c>
      <c r="U22" s="205">
        <f t="shared" si="3"/>
        <v>25.962000000000003</v>
      </c>
      <c r="V22" s="205">
        <f t="shared" si="1"/>
        <v>1.2981000000000003</v>
      </c>
      <c r="AR22" s="29"/>
      <c r="AS22" s="73"/>
      <c r="AT22" s="28"/>
    </row>
    <row r="23" spans="1:46" ht="18.75" customHeight="1">
      <c r="A23" s="26">
        <v>43843</v>
      </c>
      <c r="B23" s="60">
        <v>-1.2500000000000001E-2</v>
      </c>
      <c r="C23" s="17">
        <v>-1.4</v>
      </c>
      <c r="D23" s="18">
        <v>111</v>
      </c>
      <c r="E23" s="18">
        <v>112.4</v>
      </c>
      <c r="F23" s="18">
        <v>109.5</v>
      </c>
      <c r="G23" s="18">
        <v>113</v>
      </c>
      <c r="H23" s="18">
        <v>4</v>
      </c>
      <c r="I23" s="27">
        <v>2.06</v>
      </c>
      <c r="K23" s="79"/>
      <c r="L23" s="124">
        <v>43843</v>
      </c>
      <c r="M23" s="226">
        <v>4</v>
      </c>
      <c r="N23" s="80">
        <v>111</v>
      </c>
      <c r="O23" s="204">
        <f t="shared" si="0"/>
        <v>43861</v>
      </c>
      <c r="T23" s="180">
        <f t="shared" si="2"/>
        <v>43982</v>
      </c>
      <c r="U23" s="205">
        <f t="shared" si="3"/>
        <v>21.596</v>
      </c>
      <c r="V23" s="205">
        <f t="shared" si="1"/>
        <v>1.0798000000000001</v>
      </c>
      <c r="AR23" s="29"/>
      <c r="AS23" s="73"/>
      <c r="AT23" s="28"/>
    </row>
    <row r="24" spans="1:46" ht="18.75" customHeight="1" thickBot="1">
      <c r="A24" s="125">
        <v>43844</v>
      </c>
      <c r="B24" s="129">
        <v>-8.0999999999999996E-3</v>
      </c>
      <c r="C24" s="135">
        <v>-0.9</v>
      </c>
      <c r="D24" s="140">
        <v>110.1</v>
      </c>
      <c r="E24" s="140">
        <v>110</v>
      </c>
      <c r="F24" s="140">
        <v>109.01</v>
      </c>
      <c r="G24" s="140">
        <v>110.7</v>
      </c>
      <c r="H24" s="140">
        <v>5</v>
      </c>
      <c r="I24" s="144">
        <v>898</v>
      </c>
      <c r="K24" s="79"/>
      <c r="L24" s="124">
        <v>43844</v>
      </c>
      <c r="M24" s="226">
        <v>5</v>
      </c>
      <c r="N24" s="80">
        <v>110.1</v>
      </c>
      <c r="O24" s="204">
        <f t="shared" si="0"/>
        <v>43861</v>
      </c>
      <c r="T24" s="180">
        <f t="shared" si="2"/>
        <v>44012</v>
      </c>
      <c r="U24" s="205">
        <f t="shared" si="3"/>
        <v>32.629999999999995</v>
      </c>
      <c r="V24" s="205">
        <f t="shared" si="1"/>
        <v>1.5538095238095235</v>
      </c>
      <c r="AR24" s="29"/>
      <c r="AS24" s="28"/>
      <c r="AT24" s="28"/>
    </row>
    <row r="25" spans="1:46" ht="18.75" customHeight="1">
      <c r="A25" s="126">
        <v>43845</v>
      </c>
      <c r="B25" s="130">
        <v>-8.9999999999999998E-4</v>
      </c>
      <c r="C25" s="136">
        <v>-0.1</v>
      </c>
      <c r="D25" s="141">
        <v>110</v>
      </c>
      <c r="E25" s="141">
        <v>110.1</v>
      </c>
      <c r="F25" s="141">
        <v>109.5</v>
      </c>
      <c r="G25" s="141">
        <v>111.85</v>
      </c>
      <c r="H25" s="141">
        <v>5</v>
      </c>
      <c r="I25" s="145">
        <v>804</v>
      </c>
      <c r="K25" s="79"/>
      <c r="L25" s="124">
        <v>43845</v>
      </c>
      <c r="M25" s="226">
        <v>5</v>
      </c>
      <c r="N25" s="80">
        <v>110</v>
      </c>
      <c r="O25" s="204">
        <f t="shared" si="0"/>
        <v>43861</v>
      </c>
      <c r="T25" s="180">
        <f t="shared" si="2"/>
        <v>44043</v>
      </c>
      <c r="U25" s="205">
        <f t="shared" si="3"/>
        <v>38.248999999999995</v>
      </c>
      <c r="V25" s="205">
        <f t="shared" si="1"/>
        <v>1.6629999999999998</v>
      </c>
      <c r="AR25" s="29"/>
      <c r="AS25" s="28"/>
      <c r="AT25" s="28"/>
    </row>
    <row r="26" spans="1:46" ht="18.75" customHeight="1" thickBot="1">
      <c r="A26" s="125">
        <v>43846</v>
      </c>
      <c r="B26" s="128">
        <v>1.5E-3</v>
      </c>
      <c r="C26" s="134">
        <v>0.16</v>
      </c>
      <c r="D26" s="140">
        <v>110.16</v>
      </c>
      <c r="E26" s="140">
        <v>111.47</v>
      </c>
      <c r="F26" s="140">
        <v>110</v>
      </c>
      <c r="G26" s="140">
        <v>111.47</v>
      </c>
      <c r="H26" s="140">
        <v>3</v>
      </c>
      <c r="I26" s="144">
        <v>461</v>
      </c>
      <c r="K26" s="79"/>
      <c r="L26" s="124">
        <v>43846</v>
      </c>
      <c r="M26" s="226">
        <v>3</v>
      </c>
      <c r="N26" s="80">
        <v>110.16</v>
      </c>
      <c r="O26" s="204">
        <f t="shared" si="0"/>
        <v>43861</v>
      </c>
      <c r="T26" s="180">
        <f t="shared" si="2"/>
        <v>44074</v>
      </c>
      <c r="U26" s="205">
        <f t="shared" si="3"/>
        <v>38</v>
      </c>
      <c r="V26" s="205">
        <f t="shared" si="1"/>
        <v>1.8095238095238095</v>
      </c>
      <c r="AR26" s="29"/>
      <c r="AS26" s="28"/>
      <c r="AT26" s="28"/>
    </row>
    <row r="27" spans="1:46" ht="18.75" customHeight="1">
      <c r="A27" s="126">
        <v>43847</v>
      </c>
      <c r="B27" s="131">
        <v>1E-4</v>
      </c>
      <c r="C27" s="137">
        <v>0.01</v>
      </c>
      <c r="D27" s="141">
        <v>110.17</v>
      </c>
      <c r="E27" s="141">
        <v>110.13</v>
      </c>
      <c r="F27" s="141">
        <v>110</v>
      </c>
      <c r="G27" s="141">
        <v>111</v>
      </c>
      <c r="H27" s="141">
        <v>4</v>
      </c>
      <c r="I27" s="145">
        <v>432</v>
      </c>
      <c r="K27" s="79"/>
      <c r="L27" s="124">
        <v>43847</v>
      </c>
      <c r="M27" s="226">
        <v>4</v>
      </c>
      <c r="N27" s="80">
        <v>110.17</v>
      </c>
      <c r="O27" s="204">
        <f t="shared" si="0"/>
        <v>43861</v>
      </c>
      <c r="T27" s="180">
        <f t="shared" si="2"/>
        <v>44104</v>
      </c>
      <c r="U27" s="205">
        <f t="shared" si="3"/>
        <v>44</v>
      </c>
      <c r="V27" s="205">
        <f t="shared" si="1"/>
        <v>2.0952380952380953</v>
      </c>
      <c r="AR27" s="29"/>
      <c r="AS27" s="28"/>
      <c r="AT27" s="28"/>
    </row>
    <row r="28" spans="1:46" ht="18.75" customHeight="1">
      <c r="A28" s="26">
        <v>43850</v>
      </c>
      <c r="B28" s="62">
        <v>3.3999999999999998E-3</v>
      </c>
      <c r="C28" s="20">
        <v>0.38</v>
      </c>
      <c r="D28" s="18">
        <v>110.55</v>
      </c>
      <c r="E28" s="18">
        <v>110.93</v>
      </c>
      <c r="F28" s="18">
        <v>110.25</v>
      </c>
      <c r="G28" s="18">
        <v>111.53</v>
      </c>
      <c r="H28" s="18">
        <v>3</v>
      </c>
      <c r="I28" s="27">
        <v>856</v>
      </c>
      <c r="K28" s="79"/>
      <c r="L28" s="124">
        <v>43850</v>
      </c>
      <c r="M28" s="226">
        <v>3</v>
      </c>
      <c r="N28" s="80">
        <v>110.55</v>
      </c>
      <c r="O28" s="204">
        <f t="shared" si="0"/>
        <v>43861</v>
      </c>
      <c r="T28" s="180">
        <f t="shared" si="2"/>
        <v>44135</v>
      </c>
      <c r="U28" s="205">
        <f t="shared" si="3"/>
        <v>42</v>
      </c>
      <c r="V28" s="205">
        <f t="shared" si="1"/>
        <v>2</v>
      </c>
      <c r="AS28" s="28"/>
    </row>
    <row r="29" spans="1:46" ht="18.75" customHeight="1">
      <c r="A29" s="22">
        <v>43851</v>
      </c>
      <c r="B29" s="59">
        <v>-7.1999999999999998E-3</v>
      </c>
      <c r="C29" s="21">
        <v>-0.8</v>
      </c>
      <c r="D29" s="14">
        <v>109.75</v>
      </c>
      <c r="E29" s="14">
        <v>110.01</v>
      </c>
      <c r="F29" s="14">
        <v>109.75</v>
      </c>
      <c r="G29" s="14">
        <v>110.98</v>
      </c>
      <c r="H29" s="14">
        <v>3</v>
      </c>
      <c r="I29" s="23">
        <v>281</v>
      </c>
      <c r="K29" s="79"/>
      <c r="L29" s="124">
        <v>43851</v>
      </c>
      <c r="M29" s="226">
        <v>3</v>
      </c>
      <c r="N29" s="80">
        <v>109.75</v>
      </c>
      <c r="O29" s="204">
        <f t="shared" si="0"/>
        <v>43861</v>
      </c>
      <c r="T29" s="180">
        <f t="shared" si="2"/>
        <v>44165</v>
      </c>
      <c r="U29" s="205">
        <f t="shared" si="3"/>
        <v>42</v>
      </c>
      <c r="V29" s="205">
        <f t="shared" si="1"/>
        <v>2.1</v>
      </c>
    </row>
    <row r="30" spans="1:46" ht="18.75" customHeight="1">
      <c r="A30" s="24">
        <v>43852</v>
      </c>
      <c r="B30" s="61">
        <v>1.09E-2</v>
      </c>
      <c r="C30" s="15">
        <v>1.2</v>
      </c>
      <c r="D30" s="16">
        <v>110.95</v>
      </c>
      <c r="E30" s="16">
        <v>110</v>
      </c>
      <c r="F30" s="16">
        <v>109.5</v>
      </c>
      <c r="G30" s="16">
        <v>110.95</v>
      </c>
      <c r="H30" s="16">
        <v>4</v>
      </c>
      <c r="I30" s="25">
        <v>415</v>
      </c>
      <c r="K30" s="79"/>
      <c r="L30" s="124">
        <v>43852</v>
      </c>
      <c r="M30" s="226">
        <v>4</v>
      </c>
      <c r="N30" s="80">
        <v>110.95</v>
      </c>
      <c r="O30" s="204">
        <f t="shared" si="0"/>
        <v>43861</v>
      </c>
      <c r="T30" s="180">
        <f t="shared" si="2"/>
        <v>44196</v>
      </c>
      <c r="U30" s="205">
        <f t="shared" si="3"/>
        <v>61</v>
      </c>
      <c r="V30" s="205">
        <f t="shared" si="1"/>
        <v>3.05</v>
      </c>
    </row>
    <row r="31" spans="1:46" ht="18.75" customHeight="1">
      <c r="A31" s="22">
        <v>43853</v>
      </c>
      <c r="B31" s="59">
        <v>-8.2000000000000007E-3</v>
      </c>
      <c r="C31" s="21">
        <v>-0.91</v>
      </c>
      <c r="D31" s="14">
        <v>110.04</v>
      </c>
      <c r="E31" s="14">
        <v>110.25</v>
      </c>
      <c r="F31" s="14">
        <v>109.6</v>
      </c>
      <c r="G31" s="14">
        <v>110.69</v>
      </c>
      <c r="H31" s="14">
        <v>4</v>
      </c>
      <c r="I31" s="23">
        <v>1.6539999999999999</v>
      </c>
      <c r="K31" s="79"/>
      <c r="L31" s="124">
        <v>43853</v>
      </c>
      <c r="M31" s="226">
        <v>4</v>
      </c>
      <c r="N31" s="80">
        <v>110.04</v>
      </c>
      <c r="O31" s="204">
        <f t="shared" si="0"/>
        <v>43861</v>
      </c>
      <c r="T31" s="180">
        <f t="shared" si="2"/>
        <v>44227</v>
      </c>
      <c r="U31" s="205">
        <f t="shared" si="3"/>
        <v>86</v>
      </c>
      <c r="V31" s="205">
        <f t="shared" si="1"/>
        <v>4.5263157894736841</v>
      </c>
    </row>
    <row r="32" spans="1:46" ht="18.75" customHeight="1">
      <c r="A32" s="24">
        <v>43854</v>
      </c>
      <c r="B32" s="61">
        <v>1.4E-3</v>
      </c>
      <c r="C32" s="15">
        <v>0.15</v>
      </c>
      <c r="D32" s="16">
        <v>110.19</v>
      </c>
      <c r="E32" s="16">
        <v>109.6</v>
      </c>
      <c r="F32" s="16">
        <v>109</v>
      </c>
      <c r="G32" s="16">
        <v>110.3</v>
      </c>
      <c r="H32" s="16">
        <v>4</v>
      </c>
      <c r="I32" s="25">
        <v>343</v>
      </c>
      <c r="K32" s="79"/>
      <c r="L32" s="124">
        <v>43854</v>
      </c>
      <c r="M32" s="226">
        <v>4</v>
      </c>
      <c r="N32" s="80">
        <v>110.19</v>
      </c>
      <c r="O32" s="204">
        <f t="shared" si="0"/>
        <v>43861</v>
      </c>
      <c r="T32" s="180">
        <f t="shared" si="2"/>
        <v>44255</v>
      </c>
      <c r="U32" s="205">
        <f t="shared" si="3"/>
        <v>56</v>
      </c>
      <c r="V32" s="205">
        <f t="shared" si="1"/>
        <v>3.2941176470588234</v>
      </c>
    </row>
    <row r="33" spans="1:23" ht="18.75" customHeight="1">
      <c r="A33" s="26">
        <v>43857</v>
      </c>
      <c r="B33" s="60">
        <v>-9.9000000000000008E-3</v>
      </c>
      <c r="C33" s="17">
        <v>-1.0900000000000001</v>
      </c>
      <c r="D33" s="18">
        <v>109.1</v>
      </c>
      <c r="E33" s="18">
        <v>109.01</v>
      </c>
      <c r="F33" s="18">
        <v>108.57</v>
      </c>
      <c r="G33" s="18">
        <v>110.29</v>
      </c>
      <c r="H33" s="18">
        <v>4</v>
      </c>
      <c r="I33" s="27">
        <v>2.1659999999999999</v>
      </c>
      <c r="K33" s="79"/>
      <c r="L33" s="124">
        <v>43857</v>
      </c>
      <c r="M33" s="226">
        <v>4</v>
      </c>
      <c r="N33" s="80">
        <v>109.1</v>
      </c>
      <c r="O33" s="204">
        <f t="shared" si="0"/>
        <v>43861</v>
      </c>
      <c r="T33" s="180">
        <f t="shared" si="2"/>
        <v>44286</v>
      </c>
      <c r="U33" s="205">
        <f t="shared" si="3"/>
        <v>79</v>
      </c>
      <c r="V33" s="205">
        <f t="shared" si="1"/>
        <v>3.4347826086956523</v>
      </c>
    </row>
    <row r="34" spans="1:23" ht="18.75" customHeight="1">
      <c r="A34" s="24">
        <v>43858</v>
      </c>
      <c r="B34" s="58">
        <v>-1.8E-3</v>
      </c>
      <c r="C34" s="19">
        <v>-0.2</v>
      </c>
      <c r="D34" s="16">
        <v>108.9</v>
      </c>
      <c r="E34" s="16">
        <v>110.45</v>
      </c>
      <c r="F34" s="16">
        <v>108.9</v>
      </c>
      <c r="G34" s="16">
        <v>110.45</v>
      </c>
      <c r="H34" s="16">
        <v>3</v>
      </c>
      <c r="I34" s="25">
        <v>1.9179999999999999</v>
      </c>
      <c r="K34" s="79"/>
      <c r="L34" s="124">
        <v>43858</v>
      </c>
      <c r="M34" s="226">
        <v>3</v>
      </c>
      <c r="N34" s="80">
        <v>108.9</v>
      </c>
      <c r="O34" s="204">
        <f t="shared" si="0"/>
        <v>43861</v>
      </c>
      <c r="T34" s="180">
        <f t="shared" si="2"/>
        <v>44316</v>
      </c>
      <c r="U34" s="205">
        <f t="shared" si="3"/>
        <v>68</v>
      </c>
      <c r="V34" s="205">
        <f t="shared" si="1"/>
        <v>3.4</v>
      </c>
    </row>
    <row r="35" spans="1:23" ht="18.75" customHeight="1">
      <c r="A35" s="22">
        <v>43859</v>
      </c>
      <c r="B35" s="59">
        <v>-1.61E-2</v>
      </c>
      <c r="C35" s="21">
        <v>-1.75</v>
      </c>
      <c r="D35" s="14">
        <v>107.15</v>
      </c>
      <c r="E35" s="14">
        <v>109.01</v>
      </c>
      <c r="F35" s="14">
        <v>106.51</v>
      </c>
      <c r="G35" s="14">
        <v>109.4</v>
      </c>
      <c r="H35" s="14">
        <v>4</v>
      </c>
      <c r="I35" s="23">
        <v>350</v>
      </c>
      <c r="K35" s="79"/>
      <c r="L35" s="124">
        <v>43859</v>
      </c>
      <c r="M35" s="226">
        <v>4</v>
      </c>
      <c r="N35" s="80">
        <v>107.15</v>
      </c>
      <c r="O35" s="204">
        <f t="shared" si="0"/>
        <v>43861</v>
      </c>
      <c r="T35" s="180">
        <f t="shared" si="2"/>
        <v>44347</v>
      </c>
      <c r="U35" s="288">
        <v>102.4</v>
      </c>
      <c r="V35" s="205">
        <f t="shared" si="1"/>
        <v>4.8761904761904766</v>
      </c>
    </row>
    <row r="36" spans="1:23" ht="18.75" customHeight="1">
      <c r="A36" s="24">
        <v>43860</v>
      </c>
      <c r="B36" s="58">
        <v>-1.4E-3</v>
      </c>
      <c r="C36" s="19">
        <v>-0.15</v>
      </c>
      <c r="D36" s="16">
        <v>107</v>
      </c>
      <c r="E36" s="16">
        <v>107.26</v>
      </c>
      <c r="F36" s="16">
        <v>107</v>
      </c>
      <c r="G36" s="16">
        <v>108</v>
      </c>
      <c r="H36" s="16">
        <v>3</v>
      </c>
      <c r="I36" s="25">
        <v>295</v>
      </c>
      <c r="K36" s="79"/>
      <c r="L36" s="124">
        <v>43860</v>
      </c>
      <c r="M36" s="226">
        <v>3</v>
      </c>
      <c r="N36" s="80">
        <v>107</v>
      </c>
      <c r="O36" s="204">
        <f t="shared" si="0"/>
        <v>43861</v>
      </c>
      <c r="T36" s="180">
        <f t="shared" si="2"/>
        <v>44377</v>
      </c>
      <c r="U36" s="288">
        <v>97</v>
      </c>
      <c r="V36" s="205">
        <f t="shared" si="1"/>
        <v>4.6190476190476186</v>
      </c>
    </row>
    <row r="37" spans="1:23" ht="18.75" customHeight="1">
      <c r="A37" s="22">
        <v>43861</v>
      </c>
      <c r="B37" s="59">
        <v>-2.81E-2</v>
      </c>
      <c r="C37" s="21">
        <v>-3.01</v>
      </c>
      <c r="D37" s="14">
        <v>103.99</v>
      </c>
      <c r="E37" s="14">
        <v>109</v>
      </c>
      <c r="F37" s="14">
        <v>103.22</v>
      </c>
      <c r="G37" s="14">
        <v>109</v>
      </c>
      <c r="H37" s="14">
        <v>3</v>
      </c>
      <c r="I37" s="23">
        <v>369</v>
      </c>
      <c r="K37" s="79"/>
      <c r="L37" s="124">
        <v>43861</v>
      </c>
      <c r="M37" s="226">
        <v>3</v>
      </c>
      <c r="N37" s="80">
        <v>103.99</v>
      </c>
      <c r="O37" s="204">
        <f t="shared" si="0"/>
        <v>43861</v>
      </c>
      <c r="T37" s="180">
        <f t="shared" si="2"/>
        <v>44408</v>
      </c>
      <c r="U37" s="288">
        <v>47.7</v>
      </c>
      <c r="V37" s="205">
        <f t="shared" si="1"/>
        <v>2.2714285714285714</v>
      </c>
    </row>
    <row r="38" spans="1:23" ht="18.75" customHeight="1">
      <c r="A38" s="26">
        <v>43864</v>
      </c>
      <c r="B38" s="60">
        <v>-7.1000000000000004E-3</v>
      </c>
      <c r="C38" s="17">
        <v>-0.74</v>
      </c>
      <c r="D38" s="18">
        <v>103.25</v>
      </c>
      <c r="E38" s="18">
        <v>104.2</v>
      </c>
      <c r="F38" s="18">
        <v>102.25</v>
      </c>
      <c r="G38" s="18">
        <v>104.35</v>
      </c>
      <c r="H38" s="18">
        <v>2</v>
      </c>
      <c r="I38" s="27">
        <v>505</v>
      </c>
      <c r="K38" s="79"/>
      <c r="L38" s="124">
        <v>43864</v>
      </c>
      <c r="M38" s="226">
        <v>2</v>
      </c>
      <c r="N38" s="80">
        <v>111</v>
      </c>
      <c r="O38" s="204">
        <f t="shared" si="0"/>
        <v>43890</v>
      </c>
      <c r="T38" s="180">
        <f t="shared" si="2"/>
        <v>44439</v>
      </c>
      <c r="U38" s="288">
        <v>78.244245970214806</v>
      </c>
      <c r="V38" s="288">
        <v>3.5565566350059501</v>
      </c>
      <c r="W38" s="288" t="s">
        <v>225</v>
      </c>
    </row>
    <row r="39" spans="1:23" ht="18.75" customHeight="1">
      <c r="A39" s="24">
        <v>43865</v>
      </c>
      <c r="B39" s="61">
        <v>6.6E-3</v>
      </c>
      <c r="C39" s="15">
        <v>0.68</v>
      </c>
      <c r="D39" s="16">
        <v>103.93</v>
      </c>
      <c r="E39" s="16">
        <v>103.61</v>
      </c>
      <c r="F39" s="16">
        <v>103.26</v>
      </c>
      <c r="G39" s="16">
        <v>104.3</v>
      </c>
      <c r="H39" s="16">
        <v>1</v>
      </c>
      <c r="I39" s="69">
        <v>1001</v>
      </c>
      <c r="K39" s="79"/>
      <c r="L39" s="124">
        <v>43865</v>
      </c>
      <c r="M39" s="226">
        <v>1</v>
      </c>
      <c r="N39" s="80">
        <v>110.3</v>
      </c>
      <c r="O39" s="204">
        <f t="shared" si="0"/>
        <v>43890</v>
      </c>
      <c r="T39" s="180">
        <f t="shared" si="2"/>
        <v>44469</v>
      </c>
      <c r="U39" s="288">
        <v>90.770074500000007</v>
      </c>
      <c r="V39" s="288">
        <v>4.3223844999923697</v>
      </c>
      <c r="W39" s="288" t="s">
        <v>225</v>
      </c>
    </row>
    <row r="40" spans="1:23" ht="18.75" customHeight="1">
      <c r="A40" s="22">
        <v>43866</v>
      </c>
      <c r="B40" s="63">
        <v>2.5000000000000001E-3</v>
      </c>
      <c r="C40" s="13">
        <v>0.26</v>
      </c>
      <c r="D40" s="14">
        <v>104.19</v>
      </c>
      <c r="E40" s="14">
        <v>103.69</v>
      </c>
      <c r="F40" s="14">
        <v>103.69</v>
      </c>
      <c r="G40" s="14">
        <v>105</v>
      </c>
      <c r="H40" s="14">
        <v>2</v>
      </c>
      <c r="I40" s="23">
        <v>320</v>
      </c>
      <c r="K40" s="79"/>
      <c r="L40" s="124">
        <v>43866</v>
      </c>
      <c r="M40" s="226">
        <v>2</v>
      </c>
      <c r="N40" s="80">
        <v>112.4</v>
      </c>
      <c r="O40" s="204">
        <f t="shared" si="0"/>
        <v>43890</v>
      </c>
      <c r="T40" s="180">
        <f t="shared" si="2"/>
        <v>44500</v>
      </c>
      <c r="U40" s="288">
        <f>101348071.65/1000000</f>
        <v>101.34807165000001</v>
      </c>
      <c r="V40" s="288">
        <f>4826098.65/1000000</f>
        <v>4.8260986500000005</v>
      </c>
      <c r="W40" s="288" t="s">
        <v>225</v>
      </c>
    </row>
    <row r="41" spans="1:23" ht="18.75" customHeight="1">
      <c r="A41" s="24">
        <v>43867</v>
      </c>
      <c r="B41" s="61">
        <v>7.7000000000000002E-3</v>
      </c>
      <c r="C41" s="15">
        <v>0.8</v>
      </c>
      <c r="D41" s="16">
        <v>104.99</v>
      </c>
      <c r="E41" s="16">
        <v>104.5</v>
      </c>
      <c r="F41" s="16">
        <v>103.76</v>
      </c>
      <c r="G41" s="16">
        <v>106</v>
      </c>
      <c r="H41" s="16">
        <v>3</v>
      </c>
      <c r="I41" s="69">
        <v>1520</v>
      </c>
      <c r="K41" s="79"/>
      <c r="L41" s="124">
        <v>43867</v>
      </c>
      <c r="M41" s="226">
        <v>3</v>
      </c>
      <c r="N41" s="80">
        <v>111</v>
      </c>
      <c r="O41" s="204">
        <f t="shared" si="0"/>
        <v>43890</v>
      </c>
      <c r="T41" s="180">
        <f>EOMONTH(T40,1)</f>
        <v>44530</v>
      </c>
      <c r="U41" s="288">
        <f>84171670/1000000</f>
        <v>84.171670000000006</v>
      </c>
      <c r="V41" s="288">
        <f>4208583.5/1000000</f>
        <v>4.2085834999999996</v>
      </c>
      <c r="W41" s="288" t="s">
        <v>225</v>
      </c>
    </row>
    <row r="42" spans="1:23" ht="18.75" customHeight="1" thickBot="1">
      <c r="A42" s="70">
        <v>43868</v>
      </c>
      <c r="B42" s="133">
        <v>-9.9000000000000008E-3</v>
      </c>
      <c r="C42" s="139">
        <v>-1.04</v>
      </c>
      <c r="D42" s="71">
        <v>103.95</v>
      </c>
      <c r="E42" s="71">
        <v>104.98</v>
      </c>
      <c r="F42" s="71">
        <v>103.9</v>
      </c>
      <c r="G42" s="71">
        <v>104.98</v>
      </c>
      <c r="H42" s="71">
        <v>2</v>
      </c>
      <c r="I42" s="72">
        <v>539</v>
      </c>
      <c r="K42" s="79"/>
      <c r="L42" s="124">
        <v>43868</v>
      </c>
      <c r="M42" s="226">
        <v>2</v>
      </c>
      <c r="N42" s="80">
        <v>110.1</v>
      </c>
      <c r="O42" s="204">
        <f t="shared" si="0"/>
        <v>43890</v>
      </c>
      <c r="T42" s="180">
        <f>EOMONTH(T41,1)</f>
        <v>44561</v>
      </c>
      <c r="U42" s="288">
        <v>105.3</v>
      </c>
      <c r="V42" s="288">
        <v>5</v>
      </c>
      <c r="W42" s="288" t="s">
        <v>225</v>
      </c>
    </row>
    <row r="43" spans="1:23" ht="18.75" customHeight="1">
      <c r="A43" s="127">
        <v>43871</v>
      </c>
      <c r="B43" s="132">
        <v>-1.2999999999999999E-3</v>
      </c>
      <c r="C43" s="138">
        <v>-0.13</v>
      </c>
      <c r="D43" s="142">
        <v>103.82</v>
      </c>
      <c r="E43" s="142">
        <v>104.11</v>
      </c>
      <c r="F43" s="142">
        <v>103.82</v>
      </c>
      <c r="G43" s="142">
        <v>104.29</v>
      </c>
      <c r="H43" s="142">
        <v>2</v>
      </c>
      <c r="I43" s="146">
        <v>668</v>
      </c>
      <c r="K43" s="79"/>
      <c r="L43" s="124">
        <v>43871</v>
      </c>
      <c r="M43" s="226">
        <v>2</v>
      </c>
      <c r="N43" s="80">
        <v>110</v>
      </c>
      <c r="O43" s="204">
        <f t="shared" si="0"/>
        <v>43890</v>
      </c>
      <c r="T43" s="180">
        <f>EOMONTH(T42,1)</f>
        <v>44592</v>
      </c>
      <c r="U43" s="288">
        <v>88.3</v>
      </c>
      <c r="V43" s="288">
        <v>4.2</v>
      </c>
      <c r="W43" s="288" t="s">
        <v>225</v>
      </c>
    </row>
    <row r="44" spans="1:23" ht="18.75" customHeight="1">
      <c r="A44" s="22">
        <v>43872</v>
      </c>
      <c r="B44" s="63">
        <v>1.5E-3</v>
      </c>
      <c r="C44" s="13">
        <v>0.16</v>
      </c>
      <c r="D44" s="14">
        <v>103.98</v>
      </c>
      <c r="E44" s="14">
        <v>103.83</v>
      </c>
      <c r="F44" s="14">
        <v>103.1</v>
      </c>
      <c r="G44" s="14">
        <v>104.29</v>
      </c>
      <c r="H44" s="14">
        <v>3</v>
      </c>
      <c r="I44" s="23">
        <v>409</v>
      </c>
      <c r="K44" s="79"/>
      <c r="L44" s="124">
        <v>43872</v>
      </c>
      <c r="M44" s="226">
        <v>3</v>
      </c>
      <c r="N44" s="80">
        <v>110.16</v>
      </c>
      <c r="O44" s="204">
        <f t="shared" si="0"/>
        <v>43890</v>
      </c>
    </row>
    <row r="45" spans="1:23" ht="18.75" customHeight="1">
      <c r="A45" s="24">
        <v>43873</v>
      </c>
      <c r="B45" s="58">
        <v>-2.9999999999999997E-4</v>
      </c>
      <c r="C45" s="19">
        <v>-0.03</v>
      </c>
      <c r="D45" s="16">
        <v>103.95</v>
      </c>
      <c r="E45" s="16">
        <v>103.71</v>
      </c>
      <c r="F45" s="16">
        <v>103.62</v>
      </c>
      <c r="G45" s="16">
        <v>104.29</v>
      </c>
      <c r="H45" s="16">
        <v>2</v>
      </c>
      <c r="I45" s="25">
        <v>266</v>
      </c>
      <c r="K45" s="79"/>
      <c r="L45" s="124">
        <v>43873</v>
      </c>
      <c r="M45" s="226">
        <v>2</v>
      </c>
      <c r="N45" s="80">
        <v>110.17</v>
      </c>
      <c r="O45" s="204">
        <f t="shared" si="0"/>
        <v>43890</v>
      </c>
    </row>
    <row r="46" spans="1:23" ht="18.75" customHeight="1">
      <c r="A46" s="22">
        <v>43874</v>
      </c>
      <c r="B46" s="59">
        <v>-3.3999999999999998E-3</v>
      </c>
      <c r="C46" s="21">
        <v>-0.35</v>
      </c>
      <c r="D46" s="14">
        <v>103.6</v>
      </c>
      <c r="E46" s="14">
        <v>103</v>
      </c>
      <c r="F46" s="14">
        <v>102.9</v>
      </c>
      <c r="G46" s="14">
        <v>103.91</v>
      </c>
      <c r="H46" s="14">
        <v>2</v>
      </c>
      <c r="I46" s="23">
        <v>304</v>
      </c>
      <c r="K46" s="79"/>
      <c r="L46" s="124">
        <v>43874</v>
      </c>
      <c r="M46" s="226">
        <v>2</v>
      </c>
      <c r="N46" s="80">
        <v>110.55</v>
      </c>
      <c r="O46" s="204">
        <f t="shared" si="0"/>
        <v>43890</v>
      </c>
    </row>
    <row r="47" spans="1:23" ht="18.75" customHeight="1">
      <c r="A47" s="24">
        <v>43875</v>
      </c>
      <c r="B47" s="58">
        <v>-1E-3</v>
      </c>
      <c r="C47" s="19">
        <v>-0.1</v>
      </c>
      <c r="D47" s="16">
        <v>103.5</v>
      </c>
      <c r="E47" s="16">
        <v>103.9</v>
      </c>
      <c r="F47" s="16">
        <v>103.5</v>
      </c>
      <c r="G47" s="16">
        <v>103.9</v>
      </c>
      <c r="H47" s="16">
        <v>2</v>
      </c>
      <c r="I47" s="25">
        <v>448</v>
      </c>
      <c r="K47" s="79"/>
      <c r="L47" s="124">
        <v>43875</v>
      </c>
      <c r="M47" s="226">
        <v>2</v>
      </c>
      <c r="N47" s="80">
        <v>109.75</v>
      </c>
      <c r="O47" s="204">
        <f t="shared" si="0"/>
        <v>43890</v>
      </c>
    </row>
    <row r="48" spans="1:23" ht="18.75" customHeight="1">
      <c r="A48" s="26">
        <v>43878</v>
      </c>
      <c r="B48" s="62">
        <v>4.7999999999999996E-3</v>
      </c>
      <c r="C48" s="20">
        <v>0.5</v>
      </c>
      <c r="D48" s="18">
        <v>104</v>
      </c>
      <c r="E48" s="18">
        <v>103.6</v>
      </c>
      <c r="F48" s="18">
        <v>103.5</v>
      </c>
      <c r="G48" s="18">
        <v>104</v>
      </c>
      <c r="H48" s="18">
        <v>5</v>
      </c>
      <c r="I48" s="27">
        <v>647</v>
      </c>
      <c r="K48" s="79"/>
      <c r="L48" s="124">
        <v>43878</v>
      </c>
      <c r="M48" s="226">
        <v>5</v>
      </c>
      <c r="N48" s="80">
        <v>110.95</v>
      </c>
      <c r="O48" s="204">
        <f t="shared" si="0"/>
        <v>43890</v>
      </c>
    </row>
    <row r="49" spans="1:15" ht="18.75" customHeight="1">
      <c r="A49" s="24">
        <v>43879</v>
      </c>
      <c r="B49" s="58">
        <v>-1.2999999999999999E-3</v>
      </c>
      <c r="C49" s="19">
        <v>-0.14000000000000001</v>
      </c>
      <c r="D49" s="16">
        <v>103.86</v>
      </c>
      <c r="E49" s="16">
        <v>104</v>
      </c>
      <c r="F49" s="16">
        <v>99.21</v>
      </c>
      <c r="G49" s="16">
        <v>104.08</v>
      </c>
      <c r="H49" s="16">
        <v>8</v>
      </c>
      <c r="I49" s="69">
        <v>3012</v>
      </c>
      <c r="K49" s="79"/>
      <c r="L49" s="124">
        <v>43879</v>
      </c>
      <c r="M49" s="226">
        <v>8</v>
      </c>
      <c r="N49" s="80">
        <v>110.04</v>
      </c>
      <c r="O49" s="204">
        <f t="shared" si="0"/>
        <v>43890</v>
      </c>
    </row>
    <row r="50" spans="1:15" ht="18.75" customHeight="1">
      <c r="A50" s="22">
        <v>43880</v>
      </c>
      <c r="B50" s="63">
        <v>1.2999999999999999E-3</v>
      </c>
      <c r="C50" s="13">
        <v>0.14000000000000001</v>
      </c>
      <c r="D50" s="14">
        <v>104</v>
      </c>
      <c r="E50" s="14">
        <v>103.86</v>
      </c>
      <c r="F50" s="14">
        <v>103.36</v>
      </c>
      <c r="G50" s="14">
        <v>104.3</v>
      </c>
      <c r="H50" s="14">
        <v>4</v>
      </c>
      <c r="I50" s="23">
        <v>392</v>
      </c>
      <c r="K50" s="79"/>
      <c r="L50" s="124">
        <v>43880</v>
      </c>
      <c r="M50" s="226">
        <v>4</v>
      </c>
      <c r="N50" s="80">
        <v>110.19</v>
      </c>
      <c r="O50" s="204">
        <f t="shared" si="0"/>
        <v>43890</v>
      </c>
    </row>
    <row r="51" spans="1:15" ht="18.75" customHeight="1">
      <c r="A51" s="24">
        <v>43881</v>
      </c>
      <c r="B51" s="61">
        <v>0</v>
      </c>
      <c r="C51" s="15">
        <v>0</v>
      </c>
      <c r="D51" s="16">
        <v>104</v>
      </c>
      <c r="E51" s="16">
        <v>104</v>
      </c>
      <c r="F51" s="16">
        <v>103.7</v>
      </c>
      <c r="G51" s="16">
        <v>104.86</v>
      </c>
      <c r="H51" s="16">
        <v>7</v>
      </c>
      <c r="I51" s="69">
        <v>1725</v>
      </c>
      <c r="K51" s="79"/>
      <c r="L51" s="124">
        <v>43881</v>
      </c>
      <c r="M51" s="226">
        <v>7</v>
      </c>
      <c r="N51" s="80">
        <v>109.1</v>
      </c>
      <c r="O51" s="204">
        <f t="shared" si="0"/>
        <v>43890</v>
      </c>
    </row>
    <row r="52" spans="1:15" ht="18.75" customHeight="1">
      <c r="A52" s="22">
        <v>43882</v>
      </c>
      <c r="B52" s="63">
        <v>9.5999999999999992E-3</v>
      </c>
      <c r="C52" s="13">
        <v>1</v>
      </c>
      <c r="D52" s="14">
        <v>105</v>
      </c>
      <c r="E52" s="14">
        <v>104</v>
      </c>
      <c r="F52" s="14">
        <v>104</v>
      </c>
      <c r="G52" s="14">
        <v>105</v>
      </c>
      <c r="H52" s="14">
        <v>1</v>
      </c>
      <c r="I52" s="23">
        <v>358</v>
      </c>
      <c r="K52" s="79"/>
      <c r="L52" s="124">
        <v>43882</v>
      </c>
      <c r="M52" s="226">
        <v>1</v>
      </c>
      <c r="N52" s="80">
        <v>108.9</v>
      </c>
      <c r="O52" s="204">
        <f t="shared" si="0"/>
        <v>43890</v>
      </c>
    </row>
    <row r="53" spans="1:15" ht="18.75" customHeight="1">
      <c r="A53" s="26">
        <v>43887</v>
      </c>
      <c r="B53" s="60">
        <v>-1.89E-2</v>
      </c>
      <c r="C53" s="17">
        <v>-1.98</v>
      </c>
      <c r="D53" s="18">
        <v>103.02</v>
      </c>
      <c r="E53" s="18">
        <v>103.51</v>
      </c>
      <c r="F53" s="18">
        <v>102.99</v>
      </c>
      <c r="G53" s="18">
        <v>104.5</v>
      </c>
      <c r="H53" s="18">
        <v>1</v>
      </c>
      <c r="I53" s="27">
        <v>106</v>
      </c>
      <c r="K53" s="79"/>
      <c r="L53" s="124">
        <v>43887</v>
      </c>
      <c r="M53" s="226">
        <v>1</v>
      </c>
      <c r="N53" s="80">
        <v>107.15</v>
      </c>
      <c r="O53" s="204">
        <f t="shared" si="0"/>
        <v>43890</v>
      </c>
    </row>
    <row r="54" spans="1:15" ht="18.75" customHeight="1">
      <c r="A54" s="22">
        <v>43888</v>
      </c>
      <c r="B54" s="63">
        <v>7.1000000000000004E-3</v>
      </c>
      <c r="C54" s="13">
        <v>0.73</v>
      </c>
      <c r="D54" s="14">
        <v>103.75</v>
      </c>
      <c r="E54" s="14">
        <v>102.51</v>
      </c>
      <c r="F54" s="14">
        <v>102.51</v>
      </c>
      <c r="G54" s="14">
        <v>103.78</v>
      </c>
      <c r="H54" s="14">
        <v>2</v>
      </c>
      <c r="I54" s="23">
        <v>316</v>
      </c>
      <c r="K54" s="79"/>
      <c r="L54" s="124">
        <v>43888</v>
      </c>
      <c r="M54" s="226">
        <v>2</v>
      </c>
      <c r="N54" s="80">
        <v>107</v>
      </c>
      <c r="O54" s="204">
        <f t="shared" si="0"/>
        <v>43890</v>
      </c>
    </row>
    <row r="55" spans="1:15" ht="18.75" customHeight="1">
      <c r="A55" s="24">
        <v>43889</v>
      </c>
      <c r="B55" s="58">
        <v>-4.7999999999999996E-3</v>
      </c>
      <c r="C55" s="19">
        <v>-0.5</v>
      </c>
      <c r="D55" s="16">
        <v>103.25</v>
      </c>
      <c r="E55" s="16">
        <v>103.75</v>
      </c>
      <c r="F55" s="16">
        <v>102.94</v>
      </c>
      <c r="G55" s="16">
        <v>103.75</v>
      </c>
      <c r="H55" s="16">
        <v>3</v>
      </c>
      <c r="I55" s="25">
        <v>223</v>
      </c>
      <c r="K55" s="79"/>
      <c r="L55" s="124">
        <v>43889</v>
      </c>
      <c r="M55" s="226">
        <v>3</v>
      </c>
      <c r="N55" s="80">
        <v>103.99</v>
      </c>
      <c r="O55" s="204">
        <f t="shared" si="0"/>
        <v>43890</v>
      </c>
    </row>
    <row r="56" spans="1:15" ht="18.75" customHeight="1">
      <c r="A56" s="26">
        <v>43892</v>
      </c>
      <c r="B56" s="62">
        <v>0</v>
      </c>
      <c r="C56" s="20">
        <v>0</v>
      </c>
      <c r="D56" s="18">
        <v>103.25</v>
      </c>
      <c r="E56" s="18">
        <v>103.4</v>
      </c>
      <c r="F56" s="18">
        <v>102.69</v>
      </c>
      <c r="G56" s="18">
        <v>103.69</v>
      </c>
      <c r="H56" s="18">
        <v>1</v>
      </c>
      <c r="I56" s="27">
        <v>144</v>
      </c>
      <c r="J56" s="11"/>
      <c r="K56" s="79"/>
      <c r="L56" s="124">
        <v>43892</v>
      </c>
      <c r="M56" s="226">
        <v>1</v>
      </c>
      <c r="N56" s="80">
        <v>103.25</v>
      </c>
      <c r="O56" s="204">
        <f t="shared" si="0"/>
        <v>43921</v>
      </c>
    </row>
    <row r="57" spans="1:15" ht="18.75" customHeight="1">
      <c r="A57" s="24">
        <v>43893</v>
      </c>
      <c r="B57" s="58">
        <v>-2.3E-3</v>
      </c>
      <c r="C57" s="19">
        <v>-0.24</v>
      </c>
      <c r="D57" s="16">
        <v>103.01</v>
      </c>
      <c r="E57" s="16">
        <v>103.25</v>
      </c>
      <c r="F57" s="16">
        <v>102.55</v>
      </c>
      <c r="G57" s="16">
        <v>103.91</v>
      </c>
      <c r="H57" s="16">
        <v>1</v>
      </c>
      <c r="I57" s="25">
        <v>404</v>
      </c>
      <c r="J57" s="11"/>
      <c r="K57" s="79"/>
      <c r="L57" s="124">
        <v>43893</v>
      </c>
      <c r="M57" s="226">
        <v>1</v>
      </c>
      <c r="N57" s="80">
        <v>103.01</v>
      </c>
      <c r="O57" s="204">
        <f t="shared" si="0"/>
        <v>43921</v>
      </c>
    </row>
    <row r="58" spans="1:15" ht="18.75" customHeight="1">
      <c r="A58" s="22">
        <v>43894</v>
      </c>
      <c r="B58" s="63">
        <v>5.7999999999999996E-3</v>
      </c>
      <c r="C58" s="13">
        <v>0.6</v>
      </c>
      <c r="D58" s="14">
        <v>103.61</v>
      </c>
      <c r="E58" s="14">
        <v>103.17</v>
      </c>
      <c r="F58" s="14">
        <v>103.17</v>
      </c>
      <c r="G58" s="14">
        <v>104.1</v>
      </c>
      <c r="H58" s="14">
        <v>0.90700000000000003</v>
      </c>
      <c r="I58" s="23">
        <v>160</v>
      </c>
      <c r="J58" s="11"/>
      <c r="K58" s="79"/>
      <c r="L58" s="124">
        <v>43894</v>
      </c>
      <c r="M58" s="226">
        <v>0.90700000000000003</v>
      </c>
      <c r="N58" s="80">
        <v>103.61</v>
      </c>
      <c r="O58" s="204">
        <f t="shared" si="0"/>
        <v>43921</v>
      </c>
    </row>
    <row r="59" spans="1:15" ht="18.75" customHeight="1">
      <c r="A59" s="24">
        <v>43895</v>
      </c>
      <c r="B59" s="58">
        <v>-5.7999999999999996E-3</v>
      </c>
      <c r="C59" s="19">
        <v>-0.6</v>
      </c>
      <c r="D59" s="16">
        <v>103.01</v>
      </c>
      <c r="E59" s="16">
        <v>103.99</v>
      </c>
      <c r="F59" s="16">
        <v>102.9</v>
      </c>
      <c r="G59" s="16">
        <v>104</v>
      </c>
      <c r="H59" s="16">
        <v>1</v>
      </c>
      <c r="I59" s="25">
        <v>616</v>
      </c>
      <c r="J59" s="11"/>
      <c r="K59" s="79"/>
      <c r="L59" s="124">
        <v>43895</v>
      </c>
      <c r="M59" s="226">
        <v>1</v>
      </c>
      <c r="N59" s="80">
        <v>103.01</v>
      </c>
      <c r="O59" s="204">
        <f t="shared" si="0"/>
        <v>43921</v>
      </c>
    </row>
    <row r="60" spans="1:15" ht="18.75" customHeight="1">
      <c r="A60" s="22">
        <v>43896</v>
      </c>
      <c r="B60" s="63">
        <v>9.5999999999999992E-3</v>
      </c>
      <c r="C60" s="13">
        <v>0.99</v>
      </c>
      <c r="D60" s="14">
        <v>104</v>
      </c>
      <c r="E60" s="14">
        <v>103.3</v>
      </c>
      <c r="F60" s="14">
        <v>102.75</v>
      </c>
      <c r="G60" s="14">
        <v>104</v>
      </c>
      <c r="H60" s="14">
        <v>2</v>
      </c>
      <c r="I60" s="23">
        <v>258</v>
      </c>
      <c r="J60" s="11"/>
      <c r="K60" s="79"/>
      <c r="L60" s="124">
        <v>43896</v>
      </c>
      <c r="M60" s="226">
        <v>2</v>
      </c>
      <c r="N60" s="80">
        <v>104</v>
      </c>
      <c r="O60" s="204">
        <f t="shared" si="0"/>
        <v>43921</v>
      </c>
    </row>
    <row r="61" spans="1:15" ht="18.75" customHeight="1">
      <c r="A61" s="26">
        <v>43899</v>
      </c>
      <c r="B61" s="60">
        <v>-3.6600000000000001E-2</v>
      </c>
      <c r="C61" s="17">
        <v>-3.81</v>
      </c>
      <c r="D61" s="18">
        <v>100.19</v>
      </c>
      <c r="E61" s="18">
        <v>102</v>
      </c>
      <c r="F61" s="18">
        <v>99.73</v>
      </c>
      <c r="G61" s="18">
        <v>102.6</v>
      </c>
      <c r="H61" s="18">
        <v>5</v>
      </c>
      <c r="I61" s="27">
        <v>522</v>
      </c>
      <c r="J61" s="11"/>
      <c r="K61" s="79"/>
      <c r="L61" s="124">
        <v>43899</v>
      </c>
      <c r="M61" s="226">
        <v>5</v>
      </c>
      <c r="N61" s="80">
        <v>100.19</v>
      </c>
      <c r="O61" s="204">
        <f t="shared" si="0"/>
        <v>43921</v>
      </c>
    </row>
    <row r="62" spans="1:15" ht="18.75" customHeight="1">
      <c r="A62" s="22">
        <v>43900</v>
      </c>
      <c r="B62" s="63">
        <v>3.3000000000000002E-2</v>
      </c>
      <c r="C62" s="13">
        <v>3.31</v>
      </c>
      <c r="D62" s="14">
        <v>103.5</v>
      </c>
      <c r="E62" s="14">
        <v>100.33</v>
      </c>
      <c r="F62" s="14">
        <v>100.33</v>
      </c>
      <c r="G62" s="14">
        <v>103.57</v>
      </c>
      <c r="H62" s="14">
        <v>1</v>
      </c>
      <c r="I62" s="23">
        <v>164</v>
      </c>
      <c r="J62" s="11"/>
      <c r="K62" s="79"/>
      <c r="L62" s="124">
        <v>43900</v>
      </c>
      <c r="M62" s="226">
        <v>1</v>
      </c>
      <c r="N62" s="80">
        <v>103.5</v>
      </c>
      <c r="O62" s="204">
        <f t="shared" si="0"/>
        <v>43921</v>
      </c>
    </row>
    <row r="63" spans="1:15" ht="18.75" customHeight="1">
      <c r="A63" s="24">
        <v>43901</v>
      </c>
      <c r="B63" s="58">
        <v>-1.3899999999999999E-2</v>
      </c>
      <c r="C63" s="19">
        <v>-1.44</v>
      </c>
      <c r="D63" s="16">
        <v>102.06</v>
      </c>
      <c r="E63" s="16">
        <v>103.45</v>
      </c>
      <c r="F63" s="16">
        <v>102.05</v>
      </c>
      <c r="G63" s="16">
        <v>103.5</v>
      </c>
      <c r="H63" s="16">
        <v>2</v>
      </c>
      <c r="I63" s="25">
        <v>405</v>
      </c>
      <c r="J63" s="11"/>
      <c r="K63" s="79"/>
      <c r="L63" s="124">
        <v>43901</v>
      </c>
      <c r="M63" s="226">
        <v>2</v>
      </c>
      <c r="N63" s="80">
        <v>102.06</v>
      </c>
      <c r="O63" s="204">
        <f t="shared" si="0"/>
        <v>43921</v>
      </c>
    </row>
    <row r="64" spans="1:15" ht="18.75" customHeight="1">
      <c r="A64" s="22">
        <v>43902</v>
      </c>
      <c r="B64" s="59">
        <v>-0.03</v>
      </c>
      <c r="C64" s="21">
        <v>-3.06</v>
      </c>
      <c r="D64" s="14">
        <v>99</v>
      </c>
      <c r="E64" s="14">
        <v>100</v>
      </c>
      <c r="F64" s="14">
        <v>92.5</v>
      </c>
      <c r="G64" s="14">
        <v>100</v>
      </c>
      <c r="H64" s="14">
        <v>3</v>
      </c>
      <c r="I64" s="82">
        <v>1794</v>
      </c>
      <c r="J64" s="11"/>
      <c r="K64" s="79"/>
      <c r="L64" s="124">
        <v>43902</v>
      </c>
      <c r="M64" s="226">
        <v>3</v>
      </c>
      <c r="N64" s="80">
        <v>99</v>
      </c>
      <c r="O64" s="204">
        <f t="shared" si="0"/>
        <v>43921</v>
      </c>
    </row>
    <row r="65" spans="1:43" ht="18.75" customHeight="1">
      <c r="A65" s="24">
        <v>43903</v>
      </c>
      <c r="B65" s="61">
        <v>1.0200000000000001E-2</v>
      </c>
      <c r="C65" s="15">
        <v>1.01</v>
      </c>
      <c r="D65" s="16">
        <v>100.01</v>
      </c>
      <c r="E65" s="16">
        <v>99.02</v>
      </c>
      <c r="F65" s="16">
        <v>95.5</v>
      </c>
      <c r="G65" s="16">
        <v>103.5</v>
      </c>
      <c r="H65" s="16">
        <v>5</v>
      </c>
      <c r="I65" s="69">
        <v>1983</v>
      </c>
      <c r="J65" s="11"/>
      <c r="K65" s="79"/>
      <c r="L65" s="124">
        <v>43903</v>
      </c>
      <c r="M65" s="226">
        <v>5</v>
      </c>
      <c r="N65" s="80">
        <v>100.01</v>
      </c>
      <c r="O65" s="204">
        <f t="shared" si="0"/>
        <v>43921</v>
      </c>
    </row>
    <row r="66" spans="1:43" ht="18.75" customHeight="1">
      <c r="A66" s="26">
        <v>43906</v>
      </c>
      <c r="B66" s="60">
        <v>-4.0099999999999997E-2</v>
      </c>
      <c r="C66" s="17">
        <v>-4.01</v>
      </c>
      <c r="D66" s="18">
        <v>96</v>
      </c>
      <c r="E66" s="18">
        <v>98.99</v>
      </c>
      <c r="F66" s="18">
        <v>90.11</v>
      </c>
      <c r="G66" s="18">
        <v>100</v>
      </c>
      <c r="H66" s="18">
        <v>3</v>
      </c>
      <c r="I66" s="27">
        <v>404</v>
      </c>
      <c r="K66" s="79"/>
      <c r="L66" s="124">
        <v>43906</v>
      </c>
      <c r="M66" s="226">
        <v>3</v>
      </c>
      <c r="N66" s="80">
        <v>96</v>
      </c>
      <c r="O66" s="204">
        <f t="shared" si="0"/>
        <v>43921</v>
      </c>
    </row>
    <row r="67" spans="1:43" ht="18.75" customHeight="1">
      <c r="A67" s="24">
        <v>43907</v>
      </c>
      <c r="B67" s="58">
        <v>-4.1700000000000001E-2</v>
      </c>
      <c r="C67" s="19">
        <v>-4</v>
      </c>
      <c r="D67" s="16">
        <v>92</v>
      </c>
      <c r="E67" s="16">
        <v>96.51</v>
      </c>
      <c r="F67" s="16">
        <v>92</v>
      </c>
      <c r="G67" s="16">
        <v>98.31</v>
      </c>
      <c r="H67" s="16">
        <v>2</v>
      </c>
      <c r="I67" s="25">
        <v>237</v>
      </c>
      <c r="K67" s="79"/>
      <c r="L67" s="124">
        <v>43907</v>
      </c>
      <c r="M67" s="226">
        <v>2</v>
      </c>
      <c r="N67" s="80">
        <v>92</v>
      </c>
      <c r="O67" s="204">
        <f t="shared" si="0"/>
        <v>43921</v>
      </c>
    </row>
    <row r="68" spans="1:43" ht="18.75" customHeight="1">
      <c r="A68" s="22">
        <v>43908</v>
      </c>
      <c r="B68" s="59">
        <v>-8.6999999999999994E-2</v>
      </c>
      <c r="C68" s="21">
        <v>-8</v>
      </c>
      <c r="D68" s="14">
        <v>84</v>
      </c>
      <c r="E68" s="14">
        <v>92</v>
      </c>
      <c r="F68" s="14">
        <v>80.010000000000005</v>
      </c>
      <c r="G68" s="14">
        <v>92</v>
      </c>
      <c r="H68" s="14">
        <v>4</v>
      </c>
      <c r="I68" s="82">
        <v>5046</v>
      </c>
      <c r="K68" s="79"/>
      <c r="L68" s="124">
        <v>43908</v>
      </c>
      <c r="M68" s="226">
        <v>4</v>
      </c>
      <c r="N68" s="80">
        <v>84</v>
      </c>
      <c r="O68" s="204">
        <f t="shared" ref="O68:O131" si="4">EOMONTH(L68,0)</f>
        <v>43921</v>
      </c>
      <c r="AM68" s="74"/>
      <c r="AN68" s="75"/>
      <c r="AO68" s="11"/>
      <c r="AP68" s="11"/>
      <c r="AQ68" s="11"/>
    </row>
    <row r="69" spans="1:43" ht="18.75" customHeight="1">
      <c r="A69" s="24">
        <v>43909</v>
      </c>
      <c r="B69" s="58">
        <v>-0.09</v>
      </c>
      <c r="C69" s="19">
        <v>-7.56</v>
      </c>
      <c r="D69" s="16">
        <v>76.44</v>
      </c>
      <c r="E69" s="16">
        <v>75.040000000000006</v>
      </c>
      <c r="F69" s="16">
        <v>59.33</v>
      </c>
      <c r="G69" s="16">
        <v>84</v>
      </c>
      <c r="H69" s="16">
        <v>2</v>
      </c>
      <c r="I69" s="69">
        <v>2800</v>
      </c>
      <c r="K69" s="79"/>
      <c r="L69" s="124">
        <v>43909</v>
      </c>
      <c r="M69" s="226">
        <v>2</v>
      </c>
      <c r="N69" s="80">
        <v>76.44</v>
      </c>
      <c r="O69" s="204">
        <f t="shared" si="4"/>
        <v>43921</v>
      </c>
    </row>
    <row r="70" spans="1:43" ht="18.75" customHeight="1">
      <c r="A70" s="22">
        <v>43910</v>
      </c>
      <c r="B70" s="63">
        <v>7.3000000000000001E-3</v>
      </c>
      <c r="C70" s="13">
        <v>0.56000000000000005</v>
      </c>
      <c r="D70" s="14">
        <v>77</v>
      </c>
      <c r="E70" s="14">
        <v>86.5</v>
      </c>
      <c r="F70" s="14">
        <v>77</v>
      </c>
      <c r="G70" s="14">
        <v>86.5</v>
      </c>
      <c r="H70" s="14">
        <v>1</v>
      </c>
      <c r="I70" s="23">
        <v>262</v>
      </c>
      <c r="K70" s="79"/>
      <c r="L70" s="124">
        <v>43910</v>
      </c>
      <c r="M70" s="226">
        <v>1</v>
      </c>
      <c r="N70" s="80">
        <v>77</v>
      </c>
      <c r="O70" s="204">
        <f t="shared" si="4"/>
        <v>43921</v>
      </c>
    </row>
    <row r="71" spans="1:43" ht="18.75" customHeight="1">
      <c r="A71" s="26">
        <v>43913</v>
      </c>
      <c r="B71" s="60">
        <v>-6.4999999999999997E-3</v>
      </c>
      <c r="C71" s="17">
        <v>-0.5</v>
      </c>
      <c r="D71" s="18">
        <v>76.5</v>
      </c>
      <c r="E71" s="18">
        <v>76.900000000000006</v>
      </c>
      <c r="F71" s="18">
        <v>72.59</v>
      </c>
      <c r="G71" s="18">
        <v>79.989999999999995</v>
      </c>
      <c r="H71" s="18">
        <v>2</v>
      </c>
      <c r="I71" s="83">
        <v>2402</v>
      </c>
      <c r="K71" s="79"/>
      <c r="L71" s="124">
        <v>43913</v>
      </c>
      <c r="M71" s="226">
        <v>2</v>
      </c>
      <c r="N71" s="80">
        <v>76.5</v>
      </c>
      <c r="O71" s="204">
        <f t="shared" si="4"/>
        <v>43921</v>
      </c>
    </row>
    <row r="72" spans="1:43" ht="18.75" customHeight="1">
      <c r="A72" s="22">
        <v>43914</v>
      </c>
      <c r="B72" s="63">
        <v>1.83E-2</v>
      </c>
      <c r="C72" s="13">
        <v>1.4</v>
      </c>
      <c r="D72" s="14">
        <v>77.900000000000006</v>
      </c>
      <c r="E72" s="14">
        <v>78.010000000000005</v>
      </c>
      <c r="F72" s="14">
        <v>75.12</v>
      </c>
      <c r="G72" s="14">
        <v>79.989999999999995</v>
      </c>
      <c r="H72" s="14">
        <v>2</v>
      </c>
      <c r="I72" s="82">
        <v>2593</v>
      </c>
      <c r="K72" s="79"/>
      <c r="L72" s="124">
        <v>43914</v>
      </c>
      <c r="M72" s="226">
        <v>2</v>
      </c>
      <c r="N72" s="80">
        <v>77.900000000000006</v>
      </c>
      <c r="O72" s="204">
        <f t="shared" si="4"/>
        <v>43921</v>
      </c>
    </row>
    <row r="73" spans="1:43" ht="18.75" customHeight="1">
      <c r="A73" s="24">
        <v>43915</v>
      </c>
      <c r="B73" s="61">
        <v>0.15479999999999999</v>
      </c>
      <c r="C73" s="15">
        <v>12.06</v>
      </c>
      <c r="D73" s="16">
        <v>89.96</v>
      </c>
      <c r="E73" s="16">
        <v>80.8</v>
      </c>
      <c r="F73" s="16">
        <v>78.5</v>
      </c>
      <c r="G73" s="16">
        <v>89.96</v>
      </c>
      <c r="H73" s="16">
        <v>1</v>
      </c>
      <c r="I73" s="25">
        <v>237</v>
      </c>
      <c r="K73" s="79"/>
      <c r="L73" s="124">
        <v>43915</v>
      </c>
      <c r="M73" s="226">
        <v>1</v>
      </c>
      <c r="N73" s="80">
        <v>89.96</v>
      </c>
      <c r="O73" s="204">
        <f t="shared" si="4"/>
        <v>43921</v>
      </c>
    </row>
    <row r="74" spans="1:43" ht="18.75" customHeight="1">
      <c r="A74" s="22">
        <v>43916</v>
      </c>
      <c r="B74" s="59">
        <v>-2.18E-2</v>
      </c>
      <c r="C74" s="21">
        <v>-1.96</v>
      </c>
      <c r="D74" s="14">
        <v>88</v>
      </c>
      <c r="E74" s="14">
        <v>89.96</v>
      </c>
      <c r="F74" s="14">
        <v>83.02</v>
      </c>
      <c r="G74" s="14">
        <v>89.96</v>
      </c>
      <c r="H74" s="14">
        <v>2</v>
      </c>
      <c r="I74" s="23">
        <v>541</v>
      </c>
      <c r="L74" s="124">
        <v>43916</v>
      </c>
      <c r="M74" s="226">
        <v>2</v>
      </c>
      <c r="N74" s="80">
        <v>88</v>
      </c>
      <c r="O74" s="204">
        <f t="shared" si="4"/>
        <v>43921</v>
      </c>
      <c r="AM74" s="11"/>
      <c r="AN74" s="11"/>
      <c r="AO74" s="76"/>
      <c r="AP74" s="11"/>
      <c r="AQ74" s="11"/>
    </row>
    <row r="75" spans="1:43" ht="18.75" customHeight="1">
      <c r="A75" s="24">
        <v>43917</v>
      </c>
      <c r="B75" s="58">
        <v>-2.5000000000000001E-2</v>
      </c>
      <c r="C75" s="19">
        <v>-2.2000000000000002</v>
      </c>
      <c r="D75" s="16">
        <v>85.8</v>
      </c>
      <c r="E75" s="16">
        <v>82.1</v>
      </c>
      <c r="F75" s="16">
        <v>82.1</v>
      </c>
      <c r="G75" s="16">
        <v>87.32</v>
      </c>
      <c r="H75" s="16">
        <v>1</v>
      </c>
      <c r="I75" s="25">
        <v>450</v>
      </c>
      <c r="L75" s="124">
        <v>43917</v>
      </c>
      <c r="M75" s="226">
        <v>1</v>
      </c>
      <c r="N75" s="80">
        <v>85.8</v>
      </c>
      <c r="O75" s="204">
        <f t="shared" si="4"/>
        <v>43921</v>
      </c>
      <c r="AM75" s="11"/>
      <c r="AN75" s="77"/>
      <c r="AO75" s="76"/>
      <c r="AP75" s="11"/>
      <c r="AQ75" s="11"/>
    </row>
    <row r="76" spans="1:43" ht="18.75" customHeight="1">
      <c r="A76" s="26">
        <v>43920</v>
      </c>
      <c r="B76" s="62">
        <v>1.7500000000000002E-2</v>
      </c>
      <c r="C76" s="20">
        <v>1.5</v>
      </c>
      <c r="D76" s="18">
        <v>87.3</v>
      </c>
      <c r="E76" s="18">
        <v>86.76</v>
      </c>
      <c r="F76" s="18">
        <v>86.76</v>
      </c>
      <c r="G76" s="18">
        <v>88.7</v>
      </c>
      <c r="H76" s="18">
        <v>2</v>
      </c>
      <c r="I76" s="27">
        <v>314</v>
      </c>
      <c r="L76" s="124">
        <v>43920</v>
      </c>
      <c r="M76" s="226">
        <v>2</v>
      </c>
      <c r="N76" s="80">
        <v>87.3</v>
      </c>
      <c r="O76" s="204">
        <f t="shared" si="4"/>
        <v>43921</v>
      </c>
      <c r="AP76" s="78"/>
      <c r="AQ76" s="78"/>
    </row>
    <row r="77" spans="1:43" ht="18.75" customHeight="1" thickBot="1">
      <c r="A77" s="125">
        <v>43921</v>
      </c>
      <c r="B77" s="128">
        <v>1.37E-2</v>
      </c>
      <c r="C77" s="134">
        <v>1.2</v>
      </c>
      <c r="D77" s="140">
        <v>88.5</v>
      </c>
      <c r="E77" s="140">
        <v>88</v>
      </c>
      <c r="F77" s="140">
        <v>87.31</v>
      </c>
      <c r="G77" s="140">
        <v>88.71</v>
      </c>
      <c r="H77" s="140">
        <v>4</v>
      </c>
      <c r="I77" s="143">
        <v>3744</v>
      </c>
      <c r="L77" s="124">
        <v>43921</v>
      </c>
      <c r="M77" s="226">
        <v>4</v>
      </c>
      <c r="N77" s="80">
        <v>88.5</v>
      </c>
      <c r="O77" s="204">
        <f t="shared" si="4"/>
        <v>43921</v>
      </c>
      <c r="AP77" s="78"/>
      <c r="AQ77" s="78"/>
    </row>
    <row r="78" spans="1:43" ht="15.75" customHeight="1">
      <c r="A78" s="153">
        <v>43922</v>
      </c>
      <c r="B78" s="154">
        <v>1.8100000000000002E-2</v>
      </c>
      <c r="C78" s="156">
        <v>1.6</v>
      </c>
      <c r="D78" s="158">
        <v>90.1</v>
      </c>
      <c r="E78" s="158">
        <v>87.45</v>
      </c>
      <c r="F78" s="158">
        <v>83</v>
      </c>
      <c r="G78" s="158">
        <v>90.5</v>
      </c>
      <c r="H78" s="158">
        <v>2</v>
      </c>
      <c r="I78" s="159">
        <v>446</v>
      </c>
      <c r="J78" s="152"/>
      <c r="K78" s="11"/>
      <c r="L78" s="124">
        <f t="shared" ref="L78:L97" si="5">A78</f>
        <v>43922</v>
      </c>
      <c r="M78" s="226">
        <f t="shared" ref="M78:M97" si="6">H78</f>
        <v>2</v>
      </c>
      <c r="N78" s="80">
        <f t="shared" ref="N78:N97" si="7">D78</f>
        <v>90.1</v>
      </c>
      <c r="O78" s="204">
        <f t="shared" si="4"/>
        <v>43951</v>
      </c>
      <c r="AP78" s="78"/>
      <c r="AQ78" s="78"/>
    </row>
    <row r="79" spans="1:43" ht="15.75" customHeight="1">
      <c r="A79" s="22">
        <v>43923</v>
      </c>
      <c r="B79" s="59">
        <v>-1E-3</v>
      </c>
      <c r="C79" s="21">
        <v>-0.09</v>
      </c>
      <c r="D79" s="14">
        <v>90.01</v>
      </c>
      <c r="E79" s="14">
        <v>91.49</v>
      </c>
      <c r="F79" s="14">
        <v>89.02</v>
      </c>
      <c r="G79" s="14">
        <v>91.49</v>
      </c>
      <c r="H79" s="14">
        <v>1</v>
      </c>
      <c r="I79" s="82">
        <v>1726</v>
      </c>
      <c r="J79" s="152"/>
      <c r="K79" s="11"/>
      <c r="L79" s="124">
        <f t="shared" si="5"/>
        <v>43923</v>
      </c>
      <c r="M79" s="226">
        <f t="shared" si="6"/>
        <v>1</v>
      </c>
      <c r="N79" s="80">
        <f t="shared" si="7"/>
        <v>90.01</v>
      </c>
      <c r="O79" s="204">
        <f t="shared" si="4"/>
        <v>43951</v>
      </c>
      <c r="AP79" s="78"/>
      <c r="AQ79" s="78"/>
    </row>
    <row r="80" spans="1:43" ht="15.75" customHeight="1">
      <c r="A80" s="24">
        <v>43924</v>
      </c>
      <c r="B80" s="58">
        <v>-1E-4</v>
      </c>
      <c r="C80" s="19">
        <v>-0.01</v>
      </c>
      <c r="D80" s="16">
        <v>90</v>
      </c>
      <c r="E80" s="16">
        <v>88.66</v>
      </c>
      <c r="F80" s="16">
        <v>87.19</v>
      </c>
      <c r="G80" s="16">
        <v>90.88</v>
      </c>
      <c r="H80" s="16">
        <v>2</v>
      </c>
      <c r="I80" s="25">
        <v>370</v>
      </c>
      <c r="J80" s="152"/>
      <c r="K80" s="11"/>
      <c r="L80" s="124">
        <f t="shared" si="5"/>
        <v>43924</v>
      </c>
      <c r="M80" s="226">
        <f t="shared" si="6"/>
        <v>2</v>
      </c>
      <c r="N80" s="80">
        <f t="shared" si="7"/>
        <v>90</v>
      </c>
      <c r="O80" s="204">
        <f t="shared" si="4"/>
        <v>43951</v>
      </c>
      <c r="AP80" s="78"/>
      <c r="AQ80" s="78"/>
    </row>
    <row r="81" spans="1:43" ht="15.75" customHeight="1">
      <c r="A81" s="26">
        <v>43927</v>
      </c>
      <c r="B81" s="62">
        <v>1.1000000000000001E-3</v>
      </c>
      <c r="C81" s="20">
        <v>0.1</v>
      </c>
      <c r="D81" s="18">
        <v>90.1</v>
      </c>
      <c r="E81" s="18">
        <v>87.22</v>
      </c>
      <c r="F81" s="18">
        <v>87.22</v>
      </c>
      <c r="G81" s="18">
        <v>90.9</v>
      </c>
      <c r="H81" s="18">
        <v>5</v>
      </c>
      <c r="I81" s="83">
        <v>3369</v>
      </c>
      <c r="J81" s="152"/>
      <c r="K81" s="11"/>
      <c r="L81" s="124">
        <f t="shared" si="5"/>
        <v>43927</v>
      </c>
      <c r="M81" s="226">
        <f t="shared" si="6"/>
        <v>5</v>
      </c>
      <c r="N81" s="80">
        <f t="shared" si="7"/>
        <v>90.1</v>
      </c>
      <c r="O81" s="204">
        <f t="shared" si="4"/>
        <v>43951</v>
      </c>
      <c r="AP81" s="78"/>
      <c r="AQ81" s="78"/>
    </row>
    <row r="82" spans="1:43" ht="15.75" customHeight="1">
      <c r="A82" s="24">
        <v>43928</v>
      </c>
      <c r="B82" s="61">
        <v>4.3299999999999998E-2</v>
      </c>
      <c r="C82" s="15">
        <v>3.9</v>
      </c>
      <c r="D82" s="16">
        <v>94</v>
      </c>
      <c r="E82" s="16">
        <v>87.6</v>
      </c>
      <c r="F82" s="16">
        <v>87.6</v>
      </c>
      <c r="G82" s="16">
        <v>96</v>
      </c>
      <c r="H82" s="16">
        <v>3</v>
      </c>
      <c r="I82" s="69">
        <v>1905</v>
      </c>
      <c r="J82" s="152"/>
      <c r="K82" s="11"/>
      <c r="L82" s="124">
        <f t="shared" si="5"/>
        <v>43928</v>
      </c>
      <c r="M82" s="226">
        <f t="shared" si="6"/>
        <v>3</v>
      </c>
      <c r="N82" s="80">
        <f t="shared" si="7"/>
        <v>94</v>
      </c>
      <c r="O82" s="204">
        <f t="shared" si="4"/>
        <v>43951</v>
      </c>
    </row>
    <row r="83" spans="1:43" ht="15.75" customHeight="1">
      <c r="A83" s="22">
        <v>43929</v>
      </c>
      <c r="B83" s="59">
        <v>-3.0599999999999999E-2</v>
      </c>
      <c r="C83" s="21">
        <v>-2.88</v>
      </c>
      <c r="D83" s="14">
        <v>91.12</v>
      </c>
      <c r="E83" s="14">
        <v>93.84</v>
      </c>
      <c r="F83" s="14">
        <v>89.32</v>
      </c>
      <c r="G83" s="14">
        <v>93.85</v>
      </c>
      <c r="H83" s="14">
        <v>1</v>
      </c>
      <c r="I83" s="82">
        <v>2317</v>
      </c>
      <c r="J83" s="152"/>
      <c r="K83" s="11"/>
      <c r="L83" s="124">
        <f t="shared" si="5"/>
        <v>43929</v>
      </c>
      <c r="M83" s="226">
        <f t="shared" si="6"/>
        <v>1</v>
      </c>
      <c r="N83" s="80">
        <f t="shared" si="7"/>
        <v>91.12</v>
      </c>
      <c r="O83" s="204">
        <f t="shared" si="4"/>
        <v>43951</v>
      </c>
    </row>
    <row r="84" spans="1:43" ht="15.75" customHeight="1">
      <c r="A84" s="24">
        <v>43930</v>
      </c>
      <c r="B84" s="61">
        <v>4.0000000000000001E-3</v>
      </c>
      <c r="C84" s="15">
        <v>0.36</v>
      </c>
      <c r="D84" s="16">
        <v>91.48</v>
      </c>
      <c r="E84" s="16">
        <v>92</v>
      </c>
      <c r="F84" s="16">
        <v>90.94</v>
      </c>
      <c r="G84" s="16">
        <v>92</v>
      </c>
      <c r="H84" s="16">
        <v>0.84899999999999998</v>
      </c>
      <c r="I84" s="69">
        <v>1377</v>
      </c>
      <c r="J84" s="152"/>
      <c r="K84" s="11"/>
      <c r="L84" s="124">
        <f t="shared" si="5"/>
        <v>43930</v>
      </c>
      <c r="M84" s="226">
        <f t="shared" si="6"/>
        <v>0.84899999999999998</v>
      </c>
      <c r="N84" s="80">
        <f t="shared" si="7"/>
        <v>91.48</v>
      </c>
      <c r="O84" s="204">
        <f t="shared" si="4"/>
        <v>43951</v>
      </c>
    </row>
    <row r="85" spans="1:43" ht="15.75" customHeight="1">
      <c r="A85" s="26">
        <v>43934</v>
      </c>
      <c r="B85" s="62">
        <v>2.0000000000000001E-4</v>
      </c>
      <c r="C85" s="20">
        <v>0.02</v>
      </c>
      <c r="D85" s="18">
        <v>91.5</v>
      </c>
      <c r="E85" s="18">
        <v>91.6</v>
      </c>
      <c r="F85" s="18">
        <v>88.66</v>
      </c>
      <c r="G85" s="18">
        <v>91.88</v>
      </c>
      <c r="H85" s="18">
        <v>0.73</v>
      </c>
      <c r="I85" s="83">
        <v>1407</v>
      </c>
      <c r="J85" s="152"/>
      <c r="K85" s="11"/>
      <c r="L85" s="124">
        <f t="shared" si="5"/>
        <v>43934</v>
      </c>
      <c r="M85" s="226">
        <f t="shared" si="6"/>
        <v>0.73</v>
      </c>
      <c r="N85" s="80">
        <f t="shared" si="7"/>
        <v>91.5</v>
      </c>
      <c r="O85" s="204">
        <f t="shared" si="4"/>
        <v>43951</v>
      </c>
    </row>
    <row r="86" spans="1:43" ht="15.75" customHeight="1">
      <c r="A86" s="24">
        <v>43935</v>
      </c>
      <c r="B86" s="58">
        <v>-1.6400000000000001E-2</v>
      </c>
      <c r="C86" s="19">
        <v>-1.5</v>
      </c>
      <c r="D86" s="16">
        <v>90</v>
      </c>
      <c r="E86" s="16">
        <v>90.04</v>
      </c>
      <c r="F86" s="16">
        <v>89</v>
      </c>
      <c r="G86" s="16">
        <v>90.29</v>
      </c>
      <c r="H86" s="16">
        <v>0.92800000000000005</v>
      </c>
      <c r="I86" s="25">
        <v>434</v>
      </c>
      <c r="J86" s="152"/>
      <c r="K86" s="11"/>
      <c r="L86" s="124">
        <f t="shared" si="5"/>
        <v>43935</v>
      </c>
      <c r="M86" s="226">
        <f t="shared" si="6"/>
        <v>0.92800000000000005</v>
      </c>
      <c r="N86" s="80">
        <f t="shared" si="7"/>
        <v>90</v>
      </c>
      <c r="O86" s="204">
        <f t="shared" si="4"/>
        <v>43951</v>
      </c>
    </row>
    <row r="87" spans="1:43" ht="18.75">
      <c r="A87" s="22">
        <v>43936</v>
      </c>
      <c r="B87" s="63">
        <v>2.7000000000000001E-3</v>
      </c>
      <c r="C87" s="13">
        <v>0.24</v>
      </c>
      <c r="D87" s="14">
        <v>90.24</v>
      </c>
      <c r="E87" s="14">
        <v>89.1</v>
      </c>
      <c r="F87" s="14">
        <v>89.1</v>
      </c>
      <c r="G87" s="14">
        <v>90.86</v>
      </c>
      <c r="H87" s="14">
        <v>0.97699999999999998</v>
      </c>
      <c r="I87" s="23">
        <v>726</v>
      </c>
      <c r="J87" s="11"/>
      <c r="K87" s="11"/>
      <c r="L87" s="124">
        <f t="shared" si="5"/>
        <v>43936</v>
      </c>
      <c r="M87" s="226">
        <f t="shared" si="6"/>
        <v>0.97699999999999998</v>
      </c>
      <c r="N87" s="80">
        <f t="shared" si="7"/>
        <v>90.24</v>
      </c>
      <c r="O87" s="204">
        <f t="shared" si="4"/>
        <v>43951</v>
      </c>
    </row>
    <row r="88" spans="1:43" ht="18.75">
      <c r="A88" s="24">
        <v>43937</v>
      </c>
      <c r="B88" s="58">
        <v>-2.4799999999999999E-2</v>
      </c>
      <c r="C88" s="19">
        <v>-2.2400000000000002</v>
      </c>
      <c r="D88" s="16">
        <v>88</v>
      </c>
      <c r="E88" s="16">
        <v>90.7</v>
      </c>
      <c r="F88" s="16">
        <v>86.4</v>
      </c>
      <c r="G88" s="16">
        <v>90.7</v>
      </c>
      <c r="H88" s="16">
        <v>2</v>
      </c>
      <c r="I88" s="69">
        <v>1396</v>
      </c>
      <c r="J88" s="152"/>
      <c r="K88" s="11"/>
      <c r="L88" s="124">
        <f t="shared" si="5"/>
        <v>43937</v>
      </c>
      <c r="M88" s="226">
        <f t="shared" si="6"/>
        <v>2</v>
      </c>
      <c r="N88" s="80">
        <f t="shared" si="7"/>
        <v>88</v>
      </c>
      <c r="O88" s="204">
        <f t="shared" si="4"/>
        <v>43951</v>
      </c>
    </row>
    <row r="89" spans="1:43" ht="18.75">
      <c r="A89" s="22">
        <v>43938</v>
      </c>
      <c r="B89" s="63">
        <v>1.6400000000000001E-2</v>
      </c>
      <c r="C89" s="13">
        <v>1.44</v>
      </c>
      <c r="D89" s="14">
        <v>89.44</v>
      </c>
      <c r="E89" s="14">
        <v>90.15</v>
      </c>
      <c r="F89" s="14">
        <v>88.32</v>
      </c>
      <c r="G89" s="14">
        <v>90.55</v>
      </c>
      <c r="H89" s="14">
        <v>0.67200000000000004</v>
      </c>
      <c r="I89" s="82">
        <v>1939</v>
      </c>
      <c r="J89" s="152"/>
      <c r="K89" s="78"/>
      <c r="L89" s="124">
        <f t="shared" si="5"/>
        <v>43938</v>
      </c>
      <c r="M89" s="226">
        <f t="shared" si="6"/>
        <v>0.67200000000000004</v>
      </c>
      <c r="N89" s="80">
        <f t="shared" si="7"/>
        <v>89.44</v>
      </c>
      <c r="O89" s="204">
        <f t="shared" si="4"/>
        <v>43951</v>
      </c>
    </row>
    <row r="90" spans="1:43" ht="18.75">
      <c r="A90" s="26">
        <v>43941</v>
      </c>
      <c r="B90" s="60">
        <v>-4.8999999999999998E-3</v>
      </c>
      <c r="C90" s="17">
        <v>-0.44</v>
      </c>
      <c r="D90" s="18">
        <v>89</v>
      </c>
      <c r="E90" s="18">
        <v>90.89</v>
      </c>
      <c r="F90" s="18">
        <v>86.36</v>
      </c>
      <c r="G90" s="18">
        <v>90.89</v>
      </c>
      <c r="H90" s="18">
        <v>0.71799999999999997</v>
      </c>
      <c r="I90" s="27">
        <v>979</v>
      </c>
      <c r="J90" s="152"/>
      <c r="K90" s="78"/>
      <c r="L90" s="124">
        <f t="shared" si="5"/>
        <v>43941</v>
      </c>
      <c r="M90" s="226">
        <f t="shared" si="6"/>
        <v>0.71799999999999997</v>
      </c>
      <c r="N90" s="80">
        <f t="shared" si="7"/>
        <v>89</v>
      </c>
      <c r="O90" s="204">
        <f t="shared" si="4"/>
        <v>43951</v>
      </c>
    </row>
    <row r="91" spans="1:43" ht="18.75">
      <c r="A91" s="22">
        <v>43943</v>
      </c>
      <c r="B91" s="59">
        <v>-4.4999999999999997E-3</v>
      </c>
      <c r="C91" s="21">
        <v>-0.4</v>
      </c>
      <c r="D91" s="14">
        <v>88.6</v>
      </c>
      <c r="E91" s="14">
        <v>89.85</v>
      </c>
      <c r="F91" s="14">
        <v>87.01</v>
      </c>
      <c r="G91" s="14">
        <v>89.85</v>
      </c>
      <c r="H91" s="14">
        <v>0.66500000000000004</v>
      </c>
      <c r="I91" s="82">
        <v>1824</v>
      </c>
      <c r="J91" s="152"/>
      <c r="K91" s="78"/>
      <c r="L91" s="124">
        <f t="shared" si="5"/>
        <v>43943</v>
      </c>
      <c r="M91" s="226">
        <f t="shared" si="6"/>
        <v>0.66500000000000004</v>
      </c>
      <c r="N91" s="80">
        <f t="shared" si="7"/>
        <v>88.6</v>
      </c>
      <c r="O91" s="204">
        <f t="shared" si="4"/>
        <v>43951</v>
      </c>
    </row>
    <row r="92" spans="1:43" ht="18.75">
      <c r="A92" s="24">
        <v>43944</v>
      </c>
      <c r="B92" s="58">
        <v>-1.83E-2</v>
      </c>
      <c r="C92" s="19">
        <v>-1.62</v>
      </c>
      <c r="D92" s="16">
        <v>86.98</v>
      </c>
      <c r="E92" s="16">
        <v>88.6</v>
      </c>
      <c r="F92" s="16">
        <v>86.56</v>
      </c>
      <c r="G92" s="16">
        <v>89.93</v>
      </c>
      <c r="H92" s="16">
        <v>0.81799999999999995</v>
      </c>
      <c r="I92" s="69">
        <v>2286</v>
      </c>
      <c r="L92" s="124">
        <f t="shared" si="5"/>
        <v>43944</v>
      </c>
      <c r="M92" s="226">
        <f t="shared" si="6"/>
        <v>0.81799999999999995</v>
      </c>
      <c r="N92" s="80">
        <f t="shared" si="7"/>
        <v>86.98</v>
      </c>
      <c r="O92" s="204">
        <f t="shared" si="4"/>
        <v>43951</v>
      </c>
    </row>
    <row r="93" spans="1:43" ht="18.75">
      <c r="A93" s="22">
        <v>43945</v>
      </c>
      <c r="B93" s="59">
        <v>-3.3099999999999997E-2</v>
      </c>
      <c r="C93" s="21">
        <v>-2.88</v>
      </c>
      <c r="D93" s="14">
        <v>84.1</v>
      </c>
      <c r="E93" s="14">
        <v>87.01</v>
      </c>
      <c r="F93" s="14">
        <v>80</v>
      </c>
      <c r="G93" s="14">
        <v>87.01</v>
      </c>
      <c r="H93" s="14">
        <v>1</v>
      </c>
      <c r="I93" s="23">
        <v>359</v>
      </c>
      <c r="L93" s="124">
        <f t="shared" si="5"/>
        <v>43945</v>
      </c>
      <c r="M93" s="226">
        <f t="shared" si="6"/>
        <v>1</v>
      </c>
      <c r="N93" s="80">
        <f t="shared" si="7"/>
        <v>84.1</v>
      </c>
      <c r="O93" s="204">
        <f t="shared" si="4"/>
        <v>43951</v>
      </c>
    </row>
    <row r="94" spans="1:43" ht="18.75">
      <c r="A94" s="26">
        <v>43948</v>
      </c>
      <c r="B94" s="62">
        <v>1.06E-2</v>
      </c>
      <c r="C94" s="20">
        <v>0.89</v>
      </c>
      <c r="D94" s="18">
        <v>84.99</v>
      </c>
      <c r="E94" s="18">
        <v>84.11</v>
      </c>
      <c r="F94" s="18">
        <v>82.51</v>
      </c>
      <c r="G94" s="18">
        <v>87.89</v>
      </c>
      <c r="H94" s="18">
        <v>0.59199999999999997</v>
      </c>
      <c r="I94" s="27">
        <v>489</v>
      </c>
      <c r="L94" s="124">
        <f t="shared" si="5"/>
        <v>43948</v>
      </c>
      <c r="M94" s="226">
        <f t="shared" si="6"/>
        <v>0.59199999999999997</v>
      </c>
      <c r="N94" s="80">
        <f t="shared" si="7"/>
        <v>84.99</v>
      </c>
      <c r="O94" s="204">
        <f t="shared" si="4"/>
        <v>43951</v>
      </c>
    </row>
    <row r="95" spans="1:43" ht="18.75">
      <c r="A95" s="22">
        <v>43949</v>
      </c>
      <c r="B95" s="63">
        <v>1.32E-2</v>
      </c>
      <c r="C95" s="13">
        <v>1.1200000000000001</v>
      </c>
      <c r="D95" s="14">
        <v>86.11</v>
      </c>
      <c r="E95" s="14">
        <v>84.98</v>
      </c>
      <c r="F95" s="14">
        <v>82.6</v>
      </c>
      <c r="G95" s="14">
        <v>86.11</v>
      </c>
      <c r="H95" s="14">
        <v>0.51300000000000001</v>
      </c>
      <c r="I95" s="23">
        <v>452</v>
      </c>
      <c r="L95" s="124">
        <f t="shared" si="5"/>
        <v>43949</v>
      </c>
      <c r="M95" s="226">
        <f t="shared" si="6"/>
        <v>0.51300000000000001</v>
      </c>
      <c r="N95" s="80">
        <f t="shared" si="7"/>
        <v>86.11</v>
      </c>
      <c r="O95" s="204">
        <f t="shared" si="4"/>
        <v>43951</v>
      </c>
    </row>
    <row r="96" spans="1:43" ht="18.75">
      <c r="A96" s="24">
        <v>43950</v>
      </c>
      <c r="B96" s="61">
        <v>2.6599999999999999E-2</v>
      </c>
      <c r="C96" s="15">
        <v>2.29</v>
      </c>
      <c r="D96" s="16">
        <v>88.4</v>
      </c>
      <c r="E96" s="16">
        <v>85.75</v>
      </c>
      <c r="F96" s="16">
        <v>83</v>
      </c>
      <c r="G96" s="16">
        <v>88.4</v>
      </c>
      <c r="H96" s="16">
        <v>0.754</v>
      </c>
      <c r="I96" s="25">
        <v>342</v>
      </c>
      <c r="L96" s="124">
        <f t="shared" si="5"/>
        <v>43950</v>
      </c>
      <c r="M96" s="226">
        <f t="shared" si="6"/>
        <v>0.754</v>
      </c>
      <c r="N96" s="80">
        <f t="shared" si="7"/>
        <v>88.4</v>
      </c>
      <c r="O96" s="204">
        <f t="shared" si="4"/>
        <v>43951</v>
      </c>
    </row>
    <row r="97" spans="1:43" ht="18.75" customHeight="1" thickBot="1">
      <c r="A97" s="70">
        <v>43951</v>
      </c>
      <c r="B97" s="155">
        <v>1.1000000000000001E-3</v>
      </c>
      <c r="C97" s="157">
        <v>0.1</v>
      </c>
      <c r="D97" s="71">
        <v>88.5</v>
      </c>
      <c r="E97" s="71">
        <v>88.34</v>
      </c>
      <c r="F97" s="71">
        <v>85.03</v>
      </c>
      <c r="G97" s="71">
        <v>89</v>
      </c>
      <c r="H97" s="71">
        <v>0.746</v>
      </c>
      <c r="I97" s="72">
        <v>383</v>
      </c>
      <c r="L97" s="124">
        <f t="shared" si="5"/>
        <v>43951</v>
      </c>
      <c r="M97" s="226">
        <f t="shared" si="6"/>
        <v>0.746</v>
      </c>
      <c r="N97" s="80">
        <f t="shared" si="7"/>
        <v>88.5</v>
      </c>
      <c r="O97" s="204">
        <f t="shared" si="4"/>
        <v>43951</v>
      </c>
    </row>
    <row r="98" spans="1:43" ht="18.75" customHeight="1">
      <c r="A98" s="66">
        <v>43955</v>
      </c>
      <c r="B98" s="164">
        <v>-3.3E-3</v>
      </c>
      <c r="C98" s="165">
        <v>-0.28999999999999998</v>
      </c>
      <c r="D98" s="67">
        <v>88.21</v>
      </c>
      <c r="E98" s="67">
        <v>88.4</v>
      </c>
      <c r="F98" s="67">
        <v>87</v>
      </c>
      <c r="G98" s="67">
        <v>88.4</v>
      </c>
      <c r="H98" s="67">
        <v>0.17499999999999999</v>
      </c>
      <c r="I98" s="68">
        <v>72</v>
      </c>
      <c r="L98" s="124">
        <f t="shared" ref="L98:L116" si="8">A98</f>
        <v>43955</v>
      </c>
      <c r="M98" s="226">
        <f t="shared" ref="M98:M116" si="9">H98</f>
        <v>0.17499999999999999</v>
      </c>
      <c r="N98" s="80">
        <f t="shared" ref="N98:N116" si="10">D98</f>
        <v>88.21</v>
      </c>
      <c r="O98" s="204">
        <f t="shared" si="4"/>
        <v>43982</v>
      </c>
      <c r="AP98" s="78"/>
      <c r="AQ98" s="78"/>
    </row>
    <row r="99" spans="1:43" ht="18.75" customHeight="1">
      <c r="A99" s="22">
        <v>43956</v>
      </c>
      <c r="B99" s="59">
        <v>-9.4999999999999998E-3</v>
      </c>
      <c r="C99" s="21">
        <v>-0.84</v>
      </c>
      <c r="D99" s="14">
        <v>87.37</v>
      </c>
      <c r="E99" s="14">
        <v>88.21</v>
      </c>
      <c r="F99" s="14">
        <v>86.68</v>
      </c>
      <c r="G99" s="14">
        <v>88.99</v>
      </c>
      <c r="H99" s="14">
        <v>0.45400000000000001</v>
      </c>
      <c r="I99" s="23">
        <v>100</v>
      </c>
      <c r="L99" s="124">
        <f t="shared" si="8"/>
        <v>43956</v>
      </c>
      <c r="M99" s="226">
        <f t="shared" si="9"/>
        <v>0.45400000000000001</v>
      </c>
      <c r="N99" s="80">
        <f t="shared" si="10"/>
        <v>87.37</v>
      </c>
      <c r="O99" s="204">
        <f t="shared" si="4"/>
        <v>43982</v>
      </c>
      <c r="AP99" s="78"/>
      <c r="AQ99" s="78"/>
    </row>
    <row r="100" spans="1:43" ht="18.75" customHeight="1">
      <c r="A100" s="24">
        <v>43957</v>
      </c>
      <c r="B100" s="61">
        <v>1.6799999999999999E-2</v>
      </c>
      <c r="C100" s="15">
        <v>1.47</v>
      </c>
      <c r="D100" s="16">
        <v>88.84</v>
      </c>
      <c r="E100" s="16">
        <v>87.99</v>
      </c>
      <c r="F100" s="16">
        <v>87.37</v>
      </c>
      <c r="G100" s="16">
        <v>89</v>
      </c>
      <c r="H100" s="16">
        <v>1</v>
      </c>
      <c r="I100" s="25">
        <v>560</v>
      </c>
      <c r="L100" s="124">
        <f t="shared" si="8"/>
        <v>43957</v>
      </c>
      <c r="M100" s="226">
        <f t="shared" si="9"/>
        <v>1</v>
      </c>
      <c r="N100" s="80">
        <f t="shared" si="10"/>
        <v>88.84</v>
      </c>
      <c r="O100" s="204">
        <f t="shared" si="4"/>
        <v>43982</v>
      </c>
      <c r="AP100" s="78"/>
      <c r="AQ100" s="78"/>
    </row>
    <row r="101" spans="1:43" ht="19.5" customHeight="1">
      <c r="A101" s="22">
        <v>43958</v>
      </c>
      <c r="B101" s="59">
        <v>-6.0000000000000001E-3</v>
      </c>
      <c r="C101" s="21">
        <v>-0.53</v>
      </c>
      <c r="D101" s="14">
        <v>88.31</v>
      </c>
      <c r="E101" s="14">
        <v>89</v>
      </c>
      <c r="F101" s="14">
        <v>87</v>
      </c>
      <c r="G101" s="14">
        <v>89</v>
      </c>
      <c r="H101" s="14">
        <v>0.64700000000000002</v>
      </c>
      <c r="I101" s="23">
        <v>168</v>
      </c>
      <c r="L101" s="124">
        <f t="shared" si="8"/>
        <v>43958</v>
      </c>
      <c r="M101" s="226">
        <f t="shared" si="9"/>
        <v>0.64700000000000002</v>
      </c>
      <c r="N101" s="80">
        <f t="shared" si="10"/>
        <v>88.31</v>
      </c>
      <c r="O101" s="204">
        <f t="shared" si="4"/>
        <v>43982</v>
      </c>
      <c r="AP101" s="78"/>
      <c r="AQ101" s="78"/>
    </row>
    <row r="102" spans="1:43" ht="18.75">
      <c r="A102" s="24">
        <v>43959</v>
      </c>
      <c r="B102" s="61">
        <v>7.7999999999999996E-3</v>
      </c>
      <c r="C102" s="15">
        <v>0.69</v>
      </c>
      <c r="D102" s="16">
        <v>89</v>
      </c>
      <c r="E102" s="16">
        <v>87.26</v>
      </c>
      <c r="F102" s="16">
        <v>87.26</v>
      </c>
      <c r="G102" s="16">
        <v>89</v>
      </c>
      <c r="H102" s="16">
        <v>0.45200000000000001</v>
      </c>
      <c r="I102" s="25">
        <v>473</v>
      </c>
      <c r="J102" s="11"/>
      <c r="K102" s="11"/>
      <c r="L102" s="124">
        <f t="shared" si="8"/>
        <v>43959</v>
      </c>
      <c r="M102" s="226">
        <f t="shared" si="9"/>
        <v>0.45200000000000001</v>
      </c>
      <c r="N102" s="80">
        <f t="shared" si="10"/>
        <v>89</v>
      </c>
      <c r="O102" s="204">
        <f t="shared" si="4"/>
        <v>43982</v>
      </c>
    </row>
    <row r="103" spans="1:43" ht="18.75">
      <c r="A103" s="26">
        <v>43962</v>
      </c>
      <c r="B103" s="60">
        <v>-3.2199999999999999E-2</v>
      </c>
      <c r="C103" s="17">
        <v>-2.87</v>
      </c>
      <c r="D103" s="18">
        <v>86.13</v>
      </c>
      <c r="E103" s="18">
        <v>89</v>
      </c>
      <c r="F103" s="18">
        <v>85.01</v>
      </c>
      <c r="G103" s="18">
        <v>89</v>
      </c>
      <c r="H103" s="18">
        <v>2</v>
      </c>
      <c r="I103" s="27">
        <v>669</v>
      </c>
      <c r="J103" s="11"/>
      <c r="K103" s="11"/>
      <c r="L103" s="124">
        <f t="shared" si="8"/>
        <v>43962</v>
      </c>
      <c r="M103" s="226">
        <f t="shared" si="9"/>
        <v>2</v>
      </c>
      <c r="N103" s="80">
        <f t="shared" si="10"/>
        <v>86.13</v>
      </c>
      <c r="O103" s="204">
        <f t="shared" si="4"/>
        <v>43982</v>
      </c>
    </row>
    <row r="104" spans="1:43" ht="18.75">
      <c r="A104" s="24">
        <v>43963</v>
      </c>
      <c r="B104" s="61">
        <v>8.0999999999999996E-3</v>
      </c>
      <c r="C104" s="15">
        <v>0.7</v>
      </c>
      <c r="D104" s="16">
        <v>86.83</v>
      </c>
      <c r="E104" s="16">
        <v>87.48</v>
      </c>
      <c r="F104" s="16">
        <v>85</v>
      </c>
      <c r="G104" s="16">
        <v>87.58</v>
      </c>
      <c r="H104" s="16">
        <v>0.93700000000000006</v>
      </c>
      <c r="I104" s="25">
        <v>953</v>
      </c>
      <c r="J104" s="11"/>
      <c r="K104" s="11"/>
      <c r="L104" s="124">
        <f t="shared" si="8"/>
        <v>43963</v>
      </c>
      <c r="M104" s="226">
        <f t="shared" si="9"/>
        <v>0.93700000000000006</v>
      </c>
      <c r="N104" s="80">
        <f t="shared" si="10"/>
        <v>86.83</v>
      </c>
      <c r="O104" s="204">
        <f t="shared" si="4"/>
        <v>43982</v>
      </c>
    </row>
    <row r="105" spans="1:43" ht="18.75">
      <c r="A105" s="22">
        <v>43964</v>
      </c>
      <c r="B105" s="59">
        <v>-2.1100000000000001E-2</v>
      </c>
      <c r="C105" s="21">
        <v>-1.83</v>
      </c>
      <c r="D105" s="14">
        <v>85</v>
      </c>
      <c r="E105" s="14">
        <v>86.83</v>
      </c>
      <c r="F105" s="14">
        <v>84.05</v>
      </c>
      <c r="G105" s="14">
        <v>86.84</v>
      </c>
      <c r="H105" s="14">
        <v>2</v>
      </c>
      <c r="I105" s="82">
        <v>2031</v>
      </c>
      <c r="J105" s="11"/>
      <c r="K105" s="11"/>
      <c r="L105" s="124">
        <f t="shared" si="8"/>
        <v>43964</v>
      </c>
      <c r="M105" s="226">
        <f t="shared" si="9"/>
        <v>2</v>
      </c>
      <c r="N105" s="80">
        <f t="shared" si="10"/>
        <v>85</v>
      </c>
      <c r="O105" s="204">
        <f t="shared" si="4"/>
        <v>43982</v>
      </c>
    </row>
    <row r="106" spans="1:43" ht="18.75">
      <c r="A106" s="24">
        <v>43965</v>
      </c>
      <c r="B106" s="58">
        <v>-4.7000000000000002E-3</v>
      </c>
      <c r="C106" s="19">
        <v>-0.4</v>
      </c>
      <c r="D106" s="16">
        <v>84.6</v>
      </c>
      <c r="E106" s="16">
        <v>84.01</v>
      </c>
      <c r="F106" s="16">
        <v>84.01</v>
      </c>
      <c r="G106" s="16">
        <v>87.63</v>
      </c>
      <c r="H106" s="16">
        <v>1</v>
      </c>
      <c r="I106" s="69">
        <v>2954</v>
      </c>
      <c r="J106" s="11"/>
      <c r="K106" s="11"/>
      <c r="L106" s="124">
        <f t="shared" si="8"/>
        <v>43965</v>
      </c>
      <c r="M106" s="226">
        <f t="shared" si="9"/>
        <v>1</v>
      </c>
      <c r="N106" s="80">
        <f t="shared" si="10"/>
        <v>84.6</v>
      </c>
      <c r="O106" s="204">
        <f t="shared" si="4"/>
        <v>43982</v>
      </c>
    </row>
    <row r="107" spans="1:43" ht="18.75">
      <c r="A107" s="22">
        <v>43966</v>
      </c>
      <c r="B107" s="63">
        <v>4.2900000000000001E-2</v>
      </c>
      <c r="C107" s="13">
        <v>3.63</v>
      </c>
      <c r="D107" s="14">
        <v>88.23</v>
      </c>
      <c r="E107" s="14">
        <v>84.73</v>
      </c>
      <c r="F107" s="14">
        <v>84.21</v>
      </c>
      <c r="G107" s="14">
        <v>88.23</v>
      </c>
      <c r="H107" s="14">
        <v>1</v>
      </c>
      <c r="I107" s="82">
        <v>1738</v>
      </c>
      <c r="J107" s="11"/>
      <c r="K107" s="11"/>
      <c r="L107" s="124">
        <f t="shared" si="8"/>
        <v>43966</v>
      </c>
      <c r="M107" s="226">
        <f t="shared" si="9"/>
        <v>1</v>
      </c>
      <c r="N107" s="80">
        <f t="shared" si="10"/>
        <v>88.23</v>
      </c>
      <c r="O107" s="204">
        <f t="shared" si="4"/>
        <v>43982</v>
      </c>
    </row>
    <row r="108" spans="1:43" ht="18.75">
      <c r="A108" s="26">
        <v>43969</v>
      </c>
      <c r="B108" s="60">
        <v>-5.3E-3</v>
      </c>
      <c r="C108" s="17">
        <v>-0.47</v>
      </c>
      <c r="D108" s="18">
        <v>87.76</v>
      </c>
      <c r="E108" s="18">
        <v>88.23</v>
      </c>
      <c r="F108" s="18">
        <v>84</v>
      </c>
      <c r="G108" s="18">
        <v>89.19</v>
      </c>
      <c r="H108" s="18">
        <v>2</v>
      </c>
      <c r="I108" s="83">
        <v>3676</v>
      </c>
      <c r="J108" s="11"/>
      <c r="K108" s="11"/>
      <c r="L108" s="124">
        <f t="shared" si="8"/>
        <v>43969</v>
      </c>
      <c r="M108" s="226">
        <f t="shared" si="9"/>
        <v>2</v>
      </c>
      <c r="N108" s="80">
        <f t="shared" si="10"/>
        <v>87.76</v>
      </c>
      <c r="O108" s="204">
        <f t="shared" si="4"/>
        <v>43982</v>
      </c>
    </row>
    <row r="109" spans="1:43" ht="18.75">
      <c r="A109" s="22">
        <v>43970</v>
      </c>
      <c r="B109" s="59">
        <v>-3.5400000000000001E-2</v>
      </c>
      <c r="C109" s="21">
        <v>-3.11</v>
      </c>
      <c r="D109" s="14">
        <v>84.65</v>
      </c>
      <c r="E109" s="14">
        <v>87.76</v>
      </c>
      <c r="F109" s="14">
        <v>83.2</v>
      </c>
      <c r="G109" s="14">
        <v>88.49</v>
      </c>
      <c r="H109" s="14">
        <v>1</v>
      </c>
      <c r="I109" s="23">
        <v>934</v>
      </c>
      <c r="J109" s="11"/>
      <c r="K109" s="11"/>
      <c r="L109" s="124">
        <f t="shared" si="8"/>
        <v>43970</v>
      </c>
      <c r="M109" s="226">
        <f t="shared" si="9"/>
        <v>1</v>
      </c>
      <c r="N109" s="80">
        <f t="shared" si="10"/>
        <v>84.65</v>
      </c>
      <c r="O109" s="204">
        <f t="shared" si="4"/>
        <v>43982</v>
      </c>
    </row>
    <row r="110" spans="1:43" ht="18.75">
      <c r="A110" s="24">
        <v>43971</v>
      </c>
      <c r="B110" s="58">
        <v>-2.8E-3</v>
      </c>
      <c r="C110" s="19">
        <v>-0.24</v>
      </c>
      <c r="D110" s="16">
        <v>84.41</v>
      </c>
      <c r="E110" s="16">
        <v>85.39</v>
      </c>
      <c r="F110" s="16">
        <v>84.22</v>
      </c>
      <c r="G110" s="16">
        <v>85.39</v>
      </c>
      <c r="H110" s="16">
        <v>0.29699999999999999</v>
      </c>
      <c r="I110" s="25">
        <v>619</v>
      </c>
      <c r="J110" s="11"/>
      <c r="K110" s="11"/>
      <c r="L110" s="124">
        <f t="shared" si="8"/>
        <v>43971</v>
      </c>
      <c r="M110" s="226">
        <f t="shared" si="9"/>
        <v>0.29699999999999999</v>
      </c>
      <c r="N110" s="80">
        <f t="shared" si="10"/>
        <v>84.41</v>
      </c>
      <c r="O110" s="204">
        <f t="shared" si="4"/>
        <v>43982</v>
      </c>
    </row>
    <row r="111" spans="1:43" ht="18.75">
      <c r="A111" s="22">
        <v>43972</v>
      </c>
      <c r="B111" s="63">
        <v>2.4799999999999999E-2</v>
      </c>
      <c r="C111" s="13">
        <v>2.09</v>
      </c>
      <c r="D111" s="14">
        <v>86.5</v>
      </c>
      <c r="E111" s="14">
        <v>84.46</v>
      </c>
      <c r="F111" s="14">
        <v>84.23</v>
      </c>
      <c r="G111" s="14">
        <v>87.45</v>
      </c>
      <c r="H111" s="14">
        <v>1</v>
      </c>
      <c r="I111" s="82">
        <v>1744</v>
      </c>
      <c r="L111" s="124">
        <f t="shared" si="8"/>
        <v>43972</v>
      </c>
      <c r="M111" s="226">
        <f t="shared" si="9"/>
        <v>1</v>
      </c>
      <c r="N111" s="80">
        <f t="shared" si="10"/>
        <v>86.5</v>
      </c>
      <c r="O111" s="204">
        <f t="shared" si="4"/>
        <v>43982</v>
      </c>
    </row>
    <row r="112" spans="1:43" ht="18.75">
      <c r="A112" s="24">
        <v>43973</v>
      </c>
      <c r="B112" s="58">
        <v>-1.7899999999999999E-2</v>
      </c>
      <c r="C112" s="19">
        <v>-1.55</v>
      </c>
      <c r="D112" s="16">
        <v>84.95</v>
      </c>
      <c r="E112" s="16">
        <v>87</v>
      </c>
      <c r="F112" s="16">
        <v>84.41</v>
      </c>
      <c r="G112" s="16">
        <v>87</v>
      </c>
      <c r="H112" s="16">
        <v>0.93400000000000005</v>
      </c>
      <c r="I112" s="25">
        <v>434</v>
      </c>
      <c r="L112" s="124">
        <f t="shared" si="8"/>
        <v>43973</v>
      </c>
      <c r="M112" s="226">
        <f t="shared" si="9"/>
        <v>0.93400000000000005</v>
      </c>
      <c r="N112" s="80">
        <f t="shared" si="10"/>
        <v>84.95</v>
      </c>
      <c r="O112" s="204">
        <f t="shared" si="4"/>
        <v>43982</v>
      </c>
    </row>
    <row r="113" spans="1:19" ht="18.75">
      <c r="A113" s="26">
        <v>43976</v>
      </c>
      <c r="B113" s="62">
        <v>6.4999999999999997E-3</v>
      </c>
      <c r="C113" s="20">
        <v>0.55000000000000004</v>
      </c>
      <c r="D113" s="18">
        <v>85.5</v>
      </c>
      <c r="E113" s="18">
        <v>85.04</v>
      </c>
      <c r="F113" s="18">
        <v>84.61</v>
      </c>
      <c r="G113" s="18">
        <v>85.98</v>
      </c>
      <c r="H113" s="18">
        <v>2</v>
      </c>
      <c r="I113" s="83">
        <v>2521</v>
      </c>
      <c r="L113" s="124">
        <f t="shared" si="8"/>
        <v>43976</v>
      </c>
      <c r="M113" s="226">
        <f t="shared" si="9"/>
        <v>2</v>
      </c>
      <c r="N113" s="80">
        <f t="shared" si="10"/>
        <v>85.5</v>
      </c>
      <c r="O113" s="204">
        <f t="shared" si="4"/>
        <v>43982</v>
      </c>
    </row>
    <row r="114" spans="1:19" ht="18.75">
      <c r="A114" s="24">
        <v>43977</v>
      </c>
      <c r="B114" s="61">
        <v>5.7999999999999996E-3</v>
      </c>
      <c r="C114" s="15">
        <v>0.5</v>
      </c>
      <c r="D114" s="16">
        <v>86</v>
      </c>
      <c r="E114" s="16">
        <v>85.52</v>
      </c>
      <c r="F114" s="16">
        <v>85.07</v>
      </c>
      <c r="G114" s="16">
        <v>86.37</v>
      </c>
      <c r="H114" s="16">
        <v>0.7</v>
      </c>
      <c r="I114" s="25">
        <v>711</v>
      </c>
      <c r="L114" s="124">
        <f t="shared" si="8"/>
        <v>43977</v>
      </c>
      <c r="M114" s="226">
        <f t="shared" si="9"/>
        <v>0.7</v>
      </c>
      <c r="N114" s="80">
        <f t="shared" si="10"/>
        <v>86</v>
      </c>
      <c r="O114" s="204">
        <f t="shared" si="4"/>
        <v>43982</v>
      </c>
    </row>
    <row r="115" spans="1:19" ht="18.75">
      <c r="A115" s="22">
        <v>43978</v>
      </c>
      <c r="B115" s="63">
        <v>2.0999999999999999E-3</v>
      </c>
      <c r="C115" s="13">
        <v>0.18</v>
      </c>
      <c r="D115" s="14">
        <v>86.18</v>
      </c>
      <c r="E115" s="14">
        <v>85.51</v>
      </c>
      <c r="F115" s="14">
        <v>84</v>
      </c>
      <c r="G115" s="14">
        <v>86.35</v>
      </c>
      <c r="H115" s="14">
        <v>1</v>
      </c>
      <c r="I115" s="23">
        <v>824</v>
      </c>
      <c r="L115" s="124">
        <f t="shared" si="8"/>
        <v>43978</v>
      </c>
      <c r="M115" s="226">
        <f t="shared" si="9"/>
        <v>1</v>
      </c>
      <c r="N115" s="80">
        <f t="shared" si="10"/>
        <v>86.18</v>
      </c>
      <c r="O115" s="204">
        <f t="shared" si="4"/>
        <v>43982</v>
      </c>
    </row>
    <row r="116" spans="1:19" ht="18.75">
      <c r="A116" s="24">
        <v>43979</v>
      </c>
      <c r="B116" s="58">
        <v>-9.1999999999999998E-3</v>
      </c>
      <c r="C116" s="19">
        <v>-0.79</v>
      </c>
      <c r="D116" s="16">
        <v>85.39</v>
      </c>
      <c r="E116" s="16">
        <v>85.99</v>
      </c>
      <c r="F116" s="16">
        <v>84.71</v>
      </c>
      <c r="G116" s="16">
        <v>85.99</v>
      </c>
      <c r="H116" s="16">
        <v>1</v>
      </c>
      <c r="I116" s="69">
        <v>1059</v>
      </c>
      <c r="L116" s="124">
        <f t="shared" si="8"/>
        <v>43979</v>
      </c>
      <c r="M116" s="226">
        <f t="shared" si="9"/>
        <v>1</v>
      </c>
      <c r="N116" s="80">
        <f t="shared" si="10"/>
        <v>85.39</v>
      </c>
      <c r="O116" s="204">
        <f t="shared" si="4"/>
        <v>43982</v>
      </c>
    </row>
    <row r="117" spans="1:19" ht="19.5" thickBot="1">
      <c r="A117" s="70">
        <v>43980</v>
      </c>
      <c r="B117" s="155">
        <v>4.7000000000000002E-3</v>
      </c>
      <c r="C117" s="157">
        <v>0.4</v>
      </c>
      <c r="D117" s="71">
        <v>85.79</v>
      </c>
      <c r="E117" s="71">
        <v>85.41</v>
      </c>
      <c r="F117" s="71">
        <v>85.11</v>
      </c>
      <c r="G117" s="71">
        <v>85.99</v>
      </c>
      <c r="H117" s="71">
        <v>2</v>
      </c>
      <c r="I117" s="72">
        <v>663</v>
      </c>
      <c r="L117" s="124">
        <f>A117</f>
        <v>43980</v>
      </c>
      <c r="M117" s="226">
        <f>H117</f>
        <v>2</v>
      </c>
      <c r="N117" s="80">
        <f>D117</f>
        <v>85.79</v>
      </c>
      <c r="O117" s="204">
        <f t="shared" si="4"/>
        <v>43982</v>
      </c>
    </row>
    <row r="118" spans="1:19" ht="18.75">
      <c r="A118" s="66">
        <v>43983</v>
      </c>
      <c r="B118" s="172">
        <v>3.0000000000000001E-3</v>
      </c>
      <c r="C118" s="173">
        <v>0.26</v>
      </c>
      <c r="D118" s="67">
        <v>86.05</v>
      </c>
      <c r="E118" s="67">
        <v>85.5</v>
      </c>
      <c r="F118" s="67">
        <v>85.2</v>
      </c>
      <c r="G118" s="67">
        <v>87.68</v>
      </c>
      <c r="H118" s="67">
        <v>1</v>
      </c>
      <c r="I118" s="174">
        <v>1686</v>
      </c>
      <c r="L118" s="124">
        <f t="shared" ref="L118:L138" si="11">A118</f>
        <v>43983</v>
      </c>
      <c r="M118" s="226">
        <f t="shared" ref="M118:M138" si="12">H118</f>
        <v>1</v>
      </c>
      <c r="N118" s="80">
        <f t="shared" ref="N118:N138" si="13">D118</f>
        <v>86.05</v>
      </c>
      <c r="O118" s="204">
        <f t="shared" si="4"/>
        <v>44012</v>
      </c>
    </row>
    <row r="119" spans="1:19" ht="18.75">
      <c r="A119" s="24">
        <v>43984</v>
      </c>
      <c r="B119" s="61">
        <v>2.7799999999999998E-2</v>
      </c>
      <c r="C119" s="15">
        <v>2.39</v>
      </c>
      <c r="D119" s="16">
        <v>88.44</v>
      </c>
      <c r="E119" s="16">
        <v>87.64</v>
      </c>
      <c r="F119" s="16">
        <v>86.56</v>
      </c>
      <c r="G119" s="16">
        <v>89</v>
      </c>
      <c r="H119" s="16">
        <v>1</v>
      </c>
      <c r="I119" s="25">
        <v>529</v>
      </c>
      <c r="L119" s="124">
        <f t="shared" si="11"/>
        <v>43984</v>
      </c>
      <c r="M119" s="226">
        <f t="shared" si="12"/>
        <v>1</v>
      </c>
      <c r="N119" s="80">
        <f t="shared" si="13"/>
        <v>88.44</v>
      </c>
      <c r="O119" s="204">
        <f t="shared" si="4"/>
        <v>44012</v>
      </c>
    </row>
    <row r="120" spans="1:19" ht="18.75">
      <c r="A120" s="22">
        <v>43985</v>
      </c>
      <c r="B120" s="63">
        <v>5.1200000000000002E-2</v>
      </c>
      <c r="C120" s="13">
        <v>4.53</v>
      </c>
      <c r="D120" s="14">
        <v>92.97</v>
      </c>
      <c r="E120" s="14">
        <v>88.6</v>
      </c>
      <c r="F120" s="14">
        <v>88.59</v>
      </c>
      <c r="G120" s="14">
        <v>93.68</v>
      </c>
      <c r="H120" s="14">
        <v>1</v>
      </c>
      <c r="I120" s="23">
        <v>613</v>
      </c>
      <c r="L120" s="124">
        <f t="shared" si="11"/>
        <v>43985</v>
      </c>
      <c r="M120" s="226">
        <f t="shared" si="12"/>
        <v>1</v>
      </c>
      <c r="N120" s="80">
        <f t="shared" si="13"/>
        <v>92.97</v>
      </c>
      <c r="O120" s="204">
        <f t="shared" si="4"/>
        <v>44012</v>
      </c>
    </row>
    <row r="121" spans="1:19" ht="18.75">
      <c r="A121" s="24">
        <v>43986</v>
      </c>
      <c r="B121" s="58">
        <v>-4.0000000000000001E-3</v>
      </c>
      <c r="C121" s="19">
        <v>-0.37</v>
      </c>
      <c r="D121" s="16">
        <v>92.6</v>
      </c>
      <c r="E121" s="16">
        <v>92.96</v>
      </c>
      <c r="F121" s="16">
        <v>90.32</v>
      </c>
      <c r="G121" s="16">
        <v>93</v>
      </c>
      <c r="H121" s="16">
        <v>0.81899999999999995</v>
      </c>
      <c r="I121" s="69">
        <v>1606</v>
      </c>
      <c r="L121" s="124">
        <f t="shared" si="11"/>
        <v>43986</v>
      </c>
      <c r="M121" s="226">
        <f t="shared" si="12"/>
        <v>0.81899999999999995</v>
      </c>
      <c r="N121" s="80">
        <f t="shared" si="13"/>
        <v>92.6</v>
      </c>
      <c r="O121" s="204">
        <f t="shared" si="4"/>
        <v>44012</v>
      </c>
    </row>
    <row r="122" spans="1:19" ht="18.75">
      <c r="A122" s="22">
        <v>43987</v>
      </c>
      <c r="B122" s="63">
        <v>4.36E-2</v>
      </c>
      <c r="C122" s="13">
        <v>4.04</v>
      </c>
      <c r="D122" s="14">
        <v>96.64</v>
      </c>
      <c r="E122" s="14">
        <v>93.25</v>
      </c>
      <c r="F122" s="14">
        <v>93.25</v>
      </c>
      <c r="G122" s="14">
        <v>101</v>
      </c>
      <c r="H122" s="14">
        <v>2</v>
      </c>
      <c r="I122" s="23">
        <v>573</v>
      </c>
      <c r="L122" s="124">
        <f t="shared" si="11"/>
        <v>43987</v>
      </c>
      <c r="M122" s="226">
        <f t="shared" si="12"/>
        <v>2</v>
      </c>
      <c r="N122" s="80">
        <f t="shared" si="13"/>
        <v>96.64</v>
      </c>
      <c r="O122" s="204">
        <f t="shared" si="4"/>
        <v>44012</v>
      </c>
      <c r="S122" s="110"/>
    </row>
    <row r="123" spans="1:19" ht="18.75">
      <c r="A123" s="26">
        <v>43990</v>
      </c>
      <c r="B123" s="62">
        <v>3.2000000000000001E-2</v>
      </c>
      <c r="C123" s="20">
        <v>3.09</v>
      </c>
      <c r="D123" s="18">
        <v>99.73</v>
      </c>
      <c r="E123" s="18">
        <v>99.49</v>
      </c>
      <c r="F123" s="18">
        <v>96.09</v>
      </c>
      <c r="G123" s="18">
        <v>102</v>
      </c>
      <c r="H123" s="18">
        <v>2</v>
      </c>
      <c r="I123" s="27">
        <v>855</v>
      </c>
      <c r="L123" s="124">
        <f t="shared" si="11"/>
        <v>43990</v>
      </c>
      <c r="M123" s="226">
        <f t="shared" si="12"/>
        <v>2</v>
      </c>
      <c r="N123" s="80">
        <f t="shared" si="13"/>
        <v>99.73</v>
      </c>
      <c r="O123" s="204">
        <f t="shared" si="4"/>
        <v>44012</v>
      </c>
    </row>
    <row r="124" spans="1:19" ht="18.75">
      <c r="A124" s="22">
        <v>43991</v>
      </c>
      <c r="B124" s="59">
        <v>-1.72E-2</v>
      </c>
      <c r="C124" s="21">
        <v>-1.72</v>
      </c>
      <c r="D124" s="14">
        <v>98.01</v>
      </c>
      <c r="E124" s="14">
        <v>99.98</v>
      </c>
      <c r="F124" s="14">
        <v>97</v>
      </c>
      <c r="G124" s="14">
        <v>100</v>
      </c>
      <c r="H124" s="14">
        <v>2</v>
      </c>
      <c r="I124" s="82">
        <v>1874</v>
      </c>
      <c r="L124" s="124">
        <f t="shared" si="11"/>
        <v>43991</v>
      </c>
      <c r="M124" s="226">
        <f t="shared" si="12"/>
        <v>2</v>
      </c>
      <c r="N124" s="80">
        <f t="shared" si="13"/>
        <v>98.01</v>
      </c>
      <c r="O124" s="204">
        <f t="shared" si="4"/>
        <v>44012</v>
      </c>
    </row>
    <row r="125" spans="1:19" ht="18.75">
      <c r="A125" s="24">
        <v>43992</v>
      </c>
      <c r="B125" s="61">
        <v>1.9E-3</v>
      </c>
      <c r="C125" s="15">
        <v>0.19</v>
      </c>
      <c r="D125" s="16">
        <v>98.2</v>
      </c>
      <c r="E125" s="16">
        <v>98.52</v>
      </c>
      <c r="F125" s="16">
        <v>97.52</v>
      </c>
      <c r="G125" s="16">
        <v>100</v>
      </c>
      <c r="H125" s="16">
        <v>2</v>
      </c>
      <c r="I125" s="69">
        <v>2128</v>
      </c>
      <c r="L125" s="124">
        <f t="shared" si="11"/>
        <v>43992</v>
      </c>
      <c r="M125" s="226">
        <f t="shared" si="12"/>
        <v>2</v>
      </c>
      <c r="N125" s="80">
        <f t="shared" si="13"/>
        <v>98.2</v>
      </c>
      <c r="O125" s="204">
        <f t="shared" si="4"/>
        <v>44012</v>
      </c>
    </row>
    <row r="126" spans="1:19" ht="18.75">
      <c r="A126" s="22">
        <v>43994</v>
      </c>
      <c r="B126" s="59">
        <v>-2.24E-2</v>
      </c>
      <c r="C126" s="21">
        <v>-2.2000000000000002</v>
      </c>
      <c r="D126" s="14">
        <v>96</v>
      </c>
      <c r="E126" s="14">
        <v>96.48</v>
      </c>
      <c r="F126" s="14">
        <v>94.66</v>
      </c>
      <c r="G126" s="14">
        <v>97.7</v>
      </c>
      <c r="H126" s="14">
        <v>1</v>
      </c>
      <c r="I126" s="23">
        <v>360</v>
      </c>
      <c r="L126" s="124">
        <f t="shared" si="11"/>
        <v>43994</v>
      </c>
      <c r="M126" s="226">
        <f t="shared" si="12"/>
        <v>1</v>
      </c>
      <c r="N126" s="80">
        <f t="shared" si="13"/>
        <v>96</v>
      </c>
      <c r="O126" s="204">
        <f t="shared" si="4"/>
        <v>44012</v>
      </c>
    </row>
    <row r="127" spans="1:19" ht="18.75">
      <c r="A127" s="26">
        <v>43997</v>
      </c>
      <c r="B127" s="62">
        <v>1.03E-2</v>
      </c>
      <c r="C127" s="20">
        <v>0.99</v>
      </c>
      <c r="D127" s="18">
        <v>96.99</v>
      </c>
      <c r="E127" s="18">
        <v>96.01</v>
      </c>
      <c r="F127" s="18">
        <v>93.38</v>
      </c>
      <c r="G127" s="18">
        <v>97</v>
      </c>
      <c r="H127" s="18">
        <v>2</v>
      </c>
      <c r="I127" s="27">
        <v>250</v>
      </c>
      <c r="L127" s="124">
        <f t="shared" si="11"/>
        <v>43997</v>
      </c>
      <c r="M127" s="226">
        <f t="shared" si="12"/>
        <v>2</v>
      </c>
      <c r="N127" s="80">
        <f t="shared" si="13"/>
        <v>96.99</v>
      </c>
      <c r="O127" s="204">
        <f t="shared" si="4"/>
        <v>44012</v>
      </c>
    </row>
    <row r="128" spans="1:19" ht="18.75">
      <c r="A128" s="22">
        <v>43998</v>
      </c>
      <c r="B128" s="63">
        <v>2.2000000000000001E-3</v>
      </c>
      <c r="C128" s="13">
        <v>0.21</v>
      </c>
      <c r="D128" s="14">
        <v>97.2</v>
      </c>
      <c r="E128" s="14">
        <v>97.35</v>
      </c>
      <c r="F128" s="14">
        <v>95.01</v>
      </c>
      <c r="G128" s="14">
        <v>97.5</v>
      </c>
      <c r="H128" s="14">
        <v>2</v>
      </c>
      <c r="I128" s="23">
        <v>581</v>
      </c>
      <c r="L128" s="124">
        <f t="shared" si="11"/>
        <v>43998</v>
      </c>
      <c r="M128" s="226">
        <f t="shared" si="12"/>
        <v>2</v>
      </c>
      <c r="N128" s="80">
        <f t="shared" si="13"/>
        <v>97.2</v>
      </c>
      <c r="O128" s="204">
        <f t="shared" si="4"/>
        <v>44012</v>
      </c>
    </row>
    <row r="129" spans="1:15" ht="18.75">
      <c r="A129" s="24">
        <v>43999</v>
      </c>
      <c r="B129" s="58">
        <v>-4.5999999999999999E-3</v>
      </c>
      <c r="C129" s="19">
        <v>-0.45</v>
      </c>
      <c r="D129" s="16">
        <v>96.75</v>
      </c>
      <c r="E129" s="16">
        <v>97.9</v>
      </c>
      <c r="F129" s="16">
        <v>96.75</v>
      </c>
      <c r="G129" s="16">
        <v>98.98</v>
      </c>
      <c r="H129" s="16">
        <v>2</v>
      </c>
      <c r="I129" s="25">
        <v>230</v>
      </c>
      <c r="L129" s="124">
        <f t="shared" si="11"/>
        <v>43999</v>
      </c>
      <c r="M129" s="226">
        <f t="shared" si="12"/>
        <v>2</v>
      </c>
      <c r="N129" s="80">
        <f t="shared" si="13"/>
        <v>96.75</v>
      </c>
      <c r="O129" s="204">
        <f t="shared" si="4"/>
        <v>44012</v>
      </c>
    </row>
    <row r="130" spans="1:15" ht="18.75">
      <c r="A130" s="22">
        <v>44000</v>
      </c>
      <c r="B130" s="63">
        <v>2.01E-2</v>
      </c>
      <c r="C130" s="13">
        <v>1.94</v>
      </c>
      <c r="D130" s="14">
        <v>98.69</v>
      </c>
      <c r="E130" s="14">
        <v>98</v>
      </c>
      <c r="F130" s="14">
        <v>97.5</v>
      </c>
      <c r="G130" s="14">
        <v>99.16</v>
      </c>
      <c r="H130" s="14">
        <v>0.86799999999999999</v>
      </c>
      <c r="I130" s="23">
        <v>234</v>
      </c>
      <c r="L130" s="124">
        <f t="shared" si="11"/>
        <v>44000</v>
      </c>
      <c r="M130" s="226">
        <f t="shared" si="12"/>
        <v>0.86799999999999999</v>
      </c>
      <c r="N130" s="80">
        <f t="shared" si="13"/>
        <v>98.69</v>
      </c>
      <c r="O130" s="204">
        <f t="shared" si="4"/>
        <v>44012</v>
      </c>
    </row>
    <row r="131" spans="1:15" ht="18.75">
      <c r="A131" s="24">
        <v>44001</v>
      </c>
      <c r="B131" s="58">
        <v>-8.0000000000000002E-3</v>
      </c>
      <c r="C131" s="19">
        <v>-0.79</v>
      </c>
      <c r="D131" s="16">
        <v>97.9</v>
      </c>
      <c r="E131" s="16">
        <v>98.7</v>
      </c>
      <c r="F131" s="16">
        <v>97.9</v>
      </c>
      <c r="G131" s="16">
        <v>98.8</v>
      </c>
      <c r="H131" s="16">
        <v>2</v>
      </c>
      <c r="I131" s="69">
        <v>1156</v>
      </c>
      <c r="L131" s="124">
        <f t="shared" si="11"/>
        <v>44001</v>
      </c>
      <c r="M131" s="226">
        <f t="shared" si="12"/>
        <v>2</v>
      </c>
      <c r="N131" s="80">
        <f t="shared" si="13"/>
        <v>97.9</v>
      </c>
      <c r="O131" s="204">
        <f t="shared" si="4"/>
        <v>44012</v>
      </c>
    </row>
    <row r="132" spans="1:15" ht="18.75">
      <c r="A132" s="26">
        <v>44004</v>
      </c>
      <c r="B132" s="60">
        <v>-1.14E-2</v>
      </c>
      <c r="C132" s="17">
        <v>-1.1200000000000001</v>
      </c>
      <c r="D132" s="18">
        <v>96.78</v>
      </c>
      <c r="E132" s="18">
        <v>97.9</v>
      </c>
      <c r="F132" s="18">
        <v>95.7</v>
      </c>
      <c r="G132" s="18">
        <v>98.8</v>
      </c>
      <c r="H132" s="18">
        <v>3</v>
      </c>
      <c r="I132" s="83">
        <v>1701</v>
      </c>
      <c r="L132" s="124">
        <f t="shared" si="11"/>
        <v>44004</v>
      </c>
      <c r="M132" s="226">
        <f t="shared" si="12"/>
        <v>3</v>
      </c>
      <c r="N132" s="80">
        <f t="shared" si="13"/>
        <v>96.78</v>
      </c>
      <c r="O132" s="204">
        <f t="shared" ref="O132:O195" si="14">EOMONTH(L132,0)</f>
        <v>44012</v>
      </c>
    </row>
    <row r="133" spans="1:15" ht="18.75">
      <c r="A133" s="24">
        <v>44005</v>
      </c>
      <c r="B133" s="61">
        <v>1.26E-2</v>
      </c>
      <c r="C133" s="15">
        <v>1.22</v>
      </c>
      <c r="D133" s="16">
        <v>98</v>
      </c>
      <c r="E133" s="16">
        <v>96</v>
      </c>
      <c r="F133" s="16">
        <v>96</v>
      </c>
      <c r="G133" s="16">
        <v>98.65</v>
      </c>
      <c r="H133" s="16">
        <v>2</v>
      </c>
      <c r="I133" s="25">
        <v>932</v>
      </c>
      <c r="L133" s="124">
        <f t="shared" si="11"/>
        <v>44005</v>
      </c>
      <c r="M133" s="226">
        <f t="shared" si="12"/>
        <v>2</v>
      </c>
      <c r="N133" s="80">
        <f t="shared" si="13"/>
        <v>98</v>
      </c>
      <c r="O133" s="204">
        <f t="shared" si="14"/>
        <v>44012</v>
      </c>
    </row>
    <row r="134" spans="1:15" ht="18.75">
      <c r="A134" s="22">
        <v>44006</v>
      </c>
      <c r="B134" s="59">
        <v>-4.4999999999999997E-3</v>
      </c>
      <c r="C134" s="21">
        <v>-0.44</v>
      </c>
      <c r="D134" s="14">
        <v>97.56</v>
      </c>
      <c r="E134" s="14">
        <v>97</v>
      </c>
      <c r="F134" s="14">
        <v>96.51</v>
      </c>
      <c r="G134" s="14">
        <v>98.9</v>
      </c>
      <c r="H134" s="14">
        <v>1</v>
      </c>
      <c r="I134" s="23">
        <v>805</v>
      </c>
      <c r="L134" s="124">
        <f t="shared" si="11"/>
        <v>44006</v>
      </c>
      <c r="M134" s="226">
        <f t="shared" si="12"/>
        <v>1</v>
      </c>
      <c r="N134" s="80">
        <f t="shared" si="13"/>
        <v>97.56</v>
      </c>
      <c r="O134" s="204">
        <f t="shared" si="14"/>
        <v>44012</v>
      </c>
    </row>
    <row r="135" spans="1:15" ht="18.75">
      <c r="A135" s="24">
        <v>44007</v>
      </c>
      <c r="B135" s="61">
        <v>7.4000000000000003E-3</v>
      </c>
      <c r="C135" s="15">
        <v>0.72</v>
      </c>
      <c r="D135" s="16">
        <v>98.28</v>
      </c>
      <c r="E135" s="16">
        <v>97.56</v>
      </c>
      <c r="F135" s="16">
        <v>96.1</v>
      </c>
      <c r="G135" s="16">
        <v>98.9</v>
      </c>
      <c r="H135" s="16">
        <v>1</v>
      </c>
      <c r="I135" s="25">
        <v>272</v>
      </c>
      <c r="L135" s="124">
        <f t="shared" si="11"/>
        <v>44007</v>
      </c>
      <c r="M135" s="226">
        <f t="shared" si="12"/>
        <v>1</v>
      </c>
      <c r="N135" s="80">
        <f t="shared" si="13"/>
        <v>98.28</v>
      </c>
      <c r="O135" s="204">
        <f t="shared" si="14"/>
        <v>44012</v>
      </c>
    </row>
    <row r="136" spans="1:15" ht="18.75">
      <c r="A136" s="22">
        <v>44008</v>
      </c>
      <c r="B136" s="63">
        <v>1E-4</v>
      </c>
      <c r="C136" s="13">
        <v>0.01</v>
      </c>
      <c r="D136" s="14">
        <v>98.29</v>
      </c>
      <c r="E136" s="14">
        <v>98.28</v>
      </c>
      <c r="F136" s="14">
        <v>97</v>
      </c>
      <c r="G136" s="14">
        <v>98.3</v>
      </c>
      <c r="H136" s="14">
        <v>1</v>
      </c>
      <c r="I136" s="82">
        <v>2035</v>
      </c>
      <c r="L136" s="124">
        <f t="shared" si="11"/>
        <v>44008</v>
      </c>
      <c r="M136" s="226">
        <f t="shared" si="12"/>
        <v>1</v>
      </c>
      <c r="N136" s="80">
        <f t="shared" si="13"/>
        <v>98.29</v>
      </c>
      <c r="O136" s="204">
        <f t="shared" si="14"/>
        <v>44012</v>
      </c>
    </row>
    <row r="137" spans="1:15" ht="18.75">
      <c r="A137" s="26">
        <v>44011</v>
      </c>
      <c r="B137" s="60">
        <v>-8.0000000000000002E-3</v>
      </c>
      <c r="C137" s="17">
        <v>-0.79</v>
      </c>
      <c r="D137" s="18">
        <v>97.5</v>
      </c>
      <c r="E137" s="18">
        <v>98.29</v>
      </c>
      <c r="F137" s="18">
        <v>97.08</v>
      </c>
      <c r="G137" s="18">
        <v>98.3</v>
      </c>
      <c r="H137" s="18">
        <v>0.94299999999999995</v>
      </c>
      <c r="I137" s="27">
        <v>498</v>
      </c>
      <c r="L137" s="124">
        <f t="shared" si="11"/>
        <v>44011</v>
      </c>
      <c r="M137" s="226">
        <f t="shared" si="12"/>
        <v>0.94299999999999995</v>
      </c>
      <c r="N137" s="80">
        <f t="shared" si="13"/>
        <v>97.5</v>
      </c>
      <c r="O137" s="204">
        <f t="shared" si="14"/>
        <v>44012</v>
      </c>
    </row>
    <row r="138" spans="1:15" ht="19.5" thickBot="1">
      <c r="A138" s="70">
        <v>44012</v>
      </c>
      <c r="B138" s="155">
        <v>5.1000000000000004E-3</v>
      </c>
      <c r="C138" s="157">
        <v>0.5</v>
      </c>
      <c r="D138" s="71">
        <v>98</v>
      </c>
      <c r="E138" s="71">
        <v>98.01</v>
      </c>
      <c r="F138" s="71">
        <v>97.98</v>
      </c>
      <c r="G138" s="71">
        <v>100</v>
      </c>
      <c r="H138" s="71">
        <v>2</v>
      </c>
      <c r="I138" s="72">
        <v>911</v>
      </c>
      <c r="L138" s="124">
        <f t="shared" si="11"/>
        <v>44012</v>
      </c>
      <c r="M138" s="226">
        <f t="shared" si="12"/>
        <v>2</v>
      </c>
      <c r="N138" s="80">
        <f t="shared" si="13"/>
        <v>98</v>
      </c>
      <c r="O138" s="204">
        <f t="shared" si="14"/>
        <v>44012</v>
      </c>
    </row>
    <row r="139" spans="1:15" ht="18.75">
      <c r="A139" s="126">
        <v>44013</v>
      </c>
      <c r="B139" s="131">
        <v>3.4599999999999999E-2</v>
      </c>
      <c r="C139" s="137">
        <v>3.39</v>
      </c>
      <c r="D139" s="141">
        <v>101.39</v>
      </c>
      <c r="E139" s="141">
        <v>99</v>
      </c>
      <c r="F139" s="141">
        <v>98</v>
      </c>
      <c r="G139" s="141">
        <v>101.45</v>
      </c>
      <c r="H139" s="141">
        <v>0.49</v>
      </c>
      <c r="I139" s="145">
        <v>167</v>
      </c>
      <c r="L139" s="124">
        <f t="shared" ref="L139:L161" si="15">A139</f>
        <v>44013</v>
      </c>
      <c r="M139" s="226">
        <f t="shared" ref="M139:M161" si="16">H139</f>
        <v>0.49</v>
      </c>
      <c r="N139" s="80">
        <f t="shared" ref="N139:N161" si="17">D139</f>
        <v>101.39</v>
      </c>
      <c r="O139" s="204">
        <f t="shared" si="14"/>
        <v>44043</v>
      </c>
    </row>
    <row r="140" spans="1:15" ht="18.75">
      <c r="A140" s="24">
        <v>44014</v>
      </c>
      <c r="B140" s="58">
        <v>-6.9999999999999999E-4</v>
      </c>
      <c r="C140" s="19">
        <v>-7.0000000000000007E-2</v>
      </c>
      <c r="D140" s="16">
        <v>101.32</v>
      </c>
      <c r="E140" s="16">
        <v>101.5</v>
      </c>
      <c r="F140" s="16">
        <v>99.97</v>
      </c>
      <c r="G140" s="16">
        <v>101.5</v>
      </c>
      <c r="H140" s="16">
        <v>1</v>
      </c>
      <c r="I140" s="25">
        <v>211</v>
      </c>
      <c r="L140" s="124">
        <f t="shared" si="15"/>
        <v>44014</v>
      </c>
      <c r="M140" s="226">
        <f t="shared" si="16"/>
        <v>1</v>
      </c>
      <c r="N140" s="80">
        <f t="shared" si="17"/>
        <v>101.32</v>
      </c>
      <c r="O140" s="204">
        <f t="shared" si="14"/>
        <v>44043</v>
      </c>
    </row>
    <row r="141" spans="1:15" ht="18.75">
      <c r="A141" s="22">
        <v>44015</v>
      </c>
      <c r="B141" s="59">
        <v>-1.2999999999999999E-2</v>
      </c>
      <c r="C141" s="21">
        <v>-1.32</v>
      </c>
      <c r="D141" s="14">
        <v>100</v>
      </c>
      <c r="E141" s="14">
        <v>101.32</v>
      </c>
      <c r="F141" s="14">
        <v>98.3</v>
      </c>
      <c r="G141" s="14">
        <v>101.32</v>
      </c>
      <c r="H141" s="14">
        <v>0.76400000000000001</v>
      </c>
      <c r="I141" s="23">
        <v>326</v>
      </c>
      <c r="L141" s="124">
        <f t="shared" si="15"/>
        <v>44015</v>
      </c>
      <c r="M141" s="226">
        <f>H141</f>
        <v>0.76400000000000001</v>
      </c>
      <c r="N141" s="80">
        <f t="shared" si="17"/>
        <v>100</v>
      </c>
      <c r="O141" s="204">
        <f t="shared" si="14"/>
        <v>44043</v>
      </c>
    </row>
    <row r="142" spans="1:15" ht="18.75">
      <c r="A142" s="26">
        <v>44018</v>
      </c>
      <c r="B142" s="62">
        <v>0</v>
      </c>
      <c r="C142" s="20">
        <v>0</v>
      </c>
      <c r="D142" s="18">
        <v>100</v>
      </c>
      <c r="E142" s="18">
        <v>100</v>
      </c>
      <c r="F142" s="18">
        <v>99.5</v>
      </c>
      <c r="G142" s="18">
        <v>100.5</v>
      </c>
      <c r="H142" s="18">
        <v>1</v>
      </c>
      <c r="I142" s="27">
        <v>881</v>
      </c>
      <c r="L142" s="124">
        <f t="shared" si="15"/>
        <v>44018</v>
      </c>
      <c r="M142" s="226">
        <f t="shared" si="16"/>
        <v>1</v>
      </c>
      <c r="N142" s="80">
        <f t="shared" si="17"/>
        <v>100</v>
      </c>
      <c r="O142" s="204">
        <f t="shared" si="14"/>
        <v>44043</v>
      </c>
    </row>
    <row r="143" spans="1:15" ht="18.75">
      <c r="A143" s="22">
        <v>44019</v>
      </c>
      <c r="B143" s="59">
        <v>-7.7999999999999996E-3</v>
      </c>
      <c r="C143" s="21">
        <v>-0.78</v>
      </c>
      <c r="D143" s="14">
        <v>99.22</v>
      </c>
      <c r="E143" s="14">
        <v>100.49</v>
      </c>
      <c r="F143" s="14">
        <v>98.5</v>
      </c>
      <c r="G143" s="14">
        <v>100.5</v>
      </c>
      <c r="H143" s="14">
        <v>1</v>
      </c>
      <c r="I143" s="23">
        <v>535</v>
      </c>
      <c r="L143" s="124">
        <f t="shared" si="15"/>
        <v>44019</v>
      </c>
      <c r="M143" s="226">
        <f t="shared" si="16"/>
        <v>1</v>
      </c>
      <c r="N143" s="80">
        <f t="shared" si="17"/>
        <v>99.22</v>
      </c>
      <c r="O143" s="204">
        <f t="shared" si="14"/>
        <v>44043</v>
      </c>
    </row>
    <row r="144" spans="1:15" ht="18.75">
      <c r="A144" s="24">
        <v>44020</v>
      </c>
      <c r="B144" s="58">
        <v>-4.0000000000000001E-3</v>
      </c>
      <c r="C144" s="19">
        <v>-0.4</v>
      </c>
      <c r="D144" s="16">
        <v>98.82</v>
      </c>
      <c r="E144" s="16">
        <v>99.95</v>
      </c>
      <c r="F144" s="16">
        <v>98.52</v>
      </c>
      <c r="G144" s="16">
        <v>99.95</v>
      </c>
      <c r="H144" s="16">
        <v>1</v>
      </c>
      <c r="I144" s="69">
        <v>1690</v>
      </c>
      <c r="L144" s="124">
        <f t="shared" si="15"/>
        <v>44020</v>
      </c>
      <c r="M144" s="226">
        <f t="shared" si="16"/>
        <v>1</v>
      </c>
      <c r="N144" s="80">
        <f t="shared" si="17"/>
        <v>98.82</v>
      </c>
      <c r="O144" s="204">
        <f t="shared" si="14"/>
        <v>44043</v>
      </c>
    </row>
    <row r="145" spans="1:15" ht="18.75">
      <c r="A145" s="22">
        <v>44021</v>
      </c>
      <c r="B145" s="63">
        <v>4.8999999999999998E-3</v>
      </c>
      <c r="C145" s="13">
        <v>0.48</v>
      </c>
      <c r="D145" s="14">
        <v>99.3</v>
      </c>
      <c r="E145" s="14">
        <v>98.9</v>
      </c>
      <c r="F145" s="14">
        <v>98.5</v>
      </c>
      <c r="G145" s="14">
        <v>100</v>
      </c>
      <c r="H145" s="14">
        <v>1</v>
      </c>
      <c r="I145" s="23">
        <v>991</v>
      </c>
      <c r="L145" s="124">
        <f t="shared" si="15"/>
        <v>44021</v>
      </c>
      <c r="M145" s="226">
        <f t="shared" si="16"/>
        <v>1</v>
      </c>
      <c r="N145" s="80">
        <f t="shared" si="17"/>
        <v>99.3</v>
      </c>
      <c r="O145" s="204">
        <f t="shared" si="14"/>
        <v>44043</v>
      </c>
    </row>
    <row r="146" spans="1:15" ht="18.75">
      <c r="A146" s="24">
        <v>44022</v>
      </c>
      <c r="B146" s="58">
        <v>-1E-3</v>
      </c>
      <c r="C146" s="19">
        <v>-0.1</v>
      </c>
      <c r="D146" s="16">
        <v>99.2</v>
      </c>
      <c r="E146" s="16">
        <v>98.7</v>
      </c>
      <c r="F146" s="16">
        <v>97.97</v>
      </c>
      <c r="G146" s="16">
        <v>99.56</v>
      </c>
      <c r="H146" s="16">
        <v>1</v>
      </c>
      <c r="I146" s="25">
        <v>618</v>
      </c>
      <c r="L146" s="124">
        <f t="shared" si="15"/>
        <v>44022</v>
      </c>
      <c r="M146" s="226">
        <f t="shared" si="16"/>
        <v>1</v>
      </c>
      <c r="N146" s="80">
        <f t="shared" si="17"/>
        <v>99.2</v>
      </c>
      <c r="O146" s="204">
        <f t="shared" si="14"/>
        <v>44043</v>
      </c>
    </row>
    <row r="147" spans="1:15" ht="18.75">
      <c r="A147" s="26">
        <v>44025</v>
      </c>
      <c r="B147" s="60">
        <v>-2.7199999999999998E-2</v>
      </c>
      <c r="C147" s="17">
        <v>-2.7</v>
      </c>
      <c r="D147" s="18">
        <v>96.5</v>
      </c>
      <c r="E147" s="18">
        <v>99</v>
      </c>
      <c r="F147" s="18">
        <v>94.69</v>
      </c>
      <c r="G147" s="18">
        <v>99</v>
      </c>
      <c r="H147" s="18">
        <v>3</v>
      </c>
      <c r="I147" s="83">
        <v>1675</v>
      </c>
      <c r="L147" s="124">
        <f t="shared" si="15"/>
        <v>44025</v>
      </c>
      <c r="M147" s="226">
        <f t="shared" si="16"/>
        <v>3</v>
      </c>
      <c r="N147" s="80">
        <f t="shared" si="17"/>
        <v>96.5</v>
      </c>
      <c r="O147" s="204">
        <f t="shared" si="14"/>
        <v>44043</v>
      </c>
    </row>
    <row r="148" spans="1:15" ht="18.75">
      <c r="A148" s="24">
        <v>44026</v>
      </c>
      <c r="B148" s="58">
        <v>-2E-3</v>
      </c>
      <c r="C148" s="19">
        <v>-0.19</v>
      </c>
      <c r="D148" s="16">
        <v>96.31</v>
      </c>
      <c r="E148" s="16">
        <v>96.5</v>
      </c>
      <c r="F148" s="16">
        <v>96</v>
      </c>
      <c r="G148" s="16">
        <v>97.69</v>
      </c>
      <c r="H148" s="16">
        <v>0.995</v>
      </c>
      <c r="I148" s="25">
        <v>233</v>
      </c>
      <c r="L148" s="124">
        <f t="shared" si="15"/>
        <v>44026</v>
      </c>
      <c r="M148" s="226">
        <f t="shared" si="16"/>
        <v>0.995</v>
      </c>
      <c r="N148" s="80">
        <f t="shared" si="17"/>
        <v>96.31</v>
      </c>
      <c r="O148" s="204">
        <f t="shared" si="14"/>
        <v>44043</v>
      </c>
    </row>
    <row r="149" spans="1:15" ht="18.75">
      <c r="A149" s="22">
        <v>44027</v>
      </c>
      <c r="B149" s="63">
        <v>2.7699999999999999E-2</v>
      </c>
      <c r="C149" s="13">
        <v>2.67</v>
      </c>
      <c r="D149" s="14">
        <v>98.98</v>
      </c>
      <c r="E149" s="14">
        <v>98.15</v>
      </c>
      <c r="F149" s="14">
        <v>98.15</v>
      </c>
      <c r="G149" s="14">
        <v>100</v>
      </c>
      <c r="H149" s="14">
        <v>4</v>
      </c>
      <c r="I149" s="82">
        <v>2411</v>
      </c>
      <c r="L149" s="124">
        <f t="shared" si="15"/>
        <v>44027</v>
      </c>
      <c r="M149" s="226">
        <f t="shared" si="16"/>
        <v>4</v>
      </c>
      <c r="N149" s="80">
        <f t="shared" si="17"/>
        <v>98.98</v>
      </c>
      <c r="O149" s="204">
        <f t="shared" si="14"/>
        <v>44043</v>
      </c>
    </row>
    <row r="150" spans="1:15" ht="18.75">
      <c r="A150" s="24">
        <v>44028</v>
      </c>
      <c r="B150" s="58">
        <v>-1.2999999999999999E-3</v>
      </c>
      <c r="C150" s="19">
        <v>-0.13</v>
      </c>
      <c r="D150" s="16">
        <v>98.85</v>
      </c>
      <c r="E150" s="16">
        <v>98.99</v>
      </c>
      <c r="F150" s="16">
        <v>98.7</v>
      </c>
      <c r="G150" s="16">
        <v>99</v>
      </c>
      <c r="H150" s="16">
        <v>3</v>
      </c>
      <c r="I150" s="69">
        <v>2497</v>
      </c>
      <c r="L150" s="124">
        <f t="shared" si="15"/>
        <v>44028</v>
      </c>
      <c r="M150" s="226">
        <f t="shared" si="16"/>
        <v>3</v>
      </c>
      <c r="N150" s="80">
        <f t="shared" si="17"/>
        <v>98.85</v>
      </c>
      <c r="O150" s="204">
        <f t="shared" si="14"/>
        <v>44043</v>
      </c>
    </row>
    <row r="151" spans="1:15" ht="18.75">
      <c r="A151" s="22">
        <v>44029</v>
      </c>
      <c r="B151" s="59">
        <v>-5.0000000000000001E-4</v>
      </c>
      <c r="C151" s="21">
        <v>-0.05</v>
      </c>
      <c r="D151" s="14">
        <v>98.8</v>
      </c>
      <c r="E151" s="14">
        <v>99</v>
      </c>
      <c r="F151" s="14">
        <v>98.65</v>
      </c>
      <c r="G151" s="14">
        <v>99.97</v>
      </c>
      <c r="H151" s="14">
        <v>3</v>
      </c>
      <c r="I151" s="82">
        <v>1787</v>
      </c>
      <c r="L151" s="124">
        <f t="shared" si="15"/>
        <v>44029</v>
      </c>
      <c r="M151" s="226">
        <f t="shared" si="16"/>
        <v>3</v>
      </c>
      <c r="N151" s="80">
        <f t="shared" si="17"/>
        <v>98.8</v>
      </c>
      <c r="O151" s="204">
        <f t="shared" si="14"/>
        <v>44043</v>
      </c>
    </row>
    <row r="152" spans="1:15" ht="18.75">
      <c r="A152" s="26">
        <v>44032</v>
      </c>
      <c r="B152" s="62">
        <v>2E-3</v>
      </c>
      <c r="C152" s="20">
        <v>0.2</v>
      </c>
      <c r="D152" s="18">
        <v>99</v>
      </c>
      <c r="E152" s="18">
        <v>99.89</v>
      </c>
      <c r="F152" s="18">
        <v>98.7</v>
      </c>
      <c r="G152" s="18">
        <v>100</v>
      </c>
      <c r="H152" s="18">
        <v>2</v>
      </c>
      <c r="I152" s="83">
        <v>1198</v>
      </c>
      <c r="L152" s="124">
        <f t="shared" si="15"/>
        <v>44032</v>
      </c>
      <c r="M152" s="226">
        <f t="shared" si="16"/>
        <v>2</v>
      </c>
      <c r="N152" s="80">
        <f t="shared" si="17"/>
        <v>99</v>
      </c>
      <c r="O152" s="204">
        <f t="shared" si="14"/>
        <v>44043</v>
      </c>
    </row>
    <row r="153" spans="1:15" ht="18.75">
      <c r="A153" s="22">
        <v>44033</v>
      </c>
      <c r="B153" s="63">
        <v>9.4999999999999998E-3</v>
      </c>
      <c r="C153" s="13">
        <v>0.94</v>
      </c>
      <c r="D153" s="14">
        <v>99.94</v>
      </c>
      <c r="E153" s="14">
        <v>99.93</v>
      </c>
      <c r="F153" s="14">
        <v>99</v>
      </c>
      <c r="G153" s="14">
        <v>99.95</v>
      </c>
      <c r="H153" s="14">
        <v>2</v>
      </c>
      <c r="I153" s="23">
        <v>622</v>
      </c>
      <c r="L153" s="124">
        <f t="shared" si="15"/>
        <v>44033</v>
      </c>
      <c r="M153" s="226">
        <f t="shared" si="16"/>
        <v>2</v>
      </c>
      <c r="N153" s="80">
        <f t="shared" si="17"/>
        <v>99.94</v>
      </c>
      <c r="O153" s="204">
        <f t="shared" si="14"/>
        <v>44043</v>
      </c>
    </row>
    <row r="154" spans="1:15" ht="18.75">
      <c r="A154" s="24">
        <v>44034</v>
      </c>
      <c r="B154" s="61">
        <v>2.3E-3</v>
      </c>
      <c r="C154" s="15">
        <v>0.23</v>
      </c>
      <c r="D154" s="16">
        <v>100.17</v>
      </c>
      <c r="E154" s="16">
        <v>99.94</v>
      </c>
      <c r="F154" s="16">
        <v>99.27</v>
      </c>
      <c r="G154" s="16">
        <v>100.98</v>
      </c>
      <c r="H154" s="16">
        <v>2</v>
      </c>
      <c r="I154" s="25">
        <v>704</v>
      </c>
      <c r="L154" s="124">
        <f t="shared" si="15"/>
        <v>44034</v>
      </c>
      <c r="M154" s="226">
        <f t="shared" si="16"/>
        <v>2</v>
      </c>
      <c r="N154" s="80">
        <f t="shared" si="17"/>
        <v>100.17</v>
      </c>
      <c r="O154" s="204">
        <f t="shared" si="14"/>
        <v>44043</v>
      </c>
    </row>
    <row r="155" spans="1:15" ht="18.75">
      <c r="A155" s="22">
        <v>44035</v>
      </c>
      <c r="B155" s="59">
        <v>-1.8E-3</v>
      </c>
      <c r="C155" s="21">
        <v>-0.18</v>
      </c>
      <c r="D155" s="14">
        <v>99.99</v>
      </c>
      <c r="E155" s="14">
        <v>100.3</v>
      </c>
      <c r="F155" s="14">
        <v>99.65</v>
      </c>
      <c r="G155" s="14">
        <v>100.3</v>
      </c>
      <c r="H155" s="14">
        <v>1</v>
      </c>
      <c r="I155" s="23">
        <v>514</v>
      </c>
      <c r="L155" s="124">
        <f t="shared" si="15"/>
        <v>44035</v>
      </c>
      <c r="M155" s="226">
        <f t="shared" si="16"/>
        <v>1</v>
      </c>
      <c r="N155" s="80">
        <f t="shared" si="17"/>
        <v>99.99</v>
      </c>
      <c r="O155" s="204">
        <f t="shared" si="14"/>
        <v>44043</v>
      </c>
    </row>
    <row r="156" spans="1:15" ht="18.75">
      <c r="A156" s="24">
        <v>44036</v>
      </c>
      <c r="B156" s="58">
        <v>-1E-3</v>
      </c>
      <c r="C156" s="19">
        <v>-0.1</v>
      </c>
      <c r="D156" s="16">
        <v>99.89</v>
      </c>
      <c r="E156" s="16">
        <v>100</v>
      </c>
      <c r="F156" s="16">
        <v>99.08</v>
      </c>
      <c r="G156" s="16">
        <v>100.47</v>
      </c>
      <c r="H156" s="16">
        <v>1</v>
      </c>
      <c r="I156" s="25">
        <v>663</v>
      </c>
      <c r="L156" s="124">
        <f t="shared" si="15"/>
        <v>44036</v>
      </c>
      <c r="M156" s="226">
        <f t="shared" si="16"/>
        <v>1</v>
      </c>
      <c r="N156" s="80">
        <f t="shared" si="17"/>
        <v>99.89</v>
      </c>
      <c r="O156" s="204">
        <f t="shared" si="14"/>
        <v>44043</v>
      </c>
    </row>
    <row r="157" spans="1:15" ht="18.75">
      <c r="A157" s="26">
        <v>44039</v>
      </c>
      <c r="B157" s="60">
        <v>-4.8999999999999998E-3</v>
      </c>
      <c r="C157" s="17">
        <v>-0.49</v>
      </c>
      <c r="D157" s="18">
        <v>99.4</v>
      </c>
      <c r="E157" s="18">
        <v>99.89</v>
      </c>
      <c r="F157" s="18">
        <v>98.95</v>
      </c>
      <c r="G157" s="18">
        <v>100.58</v>
      </c>
      <c r="H157" s="18">
        <v>1</v>
      </c>
      <c r="I157" s="83">
        <v>1032</v>
      </c>
      <c r="L157" s="124">
        <f t="shared" si="15"/>
        <v>44039</v>
      </c>
      <c r="M157" s="226">
        <f t="shared" si="16"/>
        <v>1</v>
      </c>
      <c r="N157" s="80">
        <f t="shared" si="17"/>
        <v>99.4</v>
      </c>
      <c r="O157" s="204">
        <f t="shared" si="14"/>
        <v>44043</v>
      </c>
    </row>
    <row r="158" spans="1:15" ht="18.75">
      <c r="A158" s="24">
        <v>44040</v>
      </c>
      <c r="B158" s="61">
        <v>1E-3</v>
      </c>
      <c r="C158" s="15">
        <v>0.1</v>
      </c>
      <c r="D158" s="16">
        <v>99.5</v>
      </c>
      <c r="E158" s="16">
        <v>99.4</v>
      </c>
      <c r="F158" s="16">
        <v>99</v>
      </c>
      <c r="G158" s="16">
        <v>100.18</v>
      </c>
      <c r="H158" s="16">
        <v>2</v>
      </c>
      <c r="I158" s="69">
        <v>1251</v>
      </c>
      <c r="L158" s="124">
        <f t="shared" si="15"/>
        <v>44040</v>
      </c>
      <c r="M158" s="226">
        <f t="shared" si="16"/>
        <v>2</v>
      </c>
      <c r="N158" s="80">
        <f t="shared" si="17"/>
        <v>99.5</v>
      </c>
      <c r="O158" s="204">
        <f t="shared" si="14"/>
        <v>44043</v>
      </c>
    </row>
    <row r="159" spans="1:15" ht="18.75">
      <c r="A159" s="22">
        <v>44041</v>
      </c>
      <c r="B159" s="59">
        <v>-9.1000000000000004E-3</v>
      </c>
      <c r="C159" s="21">
        <v>-0.91</v>
      </c>
      <c r="D159" s="14">
        <v>98.59</v>
      </c>
      <c r="E159" s="14">
        <v>99.02</v>
      </c>
      <c r="F159" s="14">
        <v>98</v>
      </c>
      <c r="G159" s="14">
        <v>100.98</v>
      </c>
      <c r="H159" s="14">
        <v>3</v>
      </c>
      <c r="I159" s="82">
        <v>1672</v>
      </c>
      <c r="L159" s="124">
        <f t="shared" si="15"/>
        <v>44041</v>
      </c>
      <c r="M159" s="226">
        <f t="shared" si="16"/>
        <v>3</v>
      </c>
      <c r="N159" s="80">
        <f t="shared" si="17"/>
        <v>98.59</v>
      </c>
      <c r="O159" s="204">
        <f t="shared" si="14"/>
        <v>44043</v>
      </c>
    </row>
    <row r="160" spans="1:15" ht="18.75">
      <c r="A160" s="24">
        <v>44042</v>
      </c>
      <c r="B160" s="58">
        <v>-8.9999999999999993E-3</v>
      </c>
      <c r="C160" s="19">
        <v>-0.89</v>
      </c>
      <c r="D160" s="16">
        <v>97.7</v>
      </c>
      <c r="E160" s="16">
        <v>98.75</v>
      </c>
      <c r="F160" s="16">
        <v>97.04</v>
      </c>
      <c r="G160" s="16">
        <v>99.39</v>
      </c>
      <c r="H160" s="16">
        <v>1</v>
      </c>
      <c r="I160" s="25">
        <v>767</v>
      </c>
      <c r="L160" s="124">
        <f t="shared" si="15"/>
        <v>44042</v>
      </c>
      <c r="M160" s="226">
        <f t="shared" si="16"/>
        <v>1</v>
      </c>
      <c r="N160" s="80">
        <f t="shared" si="17"/>
        <v>97.7</v>
      </c>
      <c r="O160" s="204">
        <f t="shared" si="14"/>
        <v>44043</v>
      </c>
    </row>
    <row r="161" spans="1:15" ht="19.5" thickBot="1">
      <c r="A161" s="70">
        <v>44043</v>
      </c>
      <c r="B161" s="133">
        <v>-7.0000000000000001E-3</v>
      </c>
      <c r="C161" s="139">
        <v>-0.68</v>
      </c>
      <c r="D161" s="71">
        <v>97.02</v>
      </c>
      <c r="E161" s="71">
        <v>98.23</v>
      </c>
      <c r="F161" s="71">
        <v>96.51</v>
      </c>
      <c r="G161" s="71">
        <v>99.5</v>
      </c>
      <c r="H161" s="71">
        <v>2</v>
      </c>
      <c r="I161" s="72">
        <v>671</v>
      </c>
      <c r="L161" s="124">
        <f t="shared" si="15"/>
        <v>44043</v>
      </c>
      <c r="M161" s="226">
        <f t="shared" si="16"/>
        <v>2</v>
      </c>
      <c r="N161" s="80">
        <f t="shared" si="17"/>
        <v>97.02</v>
      </c>
      <c r="O161" s="204">
        <f t="shared" si="14"/>
        <v>44043</v>
      </c>
    </row>
    <row r="162" spans="1:15" ht="18.75">
      <c r="A162" s="66">
        <v>44046</v>
      </c>
      <c r="B162" s="172">
        <v>8.3000000000000001E-3</v>
      </c>
      <c r="C162" s="173">
        <v>0.81</v>
      </c>
      <c r="D162" s="67">
        <v>97.83</v>
      </c>
      <c r="E162" s="67">
        <v>98.49</v>
      </c>
      <c r="F162" s="67">
        <v>97.02</v>
      </c>
      <c r="G162" s="67">
        <v>98.5</v>
      </c>
      <c r="H162" s="67">
        <v>2</v>
      </c>
      <c r="I162" s="174">
        <v>1914</v>
      </c>
      <c r="L162" s="124">
        <f t="shared" ref="L162:L203" si="18">A162</f>
        <v>44046</v>
      </c>
      <c r="M162" s="226">
        <f t="shared" ref="M162:M182" si="19">H162</f>
        <v>2</v>
      </c>
      <c r="N162" s="80">
        <f t="shared" ref="N162:N182" si="20">D162</f>
        <v>97.83</v>
      </c>
      <c r="O162" s="204">
        <f t="shared" si="14"/>
        <v>44074</v>
      </c>
    </row>
    <row r="163" spans="1:15" ht="18.75">
      <c r="A163" s="22">
        <v>44047</v>
      </c>
      <c r="B163" s="63">
        <v>1.9E-2</v>
      </c>
      <c r="C163" s="13">
        <v>1.86</v>
      </c>
      <c r="D163" s="14">
        <v>99.69</v>
      </c>
      <c r="E163" s="14">
        <v>97.03</v>
      </c>
      <c r="F163" s="14">
        <v>97.02</v>
      </c>
      <c r="G163" s="14">
        <v>99.99</v>
      </c>
      <c r="H163" s="14">
        <v>1</v>
      </c>
      <c r="I163" s="23">
        <v>497</v>
      </c>
      <c r="L163" s="124">
        <f t="shared" si="18"/>
        <v>44047</v>
      </c>
      <c r="M163" s="226">
        <f t="shared" si="19"/>
        <v>1</v>
      </c>
      <c r="N163" s="80">
        <f t="shared" si="20"/>
        <v>99.69</v>
      </c>
      <c r="O163" s="204">
        <f t="shared" si="14"/>
        <v>44074</v>
      </c>
    </row>
    <row r="164" spans="1:15" ht="18.75">
      <c r="A164" s="24">
        <v>44048</v>
      </c>
      <c r="B164" s="58">
        <v>-6.1999999999999998E-3</v>
      </c>
      <c r="C164" s="19">
        <v>-0.62</v>
      </c>
      <c r="D164" s="16">
        <v>99.07</v>
      </c>
      <c r="E164" s="16">
        <v>99.69</v>
      </c>
      <c r="F164" s="16">
        <v>96.52</v>
      </c>
      <c r="G164" s="16">
        <v>99.82</v>
      </c>
      <c r="H164" s="16">
        <v>1</v>
      </c>
      <c r="I164" s="69">
        <v>2265</v>
      </c>
      <c r="L164" s="124">
        <f t="shared" si="18"/>
        <v>44048</v>
      </c>
      <c r="M164" s="226">
        <f t="shared" si="19"/>
        <v>1</v>
      </c>
      <c r="N164" s="80">
        <f t="shared" si="20"/>
        <v>99.07</v>
      </c>
      <c r="O164" s="204">
        <f t="shared" si="14"/>
        <v>44074</v>
      </c>
    </row>
    <row r="165" spans="1:15" ht="18.75">
      <c r="A165" s="22">
        <v>44049</v>
      </c>
      <c r="B165" s="59">
        <v>-6.9999999999999999E-4</v>
      </c>
      <c r="C165" s="21">
        <v>-7.0000000000000007E-2</v>
      </c>
      <c r="D165" s="14">
        <v>99</v>
      </c>
      <c r="E165" s="14">
        <v>98.31</v>
      </c>
      <c r="F165" s="14">
        <v>97.15</v>
      </c>
      <c r="G165" s="14">
        <v>99.45</v>
      </c>
      <c r="H165" s="14">
        <v>2</v>
      </c>
      <c r="I165" s="82">
        <v>2176</v>
      </c>
      <c r="L165" s="124">
        <f t="shared" si="18"/>
        <v>44049</v>
      </c>
      <c r="M165" s="226">
        <f t="shared" si="19"/>
        <v>2</v>
      </c>
      <c r="N165" s="80">
        <f t="shared" si="20"/>
        <v>99</v>
      </c>
      <c r="O165" s="204">
        <f t="shared" si="14"/>
        <v>44074</v>
      </c>
    </row>
    <row r="166" spans="1:15" ht="18.75">
      <c r="A166" s="24">
        <v>44050</v>
      </c>
      <c r="B166" s="61">
        <v>9.1000000000000004E-3</v>
      </c>
      <c r="C166" s="15">
        <v>0.9</v>
      </c>
      <c r="D166" s="16">
        <v>99.9</v>
      </c>
      <c r="E166" s="16">
        <v>99.09</v>
      </c>
      <c r="F166" s="16">
        <v>98.02</v>
      </c>
      <c r="G166" s="16">
        <v>99.99</v>
      </c>
      <c r="H166" s="16">
        <v>2</v>
      </c>
      <c r="I166" s="69">
        <v>3580</v>
      </c>
      <c r="L166" s="124">
        <f t="shared" si="18"/>
        <v>44050</v>
      </c>
      <c r="M166" s="226">
        <f t="shared" si="19"/>
        <v>2</v>
      </c>
      <c r="N166" s="80">
        <f t="shared" si="20"/>
        <v>99.9</v>
      </c>
      <c r="O166" s="204">
        <f t="shared" si="14"/>
        <v>44074</v>
      </c>
    </row>
    <row r="167" spans="1:15" ht="18.75">
      <c r="A167" s="26">
        <v>44053</v>
      </c>
      <c r="B167" s="62">
        <v>1.55E-2</v>
      </c>
      <c r="C167" s="20">
        <v>1.55</v>
      </c>
      <c r="D167" s="18">
        <v>101.45</v>
      </c>
      <c r="E167" s="18">
        <v>100</v>
      </c>
      <c r="F167" s="18">
        <v>99.5</v>
      </c>
      <c r="G167" s="18">
        <v>101.9</v>
      </c>
      <c r="H167" s="18">
        <v>1</v>
      </c>
      <c r="I167" s="83">
        <v>1376</v>
      </c>
      <c r="L167" s="124">
        <f t="shared" si="18"/>
        <v>44053</v>
      </c>
      <c r="M167" s="226">
        <f t="shared" si="19"/>
        <v>1</v>
      </c>
      <c r="N167" s="80">
        <f t="shared" si="20"/>
        <v>101.45</v>
      </c>
      <c r="O167" s="204">
        <f t="shared" si="14"/>
        <v>44074</v>
      </c>
    </row>
    <row r="168" spans="1:15" ht="18.75">
      <c r="A168" s="24">
        <v>44054</v>
      </c>
      <c r="B168" s="61">
        <v>3.8E-3</v>
      </c>
      <c r="C168" s="15">
        <v>0.39</v>
      </c>
      <c r="D168" s="16">
        <v>101.84</v>
      </c>
      <c r="E168" s="16">
        <v>101.45</v>
      </c>
      <c r="F168" s="16">
        <v>100.13</v>
      </c>
      <c r="G168" s="16">
        <v>101.84</v>
      </c>
      <c r="H168" s="16">
        <v>2</v>
      </c>
      <c r="I168" s="69">
        <v>3281</v>
      </c>
      <c r="L168" s="124">
        <f t="shared" si="18"/>
        <v>44054</v>
      </c>
      <c r="M168" s="226">
        <f t="shared" si="19"/>
        <v>2</v>
      </c>
      <c r="N168" s="80">
        <f t="shared" si="20"/>
        <v>101.84</v>
      </c>
      <c r="O168" s="204">
        <f t="shared" si="14"/>
        <v>44074</v>
      </c>
    </row>
    <row r="169" spans="1:15" ht="18.75">
      <c r="A169" s="22">
        <v>44055</v>
      </c>
      <c r="B169" s="59">
        <v>-1.11E-2</v>
      </c>
      <c r="C169" s="21">
        <v>-1.1299999999999999</v>
      </c>
      <c r="D169" s="14">
        <v>100.71</v>
      </c>
      <c r="E169" s="14">
        <v>101.82</v>
      </c>
      <c r="F169" s="14">
        <v>100.19</v>
      </c>
      <c r="G169" s="14">
        <v>101.83</v>
      </c>
      <c r="H169" s="14">
        <v>2</v>
      </c>
      <c r="I169" s="82">
        <v>1251</v>
      </c>
      <c r="L169" s="124">
        <f t="shared" si="18"/>
        <v>44055</v>
      </c>
      <c r="M169" s="226">
        <f t="shared" si="19"/>
        <v>2</v>
      </c>
      <c r="N169" s="80">
        <f t="shared" si="20"/>
        <v>100.71</v>
      </c>
      <c r="O169" s="204">
        <f t="shared" si="14"/>
        <v>44074</v>
      </c>
    </row>
    <row r="170" spans="1:15" ht="18.75">
      <c r="A170" s="24">
        <v>44056</v>
      </c>
      <c r="B170" s="61">
        <v>4.7999999999999996E-3</v>
      </c>
      <c r="C170" s="15">
        <v>0.48</v>
      </c>
      <c r="D170" s="16">
        <v>101.19</v>
      </c>
      <c r="E170" s="16">
        <v>100.98</v>
      </c>
      <c r="F170" s="16">
        <v>100.98</v>
      </c>
      <c r="G170" s="16">
        <v>101.49</v>
      </c>
      <c r="H170" s="16">
        <v>1</v>
      </c>
      <c r="I170" s="69">
        <v>1497</v>
      </c>
      <c r="L170" s="124">
        <f t="shared" si="18"/>
        <v>44056</v>
      </c>
      <c r="M170" s="226">
        <f t="shared" si="19"/>
        <v>1</v>
      </c>
      <c r="N170" s="80">
        <f t="shared" si="20"/>
        <v>101.19</v>
      </c>
      <c r="O170" s="204">
        <f t="shared" si="14"/>
        <v>44074</v>
      </c>
    </row>
    <row r="171" spans="1:15" ht="18.75">
      <c r="A171" s="22">
        <v>44057</v>
      </c>
      <c r="B171" s="59">
        <v>-1.9E-3</v>
      </c>
      <c r="C171" s="21">
        <v>-0.19</v>
      </c>
      <c r="D171" s="14">
        <v>101</v>
      </c>
      <c r="E171" s="14">
        <v>101.49</v>
      </c>
      <c r="F171" s="14">
        <v>100.84</v>
      </c>
      <c r="G171" s="14">
        <v>101.89</v>
      </c>
      <c r="H171" s="14">
        <v>2</v>
      </c>
      <c r="I171" s="23">
        <v>799</v>
      </c>
      <c r="L171" s="124">
        <f t="shared" si="18"/>
        <v>44057</v>
      </c>
      <c r="M171" s="226">
        <f t="shared" si="19"/>
        <v>2</v>
      </c>
      <c r="N171" s="80">
        <f t="shared" si="20"/>
        <v>101</v>
      </c>
      <c r="O171" s="204">
        <f t="shared" si="14"/>
        <v>44074</v>
      </c>
    </row>
    <row r="172" spans="1:15" ht="18.75">
      <c r="A172" s="26">
        <v>44060</v>
      </c>
      <c r="B172" s="60">
        <v>-1.15E-2</v>
      </c>
      <c r="C172" s="17">
        <v>-1.1599999999999999</v>
      </c>
      <c r="D172" s="18">
        <v>99.84</v>
      </c>
      <c r="E172" s="18">
        <v>101.5</v>
      </c>
      <c r="F172" s="18">
        <v>99</v>
      </c>
      <c r="G172" s="18">
        <v>101.88</v>
      </c>
      <c r="H172" s="18">
        <v>3</v>
      </c>
      <c r="I172" s="83">
        <v>2036</v>
      </c>
      <c r="L172" s="124">
        <f t="shared" si="18"/>
        <v>44060</v>
      </c>
      <c r="M172" s="226">
        <f t="shared" si="19"/>
        <v>3</v>
      </c>
      <c r="N172" s="80">
        <f t="shared" si="20"/>
        <v>99.84</v>
      </c>
      <c r="O172" s="204">
        <f t="shared" si="14"/>
        <v>44074</v>
      </c>
    </row>
    <row r="173" spans="1:15" ht="18.75">
      <c r="A173" s="22">
        <v>44061</v>
      </c>
      <c r="B173" s="63">
        <v>1.6000000000000001E-3</v>
      </c>
      <c r="C173" s="13">
        <v>0.16</v>
      </c>
      <c r="D173" s="14">
        <v>100</v>
      </c>
      <c r="E173" s="14">
        <v>99.85</v>
      </c>
      <c r="F173" s="14">
        <v>99.85</v>
      </c>
      <c r="G173" s="14">
        <v>101.49</v>
      </c>
      <c r="H173" s="14">
        <v>2</v>
      </c>
      <c r="I173" s="82">
        <v>1349</v>
      </c>
      <c r="L173" s="124">
        <f t="shared" si="18"/>
        <v>44061</v>
      </c>
      <c r="M173" s="226">
        <f t="shared" si="19"/>
        <v>2</v>
      </c>
      <c r="N173" s="80">
        <f t="shared" si="20"/>
        <v>100</v>
      </c>
      <c r="O173" s="204">
        <f t="shared" si="14"/>
        <v>44074</v>
      </c>
    </row>
    <row r="174" spans="1:15" ht="18.75">
      <c r="A174" s="24">
        <v>44062</v>
      </c>
      <c r="B174" s="58">
        <v>-1.2E-2</v>
      </c>
      <c r="C174" s="19">
        <v>-1.2</v>
      </c>
      <c r="D174" s="16">
        <v>98.8</v>
      </c>
      <c r="E174" s="16">
        <v>100</v>
      </c>
      <c r="F174" s="16">
        <v>98.55</v>
      </c>
      <c r="G174" s="16">
        <v>100.5</v>
      </c>
      <c r="H174" s="16">
        <v>3</v>
      </c>
      <c r="I174" s="69">
        <v>2420</v>
      </c>
      <c r="L174" s="124">
        <f t="shared" si="18"/>
        <v>44062</v>
      </c>
      <c r="M174" s="226">
        <f t="shared" si="19"/>
        <v>3</v>
      </c>
      <c r="N174" s="80">
        <f t="shared" si="20"/>
        <v>98.8</v>
      </c>
      <c r="O174" s="204">
        <f t="shared" si="14"/>
        <v>44074</v>
      </c>
    </row>
    <row r="175" spans="1:15" ht="18.75">
      <c r="A175" s="22">
        <v>44063</v>
      </c>
      <c r="B175" s="63">
        <v>1.01E-2</v>
      </c>
      <c r="C175" s="13">
        <v>1</v>
      </c>
      <c r="D175" s="14">
        <v>99.8</v>
      </c>
      <c r="E175" s="14">
        <v>98.1</v>
      </c>
      <c r="F175" s="14">
        <v>98.1</v>
      </c>
      <c r="G175" s="14">
        <v>100.2</v>
      </c>
      <c r="H175" s="14">
        <v>2</v>
      </c>
      <c r="I175" s="82">
        <v>2441</v>
      </c>
      <c r="L175" s="124">
        <f t="shared" si="18"/>
        <v>44063</v>
      </c>
      <c r="M175" s="226">
        <f t="shared" si="19"/>
        <v>2</v>
      </c>
      <c r="N175" s="80">
        <f t="shared" si="20"/>
        <v>99.8</v>
      </c>
      <c r="O175" s="204">
        <f t="shared" si="14"/>
        <v>44074</v>
      </c>
    </row>
    <row r="176" spans="1:15" ht="18.75">
      <c r="A176" s="24">
        <v>44064</v>
      </c>
      <c r="B176" s="58">
        <v>-4.1999999999999997E-3</v>
      </c>
      <c r="C176" s="19">
        <v>-0.42</v>
      </c>
      <c r="D176" s="16">
        <v>99.38</v>
      </c>
      <c r="E176" s="16">
        <v>99.2</v>
      </c>
      <c r="F176" s="16">
        <v>98.9</v>
      </c>
      <c r="G176" s="16">
        <v>100.9</v>
      </c>
      <c r="H176" s="16">
        <v>2</v>
      </c>
      <c r="I176" s="69">
        <v>3227</v>
      </c>
      <c r="L176" s="124">
        <f t="shared" si="18"/>
        <v>44064</v>
      </c>
      <c r="M176" s="226">
        <f t="shared" si="19"/>
        <v>2</v>
      </c>
      <c r="N176" s="80">
        <f t="shared" si="20"/>
        <v>99.38</v>
      </c>
      <c r="O176" s="204">
        <f t="shared" si="14"/>
        <v>44074</v>
      </c>
    </row>
    <row r="177" spans="1:15" ht="18.75">
      <c r="A177" s="26">
        <v>44067</v>
      </c>
      <c r="B177" s="62">
        <v>1.1999999999999999E-3</v>
      </c>
      <c r="C177" s="20">
        <v>0.12</v>
      </c>
      <c r="D177" s="18">
        <v>99.5</v>
      </c>
      <c r="E177" s="18">
        <v>99.39</v>
      </c>
      <c r="F177" s="18">
        <v>99.02</v>
      </c>
      <c r="G177" s="18">
        <v>100.97</v>
      </c>
      <c r="H177" s="18">
        <v>2</v>
      </c>
      <c r="I177" s="83">
        <v>2239</v>
      </c>
      <c r="L177" s="124">
        <f t="shared" si="18"/>
        <v>44067</v>
      </c>
      <c r="M177" s="226">
        <f t="shared" si="19"/>
        <v>2</v>
      </c>
      <c r="N177" s="80">
        <f t="shared" si="20"/>
        <v>99.5</v>
      </c>
      <c r="O177" s="204">
        <f t="shared" si="14"/>
        <v>44074</v>
      </c>
    </row>
    <row r="178" spans="1:15" ht="18.75">
      <c r="A178" s="24">
        <v>44068</v>
      </c>
      <c r="B178" s="58">
        <v>-5.0000000000000001E-3</v>
      </c>
      <c r="C178" s="19">
        <v>-0.5</v>
      </c>
      <c r="D178" s="16">
        <v>99</v>
      </c>
      <c r="E178" s="16">
        <v>99.5</v>
      </c>
      <c r="F178" s="16">
        <v>98.01</v>
      </c>
      <c r="G178" s="16">
        <v>101</v>
      </c>
      <c r="H178" s="16">
        <v>3</v>
      </c>
      <c r="I178" s="69">
        <v>1769</v>
      </c>
      <c r="L178" s="124">
        <f t="shared" si="18"/>
        <v>44068</v>
      </c>
      <c r="M178" s="226">
        <f t="shared" si="19"/>
        <v>3</v>
      </c>
      <c r="N178" s="80">
        <f t="shared" si="20"/>
        <v>99</v>
      </c>
      <c r="O178" s="204">
        <f t="shared" si="14"/>
        <v>44074</v>
      </c>
    </row>
    <row r="179" spans="1:15" ht="18.75">
      <c r="A179" s="22">
        <v>44069</v>
      </c>
      <c r="B179" s="63">
        <v>9.7000000000000003E-3</v>
      </c>
      <c r="C179" s="13">
        <v>0.96</v>
      </c>
      <c r="D179" s="14">
        <v>99.96</v>
      </c>
      <c r="E179" s="14">
        <v>99.3</v>
      </c>
      <c r="F179" s="14">
        <v>99.06</v>
      </c>
      <c r="G179" s="14">
        <v>100.87</v>
      </c>
      <c r="H179" s="14">
        <v>2</v>
      </c>
      <c r="I179" s="82">
        <v>1151</v>
      </c>
      <c r="L179" s="124">
        <f t="shared" si="18"/>
        <v>44069</v>
      </c>
      <c r="M179" s="226">
        <f t="shared" si="19"/>
        <v>2</v>
      </c>
      <c r="N179" s="80">
        <f t="shared" si="20"/>
        <v>99.96</v>
      </c>
      <c r="O179" s="204">
        <f t="shared" si="14"/>
        <v>44074</v>
      </c>
    </row>
    <row r="180" spans="1:15" ht="18.75">
      <c r="A180" s="24">
        <v>44070</v>
      </c>
      <c r="B180" s="61">
        <v>0</v>
      </c>
      <c r="C180" s="15">
        <v>0</v>
      </c>
      <c r="D180" s="16">
        <v>99.96</v>
      </c>
      <c r="E180" s="16">
        <v>99.7</v>
      </c>
      <c r="F180" s="16">
        <v>99.1</v>
      </c>
      <c r="G180" s="16">
        <v>100.45</v>
      </c>
      <c r="H180" s="16">
        <v>1</v>
      </c>
      <c r="I180" s="25">
        <v>678</v>
      </c>
      <c r="L180" s="124">
        <f t="shared" si="18"/>
        <v>44070</v>
      </c>
      <c r="M180" s="226">
        <f t="shared" si="19"/>
        <v>1</v>
      </c>
      <c r="N180" s="80">
        <f t="shared" si="20"/>
        <v>99.96</v>
      </c>
      <c r="O180" s="204">
        <f t="shared" si="14"/>
        <v>44074</v>
      </c>
    </row>
    <row r="181" spans="1:15" ht="18.75">
      <c r="A181" s="22">
        <v>44071</v>
      </c>
      <c r="B181" s="59">
        <v>-5.9999999999999995E-4</v>
      </c>
      <c r="C181" s="21">
        <v>-0.06</v>
      </c>
      <c r="D181" s="14">
        <v>99.9</v>
      </c>
      <c r="E181" s="14">
        <v>99.96</v>
      </c>
      <c r="F181" s="14">
        <v>99.31</v>
      </c>
      <c r="G181" s="14">
        <v>100.45</v>
      </c>
      <c r="H181" s="14">
        <v>1</v>
      </c>
      <c r="I181" s="82">
        <v>1423</v>
      </c>
      <c r="L181" s="124">
        <f t="shared" si="18"/>
        <v>44071</v>
      </c>
      <c r="M181" s="226">
        <f t="shared" si="19"/>
        <v>1</v>
      </c>
      <c r="N181" s="80">
        <f t="shared" si="20"/>
        <v>99.9</v>
      </c>
      <c r="O181" s="204">
        <f t="shared" si="14"/>
        <v>44074</v>
      </c>
    </row>
    <row r="182" spans="1:15" ht="19.5" thickBot="1">
      <c r="A182" s="189">
        <v>44074</v>
      </c>
      <c r="B182" s="190">
        <v>1.0999999999999999E-2</v>
      </c>
      <c r="C182" s="191">
        <v>1.1000000000000001</v>
      </c>
      <c r="D182" s="192">
        <v>101</v>
      </c>
      <c r="E182" s="192">
        <v>100.39</v>
      </c>
      <c r="F182" s="192">
        <v>99.44</v>
      </c>
      <c r="G182" s="192">
        <v>101</v>
      </c>
      <c r="H182" s="192">
        <v>1</v>
      </c>
      <c r="I182" s="193">
        <v>576</v>
      </c>
      <c r="L182" s="124">
        <f t="shared" si="18"/>
        <v>44074</v>
      </c>
      <c r="M182" s="226">
        <f t="shared" si="19"/>
        <v>1</v>
      </c>
      <c r="N182" s="80">
        <f t="shared" si="20"/>
        <v>101</v>
      </c>
      <c r="O182" s="204">
        <f t="shared" si="14"/>
        <v>44074</v>
      </c>
    </row>
    <row r="183" spans="1:15" ht="18.75">
      <c r="A183" s="126">
        <v>44075</v>
      </c>
      <c r="B183" s="130">
        <v>-2E-3</v>
      </c>
      <c r="C183" s="136">
        <v>-0.2</v>
      </c>
      <c r="D183" s="141">
        <v>100.8</v>
      </c>
      <c r="E183" s="141">
        <v>100.99</v>
      </c>
      <c r="F183" s="141">
        <v>100</v>
      </c>
      <c r="G183" s="141">
        <v>101.35</v>
      </c>
      <c r="H183" s="141">
        <v>1</v>
      </c>
      <c r="I183" s="197">
        <v>1008</v>
      </c>
      <c r="L183" s="124">
        <f t="shared" si="18"/>
        <v>44075</v>
      </c>
      <c r="M183" s="226">
        <f t="shared" ref="M183:M203" si="21">H183</f>
        <v>1</v>
      </c>
      <c r="N183" s="80">
        <f t="shared" ref="N183:N203" si="22">D183</f>
        <v>100.8</v>
      </c>
      <c r="O183" s="204">
        <f t="shared" si="14"/>
        <v>44104</v>
      </c>
    </row>
    <row r="184" spans="1:15" ht="18.75">
      <c r="A184" s="24">
        <v>44076</v>
      </c>
      <c r="B184" s="61">
        <v>6.4999999999999997E-3</v>
      </c>
      <c r="C184" s="15">
        <v>0.66</v>
      </c>
      <c r="D184" s="16">
        <v>101.46</v>
      </c>
      <c r="E184" s="16">
        <v>101</v>
      </c>
      <c r="F184" s="16">
        <v>100.9</v>
      </c>
      <c r="G184" s="16">
        <v>101.92</v>
      </c>
      <c r="H184" s="16">
        <v>2</v>
      </c>
      <c r="I184" s="69">
        <v>1015</v>
      </c>
      <c r="L184" s="124">
        <f t="shared" si="18"/>
        <v>44076</v>
      </c>
      <c r="M184" s="226">
        <f t="shared" si="21"/>
        <v>2</v>
      </c>
      <c r="N184" s="80">
        <f t="shared" si="22"/>
        <v>101.46</v>
      </c>
      <c r="O184" s="204">
        <f t="shared" si="14"/>
        <v>44104</v>
      </c>
    </row>
    <row r="185" spans="1:15" ht="18.75">
      <c r="A185" s="22">
        <v>44077</v>
      </c>
      <c r="B185" s="63">
        <v>2.5999999999999999E-3</v>
      </c>
      <c r="C185" s="13">
        <v>0.26</v>
      </c>
      <c r="D185" s="14">
        <v>101.72</v>
      </c>
      <c r="E185" s="14">
        <v>101</v>
      </c>
      <c r="F185" s="14">
        <v>101</v>
      </c>
      <c r="G185" s="14">
        <v>101.95</v>
      </c>
      <c r="H185" s="14">
        <v>2</v>
      </c>
      <c r="I185" s="82">
        <v>1028</v>
      </c>
      <c r="L185" s="124">
        <f t="shared" si="18"/>
        <v>44077</v>
      </c>
      <c r="M185" s="226">
        <f t="shared" si="21"/>
        <v>2</v>
      </c>
      <c r="N185" s="80">
        <f t="shared" si="22"/>
        <v>101.72</v>
      </c>
      <c r="O185" s="204">
        <f t="shared" si="14"/>
        <v>44104</v>
      </c>
    </row>
    <row r="186" spans="1:15" ht="18.75">
      <c r="A186" s="24">
        <v>44078</v>
      </c>
      <c r="B186" s="61">
        <v>2.2000000000000001E-3</v>
      </c>
      <c r="C186" s="15">
        <v>0.22</v>
      </c>
      <c r="D186" s="16">
        <v>101.94</v>
      </c>
      <c r="E186" s="16">
        <v>101.75</v>
      </c>
      <c r="F186" s="16">
        <v>101.51</v>
      </c>
      <c r="G186" s="16">
        <v>101.95</v>
      </c>
      <c r="H186" s="16">
        <v>1</v>
      </c>
      <c r="I186" s="69">
        <v>2648</v>
      </c>
      <c r="L186" s="124">
        <f t="shared" si="18"/>
        <v>44078</v>
      </c>
      <c r="M186" s="226">
        <f t="shared" si="21"/>
        <v>1</v>
      </c>
      <c r="N186" s="80">
        <f t="shared" si="22"/>
        <v>101.94</v>
      </c>
      <c r="O186" s="204">
        <f t="shared" si="14"/>
        <v>44104</v>
      </c>
    </row>
    <row r="187" spans="1:15" ht="18.75">
      <c r="A187" s="26">
        <v>44082</v>
      </c>
      <c r="B187" s="62">
        <v>6.0000000000000001E-3</v>
      </c>
      <c r="C187" s="20">
        <v>0.61</v>
      </c>
      <c r="D187" s="18">
        <v>102.55</v>
      </c>
      <c r="E187" s="18">
        <v>101.94</v>
      </c>
      <c r="F187" s="18">
        <v>101.5</v>
      </c>
      <c r="G187" s="18">
        <v>103.41</v>
      </c>
      <c r="H187" s="18">
        <v>3</v>
      </c>
      <c r="I187" s="83">
        <v>2474</v>
      </c>
      <c r="L187" s="124">
        <f t="shared" si="18"/>
        <v>44082</v>
      </c>
      <c r="M187" s="226">
        <f t="shared" si="21"/>
        <v>3</v>
      </c>
      <c r="N187" s="80">
        <f t="shared" si="22"/>
        <v>102.55</v>
      </c>
      <c r="O187" s="204">
        <f t="shared" si="14"/>
        <v>44104</v>
      </c>
    </row>
    <row r="188" spans="1:15" ht="18.75">
      <c r="A188" s="24">
        <v>44083</v>
      </c>
      <c r="B188" s="61">
        <v>9.2999999999999992E-3</v>
      </c>
      <c r="C188" s="15">
        <v>0.95</v>
      </c>
      <c r="D188" s="16">
        <v>103.5</v>
      </c>
      <c r="E188" s="16">
        <v>102.55</v>
      </c>
      <c r="F188" s="16">
        <v>102.55</v>
      </c>
      <c r="G188" s="16">
        <v>103.5</v>
      </c>
      <c r="H188" s="16">
        <v>3</v>
      </c>
      <c r="I188" s="69">
        <v>1733</v>
      </c>
      <c r="L188" s="124">
        <f t="shared" si="18"/>
        <v>44083</v>
      </c>
      <c r="M188" s="226">
        <f t="shared" si="21"/>
        <v>3</v>
      </c>
      <c r="N188" s="80">
        <f t="shared" si="22"/>
        <v>103.5</v>
      </c>
      <c r="O188" s="204">
        <f t="shared" si="14"/>
        <v>44104</v>
      </c>
    </row>
    <row r="189" spans="1:15" ht="18.75">
      <c r="A189" s="22">
        <v>44084</v>
      </c>
      <c r="B189" s="59">
        <v>-1E-3</v>
      </c>
      <c r="C189" s="21">
        <v>-0.1</v>
      </c>
      <c r="D189" s="14">
        <v>103.4</v>
      </c>
      <c r="E189" s="14">
        <v>103.4</v>
      </c>
      <c r="F189" s="14">
        <v>102</v>
      </c>
      <c r="G189" s="14">
        <v>103.57</v>
      </c>
      <c r="H189" s="14">
        <v>3</v>
      </c>
      <c r="I189" s="82">
        <v>3045</v>
      </c>
      <c r="L189" s="124">
        <f t="shared" si="18"/>
        <v>44084</v>
      </c>
      <c r="M189" s="226">
        <f t="shared" si="21"/>
        <v>3</v>
      </c>
      <c r="N189" s="80">
        <f t="shared" si="22"/>
        <v>103.4</v>
      </c>
      <c r="O189" s="204">
        <f t="shared" si="14"/>
        <v>44104</v>
      </c>
    </row>
    <row r="190" spans="1:15" ht="18.75">
      <c r="A190" s="24">
        <v>44085</v>
      </c>
      <c r="B190" s="58">
        <v>-1E-3</v>
      </c>
      <c r="C190" s="19">
        <v>-0.1</v>
      </c>
      <c r="D190" s="16">
        <v>103.3</v>
      </c>
      <c r="E190" s="16">
        <v>103.49</v>
      </c>
      <c r="F190" s="16">
        <v>102.57</v>
      </c>
      <c r="G190" s="16">
        <v>103.55</v>
      </c>
      <c r="H190" s="16">
        <v>2</v>
      </c>
      <c r="I190" s="69">
        <v>1221</v>
      </c>
      <c r="L190" s="124">
        <f t="shared" si="18"/>
        <v>44085</v>
      </c>
      <c r="M190" s="226">
        <f t="shared" si="21"/>
        <v>2</v>
      </c>
      <c r="N190" s="80">
        <f t="shared" si="22"/>
        <v>103.3</v>
      </c>
      <c r="O190" s="204">
        <f t="shared" si="14"/>
        <v>44104</v>
      </c>
    </row>
    <row r="191" spans="1:15" ht="18.75">
      <c r="A191" s="26">
        <v>44088</v>
      </c>
      <c r="B191" s="60">
        <v>-1.26E-2</v>
      </c>
      <c r="C191" s="17">
        <v>-1.3</v>
      </c>
      <c r="D191" s="18">
        <v>102</v>
      </c>
      <c r="E191" s="18">
        <v>103.44</v>
      </c>
      <c r="F191" s="18">
        <v>102</v>
      </c>
      <c r="G191" s="18">
        <v>103.44</v>
      </c>
      <c r="H191" s="18">
        <v>2</v>
      </c>
      <c r="I191" s="83">
        <v>2193</v>
      </c>
      <c r="L191" s="124">
        <f t="shared" si="18"/>
        <v>44088</v>
      </c>
      <c r="M191" s="226">
        <f t="shared" si="21"/>
        <v>2</v>
      </c>
      <c r="N191" s="80">
        <f t="shared" si="22"/>
        <v>102</v>
      </c>
      <c r="O191" s="204">
        <f t="shared" si="14"/>
        <v>44104</v>
      </c>
    </row>
    <row r="192" spans="1:15" ht="18.75">
      <c r="A192" s="24">
        <v>44089</v>
      </c>
      <c r="B192" s="61">
        <v>4.8999999999999998E-3</v>
      </c>
      <c r="C192" s="15">
        <v>0.5</v>
      </c>
      <c r="D192" s="16">
        <v>102.5</v>
      </c>
      <c r="E192" s="16">
        <v>102.7</v>
      </c>
      <c r="F192" s="16">
        <v>102.21</v>
      </c>
      <c r="G192" s="16">
        <v>103</v>
      </c>
      <c r="H192" s="16">
        <v>2</v>
      </c>
      <c r="I192" s="69">
        <v>3166</v>
      </c>
      <c r="L192" s="124">
        <f t="shared" si="18"/>
        <v>44089</v>
      </c>
      <c r="M192" s="226">
        <f t="shared" si="21"/>
        <v>2</v>
      </c>
      <c r="N192" s="80">
        <f t="shared" si="22"/>
        <v>102.5</v>
      </c>
      <c r="O192" s="204">
        <f t="shared" si="14"/>
        <v>44104</v>
      </c>
    </row>
    <row r="193" spans="1:15" ht="18.75">
      <c r="A193" s="22">
        <v>44090</v>
      </c>
      <c r="B193" s="63">
        <v>6.3E-3</v>
      </c>
      <c r="C193" s="13">
        <v>0.65</v>
      </c>
      <c r="D193" s="14">
        <v>103.15</v>
      </c>
      <c r="E193" s="14">
        <v>102.02</v>
      </c>
      <c r="F193" s="14">
        <v>102.02</v>
      </c>
      <c r="G193" s="14">
        <v>103.15</v>
      </c>
      <c r="H193" s="14">
        <v>2</v>
      </c>
      <c r="I193" s="23">
        <v>641</v>
      </c>
      <c r="L193" s="124">
        <f t="shared" si="18"/>
        <v>44090</v>
      </c>
      <c r="M193" s="226">
        <f t="shared" si="21"/>
        <v>2</v>
      </c>
      <c r="N193" s="80">
        <f t="shared" si="22"/>
        <v>103.15</v>
      </c>
      <c r="O193" s="204">
        <f t="shared" si="14"/>
        <v>44104</v>
      </c>
    </row>
    <row r="194" spans="1:15" ht="18.75">
      <c r="A194" s="24">
        <v>44091</v>
      </c>
      <c r="B194" s="58">
        <v>-8.9999999999999998E-4</v>
      </c>
      <c r="C194" s="19">
        <v>-0.09</v>
      </c>
      <c r="D194" s="16">
        <v>103.06</v>
      </c>
      <c r="E194" s="16">
        <v>103.14</v>
      </c>
      <c r="F194" s="16">
        <v>102.11</v>
      </c>
      <c r="G194" s="16">
        <v>103.15</v>
      </c>
      <c r="H194" s="16">
        <v>2</v>
      </c>
      <c r="I194" s="69">
        <v>1693</v>
      </c>
      <c r="L194" s="124">
        <f t="shared" si="18"/>
        <v>44091</v>
      </c>
      <c r="M194" s="226">
        <f t="shared" si="21"/>
        <v>2</v>
      </c>
      <c r="N194" s="80">
        <f t="shared" si="22"/>
        <v>103.06</v>
      </c>
      <c r="O194" s="204">
        <f t="shared" si="14"/>
        <v>44104</v>
      </c>
    </row>
    <row r="195" spans="1:15" ht="18.75">
      <c r="A195" s="22">
        <v>44092</v>
      </c>
      <c r="B195" s="59">
        <v>-5.4000000000000003E-3</v>
      </c>
      <c r="C195" s="21">
        <v>-0.56000000000000005</v>
      </c>
      <c r="D195" s="14">
        <v>102.5</v>
      </c>
      <c r="E195" s="14">
        <v>103</v>
      </c>
      <c r="F195" s="14">
        <v>102.11</v>
      </c>
      <c r="G195" s="14">
        <v>103</v>
      </c>
      <c r="H195" s="14">
        <v>2</v>
      </c>
      <c r="I195" s="82">
        <v>1918</v>
      </c>
      <c r="L195" s="124">
        <f t="shared" si="18"/>
        <v>44092</v>
      </c>
      <c r="M195" s="226">
        <f t="shared" si="21"/>
        <v>2</v>
      </c>
      <c r="N195" s="80">
        <f t="shared" si="22"/>
        <v>102.5</v>
      </c>
      <c r="O195" s="204">
        <f t="shared" si="14"/>
        <v>44104</v>
      </c>
    </row>
    <row r="196" spans="1:15" ht="18.75">
      <c r="A196" s="26">
        <v>44095</v>
      </c>
      <c r="B196" s="60">
        <v>-1.6999999999999999E-3</v>
      </c>
      <c r="C196" s="17">
        <v>-0.17</v>
      </c>
      <c r="D196" s="18">
        <v>102.33</v>
      </c>
      <c r="E196" s="18">
        <v>102.9</v>
      </c>
      <c r="F196" s="18">
        <v>101.56</v>
      </c>
      <c r="G196" s="18">
        <v>102.96</v>
      </c>
      <c r="H196" s="18">
        <v>2</v>
      </c>
      <c r="I196" s="83">
        <v>3402</v>
      </c>
      <c r="L196" s="124">
        <f t="shared" si="18"/>
        <v>44095</v>
      </c>
      <c r="M196" s="226">
        <f t="shared" si="21"/>
        <v>2</v>
      </c>
      <c r="N196" s="80">
        <f t="shared" si="22"/>
        <v>102.33</v>
      </c>
      <c r="O196" s="204">
        <f t="shared" ref="O196:O203" si="23">EOMONTH(L196,0)</f>
        <v>44104</v>
      </c>
    </row>
    <row r="197" spans="1:15" ht="18.75">
      <c r="A197" s="22">
        <v>44096</v>
      </c>
      <c r="B197" s="63">
        <v>6.3E-3</v>
      </c>
      <c r="C197" s="13">
        <v>0.64</v>
      </c>
      <c r="D197" s="14">
        <v>102.97</v>
      </c>
      <c r="E197" s="14">
        <v>102.84</v>
      </c>
      <c r="F197" s="14">
        <v>102.33</v>
      </c>
      <c r="G197" s="14">
        <v>102.98</v>
      </c>
      <c r="H197" s="14">
        <v>1</v>
      </c>
      <c r="I197" s="23">
        <v>677</v>
      </c>
      <c r="L197" s="124">
        <f t="shared" si="18"/>
        <v>44096</v>
      </c>
      <c r="M197" s="226">
        <f t="shared" si="21"/>
        <v>1</v>
      </c>
      <c r="N197" s="80">
        <f t="shared" si="22"/>
        <v>102.97</v>
      </c>
      <c r="O197" s="204">
        <f t="shared" si="23"/>
        <v>44104</v>
      </c>
    </row>
    <row r="198" spans="1:15" ht="18.75">
      <c r="A198" s="24">
        <v>44097</v>
      </c>
      <c r="B198" s="58">
        <v>-4.0000000000000002E-4</v>
      </c>
      <c r="C198" s="19">
        <v>-0.04</v>
      </c>
      <c r="D198" s="16">
        <v>102.93</v>
      </c>
      <c r="E198" s="16">
        <v>102.96</v>
      </c>
      <c r="F198" s="16">
        <v>102.51</v>
      </c>
      <c r="G198" s="16">
        <v>102.97</v>
      </c>
      <c r="H198" s="16">
        <v>2</v>
      </c>
      <c r="I198" s="25">
        <v>834</v>
      </c>
      <c r="L198" s="124">
        <f t="shared" si="18"/>
        <v>44097</v>
      </c>
      <c r="M198" s="226">
        <f t="shared" si="21"/>
        <v>2</v>
      </c>
      <c r="N198" s="80">
        <f t="shared" si="22"/>
        <v>102.93</v>
      </c>
      <c r="O198" s="204">
        <f t="shared" si="23"/>
        <v>44104</v>
      </c>
    </row>
    <row r="199" spans="1:15" ht="18.75">
      <c r="A199" s="22">
        <v>44098</v>
      </c>
      <c r="B199" s="59">
        <v>-8.0000000000000004E-4</v>
      </c>
      <c r="C199" s="21">
        <v>-0.08</v>
      </c>
      <c r="D199" s="14">
        <v>102.85</v>
      </c>
      <c r="E199" s="14">
        <v>102.93</v>
      </c>
      <c r="F199" s="14">
        <v>102.32</v>
      </c>
      <c r="G199" s="14">
        <v>102.95</v>
      </c>
      <c r="H199" s="14">
        <v>2</v>
      </c>
      <c r="I199" s="82">
        <v>1810</v>
      </c>
      <c r="L199" s="124">
        <f t="shared" si="18"/>
        <v>44098</v>
      </c>
      <c r="M199" s="226">
        <f t="shared" si="21"/>
        <v>2</v>
      </c>
      <c r="N199" s="80">
        <f t="shared" si="22"/>
        <v>102.85</v>
      </c>
      <c r="O199" s="204">
        <f t="shared" si="23"/>
        <v>44104</v>
      </c>
    </row>
    <row r="200" spans="1:15" ht="18.75">
      <c r="A200" s="24">
        <v>44099</v>
      </c>
      <c r="B200" s="58">
        <v>-8.2000000000000007E-3</v>
      </c>
      <c r="C200" s="19">
        <v>-0.84</v>
      </c>
      <c r="D200" s="16">
        <v>102.01</v>
      </c>
      <c r="E200" s="16">
        <v>102.84</v>
      </c>
      <c r="F200" s="16">
        <v>102.01</v>
      </c>
      <c r="G200" s="16">
        <v>103.27</v>
      </c>
      <c r="H200" s="16">
        <v>3</v>
      </c>
      <c r="I200" s="69">
        <v>2356</v>
      </c>
      <c r="L200" s="124">
        <f t="shared" si="18"/>
        <v>44099</v>
      </c>
      <c r="M200" s="226">
        <f t="shared" si="21"/>
        <v>3</v>
      </c>
      <c r="N200" s="80">
        <f t="shared" si="22"/>
        <v>102.01</v>
      </c>
      <c r="O200" s="204">
        <f t="shared" si="23"/>
        <v>44104</v>
      </c>
    </row>
    <row r="201" spans="1:15" ht="18.75">
      <c r="A201" s="26">
        <v>44102</v>
      </c>
      <c r="B201" s="60">
        <v>-2.7000000000000001E-3</v>
      </c>
      <c r="C201" s="17">
        <v>-0.28000000000000003</v>
      </c>
      <c r="D201" s="18">
        <v>101.73</v>
      </c>
      <c r="E201" s="18">
        <v>102.06</v>
      </c>
      <c r="F201" s="18">
        <v>100.49</v>
      </c>
      <c r="G201" s="18">
        <v>103</v>
      </c>
      <c r="H201" s="18">
        <v>2</v>
      </c>
      <c r="I201" s="83">
        <v>1843</v>
      </c>
      <c r="L201" s="124">
        <f t="shared" si="18"/>
        <v>44102</v>
      </c>
      <c r="M201" s="226">
        <f t="shared" si="21"/>
        <v>2</v>
      </c>
      <c r="N201" s="80">
        <f t="shared" si="22"/>
        <v>101.73</v>
      </c>
      <c r="O201" s="204">
        <f t="shared" si="23"/>
        <v>44104</v>
      </c>
    </row>
    <row r="202" spans="1:15" ht="18.75">
      <c r="A202" s="24">
        <v>44103</v>
      </c>
      <c r="B202" s="61">
        <v>7.7999999999999996E-3</v>
      </c>
      <c r="C202" s="15">
        <v>0.79</v>
      </c>
      <c r="D202" s="16">
        <v>102.52</v>
      </c>
      <c r="E202" s="16">
        <v>102.68</v>
      </c>
      <c r="F202" s="16">
        <v>101.02</v>
      </c>
      <c r="G202" s="16">
        <v>102.9</v>
      </c>
      <c r="H202" s="16">
        <v>3</v>
      </c>
      <c r="I202" s="69">
        <v>3779</v>
      </c>
      <c r="L202" s="124">
        <f t="shared" si="18"/>
        <v>44103</v>
      </c>
      <c r="M202" s="226">
        <f t="shared" si="21"/>
        <v>3</v>
      </c>
      <c r="N202" s="80">
        <f t="shared" si="22"/>
        <v>102.52</v>
      </c>
      <c r="O202" s="204">
        <f t="shared" si="23"/>
        <v>44104</v>
      </c>
    </row>
    <row r="203" spans="1:15" ht="19.5" thickBot="1">
      <c r="A203" s="70">
        <v>44104</v>
      </c>
      <c r="B203" s="155">
        <v>4.0000000000000002E-4</v>
      </c>
      <c r="C203" s="157">
        <v>0.04</v>
      </c>
      <c r="D203" s="71">
        <v>102.56</v>
      </c>
      <c r="E203" s="71">
        <v>102.52</v>
      </c>
      <c r="F203" s="71">
        <v>101.13</v>
      </c>
      <c r="G203" s="71">
        <v>102.69</v>
      </c>
      <c r="H203" s="71">
        <v>2</v>
      </c>
      <c r="I203" s="198">
        <v>2156</v>
      </c>
      <c r="L203" s="124">
        <f t="shared" si="18"/>
        <v>44104</v>
      </c>
      <c r="M203" s="226">
        <f t="shared" si="21"/>
        <v>2</v>
      </c>
      <c r="N203" s="80">
        <f t="shared" si="22"/>
        <v>102.56</v>
      </c>
      <c r="O203" s="204">
        <f t="shared" si="23"/>
        <v>44104</v>
      </c>
    </row>
    <row r="204" spans="1:15" ht="18.75">
      <c r="A204" s="153">
        <v>44105</v>
      </c>
      <c r="B204" s="154">
        <v>4.1000000000000003E-3</v>
      </c>
      <c r="C204" s="156">
        <v>0.42</v>
      </c>
      <c r="D204" s="158">
        <v>102.98</v>
      </c>
      <c r="E204" s="158">
        <v>102.56</v>
      </c>
      <c r="F204" s="158">
        <v>102</v>
      </c>
      <c r="G204" s="158">
        <v>102.98</v>
      </c>
      <c r="H204" s="158">
        <v>1</v>
      </c>
      <c r="I204" s="159">
        <v>625</v>
      </c>
      <c r="L204" s="124">
        <f t="shared" ref="L204:L264" si="24">A204</f>
        <v>44105</v>
      </c>
      <c r="M204" s="226">
        <f t="shared" ref="M204:M264" si="25">H204</f>
        <v>1</v>
      </c>
      <c r="N204" s="80">
        <f t="shared" ref="N204:N264" si="26">D204</f>
        <v>102.98</v>
      </c>
      <c r="O204" s="204">
        <f t="shared" ref="O204:O264" si="27">EOMONTH(L204,0)</f>
        <v>44135</v>
      </c>
    </row>
    <row r="205" spans="1:15" ht="18.75">
      <c r="A205" s="22">
        <v>44106</v>
      </c>
      <c r="B205" s="63">
        <v>0</v>
      </c>
      <c r="C205" s="13">
        <v>0</v>
      </c>
      <c r="D205" s="14">
        <v>102.98</v>
      </c>
      <c r="E205" s="14">
        <v>102.98</v>
      </c>
      <c r="F205" s="14">
        <v>102.29</v>
      </c>
      <c r="G205" s="14">
        <v>102.98</v>
      </c>
      <c r="H205" s="14">
        <v>2</v>
      </c>
      <c r="I205" s="23">
        <v>792</v>
      </c>
      <c r="L205" s="124">
        <f t="shared" si="24"/>
        <v>44106</v>
      </c>
      <c r="M205" s="226">
        <f t="shared" si="25"/>
        <v>2</v>
      </c>
      <c r="N205" s="80">
        <f t="shared" si="26"/>
        <v>102.98</v>
      </c>
      <c r="O205" s="204">
        <f t="shared" si="27"/>
        <v>44135</v>
      </c>
    </row>
    <row r="206" spans="1:15" ht="18.75">
      <c r="A206" s="26">
        <v>44109</v>
      </c>
      <c r="B206" s="62">
        <v>4.0000000000000002E-4</v>
      </c>
      <c r="C206" s="20">
        <v>0.04</v>
      </c>
      <c r="D206" s="18">
        <v>103.02</v>
      </c>
      <c r="E206" s="18">
        <v>102.98</v>
      </c>
      <c r="F206" s="18">
        <v>102.23</v>
      </c>
      <c r="G206" s="18">
        <v>103.02</v>
      </c>
      <c r="H206" s="18">
        <v>2</v>
      </c>
      <c r="I206" s="83">
        <v>1954</v>
      </c>
      <c r="L206" s="124">
        <f t="shared" si="24"/>
        <v>44109</v>
      </c>
      <c r="M206" s="226">
        <f t="shared" si="25"/>
        <v>2</v>
      </c>
      <c r="N206" s="80">
        <f t="shared" si="26"/>
        <v>103.02</v>
      </c>
      <c r="O206" s="204">
        <f t="shared" si="27"/>
        <v>44135</v>
      </c>
    </row>
    <row r="207" spans="1:15" ht="18.75">
      <c r="A207" s="22">
        <v>44110</v>
      </c>
      <c r="B207" s="63">
        <v>2.9999999999999997E-4</v>
      </c>
      <c r="C207" s="13">
        <v>0.03</v>
      </c>
      <c r="D207" s="14">
        <v>103.05</v>
      </c>
      <c r="E207" s="14">
        <v>103.01</v>
      </c>
      <c r="F207" s="14">
        <v>102.5</v>
      </c>
      <c r="G207" s="14">
        <v>103.5</v>
      </c>
      <c r="H207" s="14">
        <v>2</v>
      </c>
      <c r="I207" s="82">
        <v>1463</v>
      </c>
      <c r="L207" s="124">
        <f t="shared" si="24"/>
        <v>44110</v>
      </c>
      <c r="M207" s="226">
        <f t="shared" si="25"/>
        <v>2</v>
      </c>
      <c r="N207" s="80">
        <f t="shared" si="26"/>
        <v>103.05</v>
      </c>
      <c r="O207" s="204">
        <f t="shared" si="27"/>
        <v>44135</v>
      </c>
    </row>
    <row r="208" spans="1:15" ht="18.75">
      <c r="A208" s="24">
        <v>44111</v>
      </c>
      <c r="B208" s="61">
        <v>4.8999999999999998E-3</v>
      </c>
      <c r="C208" s="15">
        <v>0.51</v>
      </c>
      <c r="D208" s="16">
        <v>103.56</v>
      </c>
      <c r="E208" s="16">
        <v>103.5</v>
      </c>
      <c r="F208" s="16">
        <v>102.65</v>
      </c>
      <c r="G208" s="16">
        <v>103.58</v>
      </c>
      <c r="H208" s="16">
        <v>2</v>
      </c>
      <c r="I208" s="69">
        <v>3696</v>
      </c>
      <c r="L208" s="124">
        <f t="shared" si="24"/>
        <v>44111</v>
      </c>
      <c r="M208" s="226">
        <f t="shared" si="25"/>
        <v>2</v>
      </c>
      <c r="N208" s="80">
        <f t="shared" si="26"/>
        <v>103.56</v>
      </c>
      <c r="O208" s="204">
        <f t="shared" si="27"/>
        <v>44135</v>
      </c>
    </row>
    <row r="209" spans="1:15" ht="18.75">
      <c r="A209" s="22">
        <v>44112</v>
      </c>
      <c r="B209" s="59">
        <v>-2E-3</v>
      </c>
      <c r="C209" s="21">
        <v>-0.21</v>
      </c>
      <c r="D209" s="14">
        <v>103.35</v>
      </c>
      <c r="E209" s="14">
        <v>103.55</v>
      </c>
      <c r="F209" s="14">
        <v>103.04</v>
      </c>
      <c r="G209" s="14">
        <v>103.56</v>
      </c>
      <c r="H209" s="14">
        <v>1</v>
      </c>
      <c r="I209" s="82">
        <v>2569</v>
      </c>
      <c r="L209" s="124">
        <f t="shared" si="24"/>
        <v>44112</v>
      </c>
      <c r="M209" s="226">
        <f t="shared" si="25"/>
        <v>1</v>
      </c>
      <c r="N209" s="80">
        <f t="shared" si="26"/>
        <v>103.35</v>
      </c>
      <c r="O209" s="204">
        <f t="shared" si="27"/>
        <v>44135</v>
      </c>
    </row>
    <row r="210" spans="1:15" ht="18.75">
      <c r="A210" s="24">
        <v>44113</v>
      </c>
      <c r="B210" s="61">
        <v>5.3E-3</v>
      </c>
      <c r="C210" s="15">
        <v>0.55000000000000004</v>
      </c>
      <c r="D210" s="16">
        <v>103.9</v>
      </c>
      <c r="E210" s="16">
        <v>103.55</v>
      </c>
      <c r="F210" s="16">
        <v>103.35</v>
      </c>
      <c r="G210" s="16">
        <v>103.98</v>
      </c>
      <c r="H210" s="16">
        <v>2</v>
      </c>
      <c r="I210" s="69">
        <v>2057</v>
      </c>
      <c r="L210" s="124">
        <f t="shared" si="24"/>
        <v>44113</v>
      </c>
      <c r="M210" s="226">
        <f t="shared" si="25"/>
        <v>2</v>
      </c>
      <c r="N210" s="80">
        <f t="shared" si="26"/>
        <v>103.9</v>
      </c>
      <c r="O210" s="204">
        <f t="shared" si="27"/>
        <v>44135</v>
      </c>
    </row>
    <row r="211" spans="1:15" ht="18.75">
      <c r="A211" s="26">
        <v>44117</v>
      </c>
      <c r="B211" s="60">
        <v>-1.9E-3</v>
      </c>
      <c r="C211" s="17">
        <v>-0.2</v>
      </c>
      <c r="D211" s="18">
        <v>103.7</v>
      </c>
      <c r="E211" s="18">
        <v>103.97</v>
      </c>
      <c r="F211" s="18">
        <v>103.39</v>
      </c>
      <c r="G211" s="18">
        <v>103.97</v>
      </c>
      <c r="H211" s="18">
        <v>2</v>
      </c>
      <c r="I211" s="83">
        <v>1054</v>
      </c>
      <c r="L211" s="124">
        <f t="shared" si="24"/>
        <v>44117</v>
      </c>
      <c r="M211" s="226">
        <f t="shared" si="25"/>
        <v>2</v>
      </c>
      <c r="N211" s="80">
        <f t="shared" si="26"/>
        <v>103.7</v>
      </c>
      <c r="O211" s="204">
        <f t="shared" si="27"/>
        <v>44135</v>
      </c>
    </row>
    <row r="212" spans="1:15" ht="18.75">
      <c r="A212" s="24">
        <v>44118</v>
      </c>
      <c r="B212" s="58">
        <v>-1.9E-3</v>
      </c>
      <c r="C212" s="19">
        <v>-0.2</v>
      </c>
      <c r="D212" s="16">
        <v>103.5</v>
      </c>
      <c r="E212" s="16">
        <v>103.5</v>
      </c>
      <c r="F212" s="16">
        <v>103.1</v>
      </c>
      <c r="G212" s="16">
        <v>104.12</v>
      </c>
      <c r="H212" s="16">
        <v>1</v>
      </c>
      <c r="I212" s="69">
        <v>1959</v>
      </c>
      <c r="L212" s="124">
        <f t="shared" si="24"/>
        <v>44118</v>
      </c>
      <c r="M212" s="226">
        <f t="shared" si="25"/>
        <v>1</v>
      </c>
      <c r="N212" s="80">
        <f t="shared" si="26"/>
        <v>103.5</v>
      </c>
      <c r="O212" s="204">
        <f t="shared" si="27"/>
        <v>44135</v>
      </c>
    </row>
    <row r="213" spans="1:15" ht="18.75">
      <c r="A213" s="22">
        <v>44119</v>
      </c>
      <c r="B213" s="63">
        <v>0</v>
      </c>
      <c r="C213" s="13">
        <v>0</v>
      </c>
      <c r="D213" s="14">
        <v>103.5</v>
      </c>
      <c r="E213" s="14">
        <v>103.5</v>
      </c>
      <c r="F213" s="14">
        <v>103.12</v>
      </c>
      <c r="G213" s="14">
        <v>103.65</v>
      </c>
      <c r="H213" s="14">
        <v>2</v>
      </c>
      <c r="I213" s="23">
        <v>986</v>
      </c>
      <c r="L213" s="124">
        <f t="shared" si="24"/>
        <v>44119</v>
      </c>
      <c r="M213" s="226">
        <f t="shared" si="25"/>
        <v>2</v>
      </c>
      <c r="N213" s="80">
        <f t="shared" si="26"/>
        <v>103.5</v>
      </c>
      <c r="O213" s="204">
        <f t="shared" si="27"/>
        <v>44135</v>
      </c>
    </row>
    <row r="214" spans="1:15" ht="18.75">
      <c r="A214" s="24">
        <v>44120</v>
      </c>
      <c r="B214" s="58">
        <v>-4.7999999999999996E-3</v>
      </c>
      <c r="C214" s="19">
        <v>-0.5</v>
      </c>
      <c r="D214" s="16">
        <v>103</v>
      </c>
      <c r="E214" s="16">
        <v>103.65</v>
      </c>
      <c r="F214" s="16">
        <v>102.71</v>
      </c>
      <c r="G214" s="16">
        <v>103.71</v>
      </c>
      <c r="H214" s="16">
        <v>3</v>
      </c>
      <c r="I214" s="69">
        <v>1162</v>
      </c>
      <c r="L214" s="124">
        <f t="shared" si="24"/>
        <v>44120</v>
      </c>
      <c r="M214" s="226">
        <f t="shared" si="25"/>
        <v>3</v>
      </c>
      <c r="N214" s="80">
        <f t="shared" si="26"/>
        <v>103</v>
      </c>
      <c r="O214" s="204">
        <f t="shared" si="27"/>
        <v>44135</v>
      </c>
    </row>
    <row r="215" spans="1:15" ht="18.75">
      <c r="A215" s="26">
        <v>44123</v>
      </c>
      <c r="B215" s="60">
        <v>-2.5999999999999999E-3</v>
      </c>
      <c r="C215" s="17">
        <v>-0.27</v>
      </c>
      <c r="D215" s="18">
        <v>102.73</v>
      </c>
      <c r="E215" s="18">
        <v>103.5</v>
      </c>
      <c r="F215" s="18">
        <v>102</v>
      </c>
      <c r="G215" s="18">
        <v>103.55</v>
      </c>
      <c r="H215" s="18">
        <v>2</v>
      </c>
      <c r="I215" s="83">
        <v>1941</v>
      </c>
      <c r="L215" s="124">
        <f t="shared" si="24"/>
        <v>44123</v>
      </c>
      <c r="M215" s="226">
        <f t="shared" si="25"/>
        <v>2</v>
      </c>
      <c r="N215" s="80">
        <f t="shared" si="26"/>
        <v>102.73</v>
      </c>
      <c r="O215" s="204">
        <f t="shared" si="27"/>
        <v>44135</v>
      </c>
    </row>
    <row r="216" spans="1:15" ht="18.75">
      <c r="A216" s="24">
        <v>44124</v>
      </c>
      <c r="B216" s="61">
        <v>2.5999999999999999E-3</v>
      </c>
      <c r="C216" s="15">
        <v>0.27</v>
      </c>
      <c r="D216" s="16">
        <v>103</v>
      </c>
      <c r="E216" s="16">
        <v>103.1</v>
      </c>
      <c r="F216" s="16">
        <v>102.51</v>
      </c>
      <c r="G216" s="16">
        <v>103.3</v>
      </c>
      <c r="H216" s="16">
        <v>2</v>
      </c>
      <c r="I216" s="69">
        <v>1914</v>
      </c>
      <c r="L216" s="124">
        <f t="shared" si="24"/>
        <v>44124</v>
      </c>
      <c r="M216" s="226">
        <f t="shared" si="25"/>
        <v>2</v>
      </c>
      <c r="N216" s="80">
        <f t="shared" si="26"/>
        <v>103</v>
      </c>
      <c r="O216" s="204">
        <f t="shared" si="27"/>
        <v>44135</v>
      </c>
    </row>
    <row r="217" spans="1:15" ht="18.75">
      <c r="A217" s="22">
        <v>44125</v>
      </c>
      <c r="B217" s="59">
        <v>-1E-4</v>
      </c>
      <c r="C217" s="21">
        <v>-0.01</v>
      </c>
      <c r="D217" s="14">
        <v>102.99</v>
      </c>
      <c r="E217" s="14">
        <v>103</v>
      </c>
      <c r="F217" s="14">
        <v>102.53</v>
      </c>
      <c r="G217" s="14">
        <v>103.13</v>
      </c>
      <c r="H217" s="14">
        <v>2</v>
      </c>
      <c r="I217" s="82">
        <v>1123</v>
      </c>
      <c r="L217" s="124">
        <f t="shared" si="24"/>
        <v>44125</v>
      </c>
      <c r="M217" s="226">
        <f t="shared" si="25"/>
        <v>2</v>
      </c>
      <c r="N217" s="80">
        <f t="shared" si="26"/>
        <v>102.99</v>
      </c>
      <c r="O217" s="204">
        <f t="shared" si="27"/>
        <v>44135</v>
      </c>
    </row>
    <row r="218" spans="1:15" ht="18.75">
      <c r="A218" s="24">
        <v>44126</v>
      </c>
      <c r="B218" s="58">
        <v>-1.06E-2</v>
      </c>
      <c r="C218" s="19">
        <v>-1.0900000000000001</v>
      </c>
      <c r="D218" s="16">
        <v>101.9</v>
      </c>
      <c r="E218" s="16">
        <v>102.99</v>
      </c>
      <c r="F218" s="16">
        <v>101.66</v>
      </c>
      <c r="G218" s="16">
        <v>102.99</v>
      </c>
      <c r="H218" s="16">
        <v>3</v>
      </c>
      <c r="I218" s="69">
        <v>1381</v>
      </c>
      <c r="L218" s="124">
        <f t="shared" si="24"/>
        <v>44126</v>
      </c>
      <c r="M218" s="226">
        <f t="shared" si="25"/>
        <v>3</v>
      </c>
      <c r="N218" s="80">
        <f t="shared" si="26"/>
        <v>101.9</v>
      </c>
      <c r="O218" s="204">
        <f t="shared" si="27"/>
        <v>44135</v>
      </c>
    </row>
    <row r="219" spans="1:15" ht="18.75">
      <c r="A219" s="22">
        <v>44127</v>
      </c>
      <c r="B219" s="63">
        <v>4.0000000000000002E-4</v>
      </c>
      <c r="C219" s="13">
        <v>0.04</v>
      </c>
      <c r="D219" s="14">
        <v>101.94</v>
      </c>
      <c r="E219" s="14">
        <v>102.03</v>
      </c>
      <c r="F219" s="14">
        <v>101.9</v>
      </c>
      <c r="G219" s="14">
        <v>102.8</v>
      </c>
      <c r="H219" s="14">
        <v>3</v>
      </c>
      <c r="I219" s="23">
        <v>862</v>
      </c>
      <c r="L219" s="124">
        <f t="shared" si="24"/>
        <v>44127</v>
      </c>
      <c r="M219" s="226">
        <f t="shared" si="25"/>
        <v>3</v>
      </c>
      <c r="N219" s="80">
        <f t="shared" si="26"/>
        <v>101.94</v>
      </c>
      <c r="O219" s="204">
        <f t="shared" si="27"/>
        <v>44135</v>
      </c>
    </row>
    <row r="220" spans="1:15" ht="18.75">
      <c r="A220" s="26">
        <v>44130</v>
      </c>
      <c r="B220" s="60">
        <v>-1.38E-2</v>
      </c>
      <c r="C220" s="17">
        <v>-1.41</v>
      </c>
      <c r="D220" s="18">
        <v>100.53</v>
      </c>
      <c r="E220" s="18">
        <v>101.94</v>
      </c>
      <c r="F220" s="18">
        <v>100.2</v>
      </c>
      <c r="G220" s="18">
        <v>102.48</v>
      </c>
      <c r="H220" s="18">
        <v>3</v>
      </c>
      <c r="I220" s="83">
        <v>1155</v>
      </c>
      <c r="L220" s="124">
        <f t="shared" si="24"/>
        <v>44130</v>
      </c>
      <c r="M220" s="226">
        <f t="shared" si="25"/>
        <v>3</v>
      </c>
      <c r="N220" s="80">
        <f t="shared" si="26"/>
        <v>100.53</v>
      </c>
      <c r="O220" s="204">
        <f t="shared" si="27"/>
        <v>44135</v>
      </c>
    </row>
    <row r="221" spans="1:15" ht="18.75">
      <c r="A221" s="22">
        <v>44131</v>
      </c>
      <c r="B221" s="59">
        <v>-6.9999999999999999E-4</v>
      </c>
      <c r="C221" s="21">
        <v>-7.0000000000000007E-2</v>
      </c>
      <c r="D221" s="14">
        <v>100.46</v>
      </c>
      <c r="E221" s="14">
        <v>100.9</v>
      </c>
      <c r="F221" s="14">
        <v>100.14</v>
      </c>
      <c r="G221" s="14">
        <v>101</v>
      </c>
      <c r="H221" s="14">
        <v>2</v>
      </c>
      <c r="I221" s="82">
        <v>1067</v>
      </c>
      <c r="L221" s="124">
        <f t="shared" si="24"/>
        <v>44131</v>
      </c>
      <c r="M221" s="226">
        <f t="shared" si="25"/>
        <v>2</v>
      </c>
      <c r="N221" s="80">
        <f t="shared" si="26"/>
        <v>100.46</v>
      </c>
      <c r="O221" s="204">
        <f t="shared" si="27"/>
        <v>44135</v>
      </c>
    </row>
    <row r="222" spans="1:15" ht="18.75">
      <c r="A222" s="24">
        <v>44132</v>
      </c>
      <c r="B222" s="58">
        <v>-2.0999999999999999E-3</v>
      </c>
      <c r="C222" s="19">
        <v>-0.21</v>
      </c>
      <c r="D222" s="16">
        <v>100.25</v>
      </c>
      <c r="E222" s="16">
        <v>100.53</v>
      </c>
      <c r="F222" s="16">
        <v>100.2</v>
      </c>
      <c r="G222" s="16">
        <v>102.49</v>
      </c>
      <c r="H222" s="16">
        <v>2</v>
      </c>
      <c r="I222" s="69">
        <v>1213</v>
      </c>
      <c r="L222" s="124">
        <f t="shared" si="24"/>
        <v>44132</v>
      </c>
      <c r="M222" s="226">
        <f t="shared" si="25"/>
        <v>2</v>
      </c>
      <c r="N222" s="80">
        <f t="shared" si="26"/>
        <v>100.25</v>
      </c>
      <c r="O222" s="204">
        <f t="shared" si="27"/>
        <v>44135</v>
      </c>
    </row>
    <row r="223" spans="1:15" ht="18.75">
      <c r="A223" s="22">
        <v>44133</v>
      </c>
      <c r="B223" s="63">
        <v>6.6E-3</v>
      </c>
      <c r="C223" s="13">
        <v>0.66</v>
      </c>
      <c r="D223" s="14">
        <v>100.91</v>
      </c>
      <c r="E223" s="14">
        <v>100.45</v>
      </c>
      <c r="F223" s="14">
        <v>99.86</v>
      </c>
      <c r="G223" s="14">
        <v>101.68</v>
      </c>
      <c r="H223" s="14">
        <v>1</v>
      </c>
      <c r="I223" s="23">
        <v>817</v>
      </c>
      <c r="L223" s="124">
        <f t="shared" si="24"/>
        <v>44133</v>
      </c>
      <c r="M223" s="226">
        <f t="shared" si="25"/>
        <v>1</v>
      </c>
      <c r="N223" s="80">
        <f t="shared" si="26"/>
        <v>100.91</v>
      </c>
      <c r="O223" s="204">
        <f t="shared" si="27"/>
        <v>44135</v>
      </c>
    </row>
    <row r="224" spans="1:15" ht="19.5" thickBot="1">
      <c r="A224" s="125">
        <v>44134</v>
      </c>
      <c r="B224" s="129">
        <v>-1.4E-2</v>
      </c>
      <c r="C224" s="135">
        <v>-1.41</v>
      </c>
      <c r="D224" s="140">
        <v>99.5</v>
      </c>
      <c r="E224" s="140">
        <v>100.91</v>
      </c>
      <c r="F224" s="140">
        <v>97.53</v>
      </c>
      <c r="G224" s="140">
        <v>101.4</v>
      </c>
      <c r="H224" s="140">
        <v>2</v>
      </c>
      <c r="I224" s="143">
        <v>1904</v>
      </c>
      <c r="L224" s="124">
        <f t="shared" si="24"/>
        <v>44134</v>
      </c>
      <c r="M224" s="226">
        <f t="shared" si="25"/>
        <v>2</v>
      </c>
      <c r="N224" s="80">
        <f t="shared" si="26"/>
        <v>99.5</v>
      </c>
      <c r="O224" s="204">
        <f t="shared" si="27"/>
        <v>44135</v>
      </c>
    </row>
    <row r="225" spans="1:15" ht="18.75">
      <c r="A225" s="66">
        <v>44138</v>
      </c>
      <c r="B225" s="172">
        <v>1.5100000000000001E-2</v>
      </c>
      <c r="C225" s="173">
        <v>1.5</v>
      </c>
      <c r="D225" s="67">
        <v>101</v>
      </c>
      <c r="E225" s="67">
        <v>99.52</v>
      </c>
      <c r="F225" s="67">
        <v>99.52</v>
      </c>
      <c r="G225" s="67">
        <v>101.08</v>
      </c>
      <c r="H225" s="67">
        <v>1</v>
      </c>
      <c r="I225" s="68">
        <v>489</v>
      </c>
      <c r="L225" s="124">
        <f t="shared" si="24"/>
        <v>44138</v>
      </c>
      <c r="M225" s="226">
        <f t="shared" si="25"/>
        <v>1</v>
      </c>
      <c r="N225" s="80">
        <f t="shared" si="26"/>
        <v>101</v>
      </c>
      <c r="O225" s="204">
        <f t="shared" si="27"/>
        <v>44165</v>
      </c>
    </row>
    <row r="226" spans="1:15" ht="18.75">
      <c r="A226" s="22">
        <v>44139</v>
      </c>
      <c r="B226" s="59">
        <v>-7.9000000000000008E-3</v>
      </c>
      <c r="C226" s="21">
        <v>-0.8</v>
      </c>
      <c r="D226" s="14">
        <v>100.2</v>
      </c>
      <c r="E226" s="14">
        <v>101</v>
      </c>
      <c r="F226" s="14">
        <v>100.02</v>
      </c>
      <c r="G226" s="14">
        <v>101</v>
      </c>
      <c r="H226" s="14">
        <v>1</v>
      </c>
      <c r="I226" s="82">
        <v>1054</v>
      </c>
      <c r="L226" s="124">
        <f t="shared" si="24"/>
        <v>44139</v>
      </c>
      <c r="M226" s="226">
        <f t="shared" si="25"/>
        <v>1</v>
      </c>
      <c r="N226" s="80">
        <f t="shared" si="26"/>
        <v>100.2</v>
      </c>
      <c r="O226" s="204">
        <f t="shared" si="27"/>
        <v>44165</v>
      </c>
    </row>
    <row r="227" spans="1:15" ht="18.75">
      <c r="A227" s="24">
        <v>44140</v>
      </c>
      <c r="B227" s="61">
        <v>1.6999999999999999E-3</v>
      </c>
      <c r="C227" s="15">
        <v>0.17</v>
      </c>
      <c r="D227" s="16">
        <v>100.37</v>
      </c>
      <c r="E227" s="16">
        <v>100.94</v>
      </c>
      <c r="F227" s="16">
        <v>100.13</v>
      </c>
      <c r="G227" s="16">
        <v>100.94</v>
      </c>
      <c r="H227" s="16">
        <v>2</v>
      </c>
      <c r="I227" s="69">
        <v>1911</v>
      </c>
      <c r="L227" s="124">
        <f t="shared" si="24"/>
        <v>44140</v>
      </c>
      <c r="M227" s="226">
        <f t="shared" si="25"/>
        <v>2</v>
      </c>
      <c r="N227" s="80">
        <f t="shared" si="26"/>
        <v>100.37</v>
      </c>
      <c r="O227" s="204">
        <f t="shared" si="27"/>
        <v>44165</v>
      </c>
    </row>
    <row r="228" spans="1:15" ht="18.75">
      <c r="A228" s="22">
        <v>44141</v>
      </c>
      <c r="B228" s="63">
        <v>4.8999999999999998E-3</v>
      </c>
      <c r="C228" s="13">
        <v>0.49</v>
      </c>
      <c r="D228" s="14">
        <v>100.86</v>
      </c>
      <c r="E228" s="14">
        <v>100.41</v>
      </c>
      <c r="F228" s="14">
        <v>100.4</v>
      </c>
      <c r="G228" s="14">
        <v>101.19</v>
      </c>
      <c r="H228" s="14">
        <v>4</v>
      </c>
      <c r="I228" s="82">
        <v>2498</v>
      </c>
      <c r="L228" s="124">
        <f t="shared" si="24"/>
        <v>44141</v>
      </c>
      <c r="M228" s="226">
        <f t="shared" si="25"/>
        <v>4</v>
      </c>
      <c r="N228" s="80">
        <f t="shared" si="26"/>
        <v>100.86</v>
      </c>
      <c r="O228" s="204">
        <f t="shared" si="27"/>
        <v>44165</v>
      </c>
    </row>
    <row r="229" spans="1:15" ht="18.75">
      <c r="A229" s="26">
        <v>44144</v>
      </c>
      <c r="B229" s="62">
        <v>6.3E-3</v>
      </c>
      <c r="C229" s="20">
        <v>0.64</v>
      </c>
      <c r="D229" s="18">
        <v>101.5</v>
      </c>
      <c r="E229" s="18">
        <v>101</v>
      </c>
      <c r="F229" s="18">
        <v>101</v>
      </c>
      <c r="G229" s="18">
        <v>101.97</v>
      </c>
      <c r="H229" s="18">
        <v>5</v>
      </c>
      <c r="I229" s="83">
        <v>2453</v>
      </c>
      <c r="L229" s="124">
        <f t="shared" si="24"/>
        <v>44144</v>
      </c>
      <c r="M229" s="226">
        <f t="shared" si="25"/>
        <v>5</v>
      </c>
      <c r="N229" s="80">
        <f t="shared" si="26"/>
        <v>101.5</v>
      </c>
      <c r="O229" s="204">
        <f t="shared" si="27"/>
        <v>44165</v>
      </c>
    </row>
    <row r="230" spans="1:15" ht="18.75">
      <c r="A230" s="22">
        <v>44145</v>
      </c>
      <c r="B230" s="63">
        <v>4.4000000000000003E-3</v>
      </c>
      <c r="C230" s="13">
        <v>0.45</v>
      </c>
      <c r="D230" s="14">
        <v>101.95</v>
      </c>
      <c r="E230" s="14">
        <v>101.5</v>
      </c>
      <c r="F230" s="14">
        <v>100.56</v>
      </c>
      <c r="G230" s="14">
        <v>102</v>
      </c>
      <c r="H230" s="14">
        <v>4</v>
      </c>
      <c r="I230" s="82">
        <v>1819</v>
      </c>
      <c r="L230" s="124">
        <f t="shared" si="24"/>
        <v>44145</v>
      </c>
      <c r="M230" s="226">
        <f t="shared" si="25"/>
        <v>4</v>
      </c>
      <c r="N230" s="80">
        <f t="shared" si="26"/>
        <v>101.95</v>
      </c>
      <c r="O230" s="204">
        <f t="shared" si="27"/>
        <v>44165</v>
      </c>
    </row>
    <row r="231" spans="1:15" ht="18.75">
      <c r="A231" s="24">
        <v>44146</v>
      </c>
      <c r="B231" s="58">
        <v>-6.1000000000000004E-3</v>
      </c>
      <c r="C231" s="19">
        <v>-0.62</v>
      </c>
      <c r="D231" s="16">
        <v>101.33</v>
      </c>
      <c r="E231" s="16">
        <v>101.95</v>
      </c>
      <c r="F231" s="16">
        <v>100.66</v>
      </c>
      <c r="G231" s="16">
        <v>101.95</v>
      </c>
      <c r="H231" s="16">
        <v>4</v>
      </c>
      <c r="I231" s="69">
        <v>1604</v>
      </c>
      <c r="L231" s="124">
        <f t="shared" si="24"/>
        <v>44146</v>
      </c>
      <c r="M231" s="226">
        <f t="shared" si="25"/>
        <v>4</v>
      </c>
      <c r="N231" s="80">
        <f t="shared" si="26"/>
        <v>101.33</v>
      </c>
      <c r="O231" s="204">
        <f t="shared" si="27"/>
        <v>44165</v>
      </c>
    </row>
    <row r="232" spans="1:15" ht="18.75">
      <c r="A232" s="22">
        <v>44147</v>
      </c>
      <c r="B232" s="59">
        <v>-1.4E-3</v>
      </c>
      <c r="C232" s="21">
        <v>-0.14000000000000001</v>
      </c>
      <c r="D232" s="14">
        <v>101.19</v>
      </c>
      <c r="E232" s="14">
        <v>101.33</v>
      </c>
      <c r="F232" s="14">
        <v>100.8</v>
      </c>
      <c r="G232" s="14">
        <v>101.33</v>
      </c>
      <c r="H232" s="14">
        <v>1</v>
      </c>
      <c r="I232" s="23">
        <v>540</v>
      </c>
      <c r="L232" s="124">
        <f t="shared" si="24"/>
        <v>44147</v>
      </c>
      <c r="M232" s="226">
        <f t="shared" si="25"/>
        <v>1</v>
      </c>
      <c r="N232" s="80">
        <f t="shared" si="26"/>
        <v>101.19</v>
      </c>
      <c r="O232" s="204">
        <f t="shared" si="27"/>
        <v>44165</v>
      </c>
    </row>
    <row r="233" spans="1:15" ht="18.75">
      <c r="A233" s="24">
        <v>44148</v>
      </c>
      <c r="B233" s="61">
        <v>1E-4</v>
      </c>
      <c r="C233" s="15">
        <v>0.01</v>
      </c>
      <c r="D233" s="16">
        <v>101.2</v>
      </c>
      <c r="E233" s="16">
        <v>100.51</v>
      </c>
      <c r="F233" s="16">
        <v>100.51</v>
      </c>
      <c r="G233" s="16">
        <v>101.2</v>
      </c>
      <c r="H233" s="16">
        <v>1</v>
      </c>
      <c r="I233" s="25">
        <v>407</v>
      </c>
      <c r="L233" s="124">
        <f t="shared" si="24"/>
        <v>44148</v>
      </c>
      <c r="M233" s="226">
        <f t="shared" si="25"/>
        <v>1</v>
      </c>
      <c r="N233" s="80">
        <f t="shared" si="26"/>
        <v>101.2</v>
      </c>
      <c r="O233" s="204">
        <f t="shared" si="27"/>
        <v>44165</v>
      </c>
    </row>
    <row r="234" spans="1:15" ht="18.75">
      <c r="A234" s="26">
        <v>44151</v>
      </c>
      <c r="B234" s="60">
        <v>-2E-3</v>
      </c>
      <c r="C234" s="17">
        <v>-0.2</v>
      </c>
      <c r="D234" s="18">
        <v>101</v>
      </c>
      <c r="E234" s="18">
        <v>101.2</v>
      </c>
      <c r="F234" s="18">
        <v>100.2</v>
      </c>
      <c r="G234" s="18">
        <v>101.6</v>
      </c>
      <c r="H234" s="18">
        <v>2</v>
      </c>
      <c r="I234" s="83">
        <v>1066</v>
      </c>
      <c r="L234" s="124">
        <f t="shared" si="24"/>
        <v>44151</v>
      </c>
      <c r="M234" s="226">
        <f t="shared" si="25"/>
        <v>2</v>
      </c>
      <c r="N234" s="80">
        <f t="shared" si="26"/>
        <v>101</v>
      </c>
      <c r="O234" s="204">
        <f t="shared" si="27"/>
        <v>44165</v>
      </c>
    </row>
    <row r="235" spans="1:15" ht="18.75">
      <c r="A235" s="24">
        <v>44152</v>
      </c>
      <c r="B235" s="58">
        <v>-1E-4</v>
      </c>
      <c r="C235" s="19">
        <v>-0.01</v>
      </c>
      <c r="D235" s="16">
        <v>100.99</v>
      </c>
      <c r="E235" s="16">
        <v>101</v>
      </c>
      <c r="F235" s="16">
        <v>100.5</v>
      </c>
      <c r="G235" s="16">
        <v>101.38</v>
      </c>
      <c r="H235" s="16">
        <v>2</v>
      </c>
      <c r="I235" s="69">
        <v>2242</v>
      </c>
      <c r="L235" s="124">
        <f t="shared" si="24"/>
        <v>44152</v>
      </c>
      <c r="M235" s="226">
        <f t="shared" si="25"/>
        <v>2</v>
      </c>
      <c r="N235" s="80">
        <f t="shared" si="26"/>
        <v>100.99</v>
      </c>
      <c r="O235" s="204">
        <f t="shared" si="27"/>
        <v>44165</v>
      </c>
    </row>
    <row r="236" spans="1:15" ht="18.75">
      <c r="A236" s="22">
        <v>44153</v>
      </c>
      <c r="B236" s="59">
        <v>-8.9999999999999998E-4</v>
      </c>
      <c r="C236" s="21">
        <v>-0.09</v>
      </c>
      <c r="D236" s="14">
        <v>100.9</v>
      </c>
      <c r="E236" s="14">
        <v>100.99</v>
      </c>
      <c r="F236" s="14">
        <v>100.57</v>
      </c>
      <c r="G236" s="14">
        <v>101.7</v>
      </c>
      <c r="H236" s="14">
        <v>2</v>
      </c>
      <c r="I236" s="23">
        <v>745</v>
      </c>
      <c r="L236" s="124">
        <f t="shared" si="24"/>
        <v>44153</v>
      </c>
      <c r="M236" s="226">
        <f t="shared" si="25"/>
        <v>2</v>
      </c>
      <c r="N236" s="80">
        <f t="shared" si="26"/>
        <v>100.9</v>
      </c>
      <c r="O236" s="204">
        <f t="shared" si="27"/>
        <v>44165</v>
      </c>
    </row>
    <row r="237" spans="1:15" ht="18.75">
      <c r="A237" s="24">
        <v>44154</v>
      </c>
      <c r="B237" s="61">
        <v>7.9000000000000008E-3</v>
      </c>
      <c r="C237" s="15">
        <v>0.8</v>
      </c>
      <c r="D237" s="16">
        <v>101.7</v>
      </c>
      <c r="E237" s="16">
        <v>101</v>
      </c>
      <c r="F237" s="16">
        <v>100.81</v>
      </c>
      <c r="G237" s="16">
        <v>101.7</v>
      </c>
      <c r="H237" s="16">
        <v>1</v>
      </c>
      <c r="I237" s="25">
        <v>616</v>
      </c>
      <c r="L237" s="124">
        <f t="shared" si="24"/>
        <v>44154</v>
      </c>
      <c r="M237" s="226">
        <f t="shared" si="25"/>
        <v>1</v>
      </c>
      <c r="N237" s="80">
        <f t="shared" si="26"/>
        <v>101.7</v>
      </c>
      <c r="O237" s="204">
        <f t="shared" si="27"/>
        <v>44165</v>
      </c>
    </row>
    <row r="238" spans="1:15" ht="18.75">
      <c r="A238" s="22">
        <v>44155</v>
      </c>
      <c r="B238" s="59">
        <v>-2E-3</v>
      </c>
      <c r="C238" s="21">
        <v>-0.2</v>
      </c>
      <c r="D238" s="14">
        <v>101.5</v>
      </c>
      <c r="E238" s="14">
        <v>101.5</v>
      </c>
      <c r="F238" s="14">
        <v>100.91</v>
      </c>
      <c r="G238" s="14">
        <v>102</v>
      </c>
      <c r="H238" s="14">
        <v>2</v>
      </c>
      <c r="I238" s="23">
        <v>920</v>
      </c>
      <c r="L238" s="124">
        <f t="shared" si="24"/>
        <v>44155</v>
      </c>
      <c r="M238" s="226">
        <f t="shared" si="25"/>
        <v>2</v>
      </c>
      <c r="N238" s="80">
        <f t="shared" si="26"/>
        <v>101.5</v>
      </c>
      <c r="O238" s="204">
        <f t="shared" si="27"/>
        <v>44165</v>
      </c>
    </row>
    <row r="239" spans="1:15" ht="18.75">
      <c r="A239" s="26">
        <v>44158</v>
      </c>
      <c r="B239" s="60">
        <v>-2.3E-3</v>
      </c>
      <c r="C239" s="17">
        <v>-0.23</v>
      </c>
      <c r="D239" s="18">
        <v>101.27</v>
      </c>
      <c r="E239" s="18">
        <v>101.69</v>
      </c>
      <c r="F239" s="18">
        <v>101.04</v>
      </c>
      <c r="G239" s="18">
        <v>101.69</v>
      </c>
      <c r="H239" s="18">
        <v>2</v>
      </c>
      <c r="I239" s="83">
        <v>1730</v>
      </c>
      <c r="L239" s="124">
        <f t="shared" si="24"/>
        <v>44158</v>
      </c>
      <c r="M239" s="226">
        <f t="shared" si="25"/>
        <v>2</v>
      </c>
      <c r="N239" s="80">
        <f t="shared" si="26"/>
        <v>101.27</v>
      </c>
      <c r="O239" s="204">
        <f t="shared" si="27"/>
        <v>44165</v>
      </c>
    </row>
    <row r="240" spans="1:15" ht="18.75">
      <c r="A240" s="22">
        <v>44159</v>
      </c>
      <c r="B240" s="59">
        <v>-6.7000000000000002E-3</v>
      </c>
      <c r="C240" s="21">
        <v>-0.68</v>
      </c>
      <c r="D240" s="14">
        <v>100.59</v>
      </c>
      <c r="E240" s="14">
        <v>101.1</v>
      </c>
      <c r="F240" s="14">
        <v>100.51</v>
      </c>
      <c r="G240" s="14">
        <v>101.8</v>
      </c>
      <c r="H240" s="14">
        <v>2</v>
      </c>
      <c r="I240" s="82">
        <v>2172</v>
      </c>
      <c r="L240" s="124">
        <f t="shared" si="24"/>
        <v>44159</v>
      </c>
      <c r="M240" s="226">
        <f t="shared" si="25"/>
        <v>2</v>
      </c>
      <c r="N240" s="80">
        <f t="shared" si="26"/>
        <v>100.59</v>
      </c>
      <c r="O240" s="204">
        <f t="shared" si="27"/>
        <v>44165</v>
      </c>
    </row>
    <row r="241" spans="1:15" ht="18.75">
      <c r="A241" s="24">
        <v>44160</v>
      </c>
      <c r="B241" s="58">
        <v>-8.9999999999999998E-4</v>
      </c>
      <c r="C241" s="19">
        <v>-0.09</v>
      </c>
      <c r="D241" s="16">
        <v>100.5</v>
      </c>
      <c r="E241" s="16">
        <v>101.15</v>
      </c>
      <c r="F241" s="16">
        <v>100.5</v>
      </c>
      <c r="G241" s="16">
        <v>101.8</v>
      </c>
      <c r="H241" s="16">
        <v>2</v>
      </c>
      <c r="I241" s="69">
        <v>1377</v>
      </c>
      <c r="L241" s="124">
        <f t="shared" si="24"/>
        <v>44160</v>
      </c>
      <c r="M241" s="226">
        <f t="shared" si="25"/>
        <v>2</v>
      </c>
      <c r="N241" s="80">
        <f t="shared" si="26"/>
        <v>100.5</v>
      </c>
      <c r="O241" s="204">
        <f t="shared" si="27"/>
        <v>44165</v>
      </c>
    </row>
    <row r="242" spans="1:15" ht="18.75">
      <c r="A242" s="22">
        <v>44161</v>
      </c>
      <c r="B242" s="63">
        <v>1.29E-2</v>
      </c>
      <c r="C242" s="13">
        <v>1.3</v>
      </c>
      <c r="D242" s="14">
        <v>101.8</v>
      </c>
      <c r="E242" s="14">
        <v>100.51</v>
      </c>
      <c r="F242" s="14">
        <v>100.51</v>
      </c>
      <c r="G242" s="14">
        <v>101.8</v>
      </c>
      <c r="H242" s="14">
        <v>1</v>
      </c>
      <c r="I242" s="82">
        <v>1569</v>
      </c>
      <c r="L242" s="124">
        <f t="shared" si="24"/>
        <v>44161</v>
      </c>
      <c r="M242" s="226">
        <f t="shared" si="25"/>
        <v>1</v>
      </c>
      <c r="N242" s="80">
        <f t="shared" si="26"/>
        <v>101.8</v>
      </c>
      <c r="O242" s="204">
        <f t="shared" si="27"/>
        <v>44165</v>
      </c>
    </row>
    <row r="243" spans="1:15" ht="18.75">
      <c r="A243" s="24">
        <v>44162</v>
      </c>
      <c r="B243" s="58">
        <v>-2.0000000000000001E-4</v>
      </c>
      <c r="C243" s="19">
        <v>-0.02</v>
      </c>
      <c r="D243" s="16">
        <v>101.78</v>
      </c>
      <c r="E243" s="16">
        <v>101.7</v>
      </c>
      <c r="F243" s="16">
        <v>101</v>
      </c>
      <c r="G243" s="16">
        <v>101.8</v>
      </c>
      <c r="H243" s="16">
        <v>2</v>
      </c>
      <c r="I243" s="69">
        <v>1554</v>
      </c>
      <c r="L243" s="124">
        <f t="shared" si="24"/>
        <v>44162</v>
      </c>
      <c r="M243" s="226">
        <f t="shared" si="25"/>
        <v>2</v>
      </c>
      <c r="N243" s="80">
        <f t="shared" si="26"/>
        <v>101.78</v>
      </c>
      <c r="O243" s="204">
        <f t="shared" si="27"/>
        <v>44165</v>
      </c>
    </row>
    <row r="244" spans="1:15" ht="19.5" thickBot="1">
      <c r="A244" s="189">
        <v>44165</v>
      </c>
      <c r="B244" s="190">
        <v>9.1999999999999998E-3</v>
      </c>
      <c r="C244" s="191">
        <v>0.94</v>
      </c>
      <c r="D244" s="192">
        <v>102.72</v>
      </c>
      <c r="E244" s="192">
        <v>101.95</v>
      </c>
      <c r="F244" s="192">
        <v>101.79</v>
      </c>
      <c r="G244" s="192">
        <v>103.01</v>
      </c>
      <c r="H244" s="192">
        <v>1</v>
      </c>
      <c r="I244" s="207">
        <v>1497</v>
      </c>
      <c r="L244" s="124">
        <f t="shared" si="24"/>
        <v>44165</v>
      </c>
      <c r="M244" s="226">
        <f t="shared" si="25"/>
        <v>1</v>
      </c>
      <c r="N244" s="80">
        <f t="shared" si="26"/>
        <v>102.72</v>
      </c>
      <c r="O244" s="204">
        <f t="shared" si="27"/>
        <v>44165</v>
      </c>
    </row>
    <row r="245" spans="1:15" ht="18.75">
      <c r="A245" s="126">
        <v>44166</v>
      </c>
      <c r="B245" s="131">
        <v>1.2999999999999999E-3</v>
      </c>
      <c r="C245" s="137">
        <v>0.13</v>
      </c>
      <c r="D245" s="141">
        <v>102.85</v>
      </c>
      <c r="E245" s="141">
        <v>102.72</v>
      </c>
      <c r="F245" s="141">
        <v>102.72</v>
      </c>
      <c r="G245" s="141">
        <v>103.5</v>
      </c>
      <c r="H245" s="141">
        <v>2</v>
      </c>
      <c r="I245" s="197">
        <v>1601</v>
      </c>
      <c r="L245" s="124">
        <f t="shared" si="24"/>
        <v>44166</v>
      </c>
      <c r="M245" s="226">
        <f t="shared" si="25"/>
        <v>2</v>
      </c>
      <c r="N245" s="80">
        <f t="shared" si="26"/>
        <v>102.85</v>
      </c>
      <c r="O245" s="204">
        <f t="shared" si="27"/>
        <v>44196</v>
      </c>
    </row>
    <row r="246" spans="1:15" ht="18.75">
      <c r="A246" s="24">
        <v>44167</v>
      </c>
      <c r="B246" s="58">
        <v>-5.0000000000000001E-4</v>
      </c>
      <c r="C246" s="19">
        <v>-0.05</v>
      </c>
      <c r="D246" s="16">
        <v>102.8</v>
      </c>
      <c r="E246" s="16">
        <v>102.85</v>
      </c>
      <c r="F246" s="16">
        <v>101.82</v>
      </c>
      <c r="G246" s="16">
        <v>103.51</v>
      </c>
      <c r="H246" s="16">
        <v>3</v>
      </c>
      <c r="I246" s="69">
        <v>1428</v>
      </c>
      <c r="L246" s="124">
        <f t="shared" si="24"/>
        <v>44167</v>
      </c>
      <c r="M246" s="226">
        <f t="shared" si="25"/>
        <v>3</v>
      </c>
      <c r="N246" s="80">
        <f t="shared" si="26"/>
        <v>102.8</v>
      </c>
      <c r="O246" s="204">
        <f t="shared" si="27"/>
        <v>44196</v>
      </c>
    </row>
    <row r="247" spans="1:15" ht="18.75">
      <c r="A247" s="22">
        <v>44168</v>
      </c>
      <c r="B247" s="63">
        <v>1.8E-3</v>
      </c>
      <c r="C247" s="13">
        <v>0.19</v>
      </c>
      <c r="D247" s="14">
        <v>102.99</v>
      </c>
      <c r="E247" s="14">
        <v>102.8</v>
      </c>
      <c r="F247" s="14">
        <v>101.93</v>
      </c>
      <c r="G247" s="14">
        <v>103.33</v>
      </c>
      <c r="H247" s="14">
        <v>3</v>
      </c>
      <c r="I247" s="82">
        <v>2575</v>
      </c>
      <c r="L247" s="124">
        <f t="shared" si="24"/>
        <v>44168</v>
      </c>
      <c r="M247" s="226">
        <f t="shared" si="25"/>
        <v>3</v>
      </c>
      <c r="N247" s="80">
        <f t="shared" si="26"/>
        <v>102.99</v>
      </c>
      <c r="O247" s="204">
        <f t="shared" si="27"/>
        <v>44196</v>
      </c>
    </row>
    <row r="248" spans="1:15" ht="18.75">
      <c r="A248" s="24">
        <v>44169</v>
      </c>
      <c r="B248" s="58">
        <v>-7.1999999999999998E-3</v>
      </c>
      <c r="C248" s="19">
        <v>-0.74</v>
      </c>
      <c r="D248" s="16">
        <v>102.25</v>
      </c>
      <c r="E248" s="16">
        <v>103</v>
      </c>
      <c r="F248" s="16">
        <v>102</v>
      </c>
      <c r="G248" s="16">
        <v>103.38</v>
      </c>
      <c r="H248" s="16">
        <v>3</v>
      </c>
      <c r="I248" s="69">
        <v>1414</v>
      </c>
      <c r="L248" s="124">
        <f t="shared" si="24"/>
        <v>44169</v>
      </c>
      <c r="M248" s="226">
        <f t="shared" si="25"/>
        <v>3</v>
      </c>
      <c r="N248" s="80">
        <f t="shared" si="26"/>
        <v>102.25</v>
      </c>
      <c r="O248" s="204">
        <f t="shared" si="27"/>
        <v>44196</v>
      </c>
    </row>
    <row r="249" spans="1:15" ht="18.75">
      <c r="A249" s="26">
        <v>44172</v>
      </c>
      <c r="B249" s="60">
        <v>-2.3999999999999998E-3</v>
      </c>
      <c r="C249" s="17">
        <v>-0.25</v>
      </c>
      <c r="D249" s="18">
        <v>102</v>
      </c>
      <c r="E249" s="18">
        <v>103.28</v>
      </c>
      <c r="F249" s="18">
        <v>101.78</v>
      </c>
      <c r="G249" s="18">
        <v>103.28</v>
      </c>
      <c r="H249" s="18">
        <v>4</v>
      </c>
      <c r="I249" s="83">
        <v>5637</v>
      </c>
      <c r="L249" s="124">
        <f t="shared" si="24"/>
        <v>44172</v>
      </c>
      <c r="M249" s="226">
        <f t="shared" si="25"/>
        <v>4</v>
      </c>
      <c r="N249" s="80">
        <f t="shared" si="26"/>
        <v>102</v>
      </c>
      <c r="O249" s="204">
        <f t="shared" si="27"/>
        <v>44196</v>
      </c>
    </row>
    <row r="250" spans="1:15" ht="18.75">
      <c r="A250" s="24">
        <v>44173</v>
      </c>
      <c r="B250" s="61">
        <v>0</v>
      </c>
      <c r="C250" s="15">
        <v>0</v>
      </c>
      <c r="D250" s="16">
        <v>102</v>
      </c>
      <c r="E250" s="16">
        <v>102.74</v>
      </c>
      <c r="F250" s="16">
        <v>101.51</v>
      </c>
      <c r="G250" s="16">
        <v>103</v>
      </c>
      <c r="H250" s="16">
        <v>3</v>
      </c>
      <c r="I250" s="69">
        <v>3272</v>
      </c>
      <c r="L250" s="124">
        <f t="shared" si="24"/>
        <v>44173</v>
      </c>
      <c r="M250" s="226">
        <f t="shared" si="25"/>
        <v>3</v>
      </c>
      <c r="N250" s="80">
        <f t="shared" si="26"/>
        <v>102</v>
      </c>
      <c r="O250" s="204">
        <f t="shared" si="27"/>
        <v>44196</v>
      </c>
    </row>
    <row r="251" spans="1:15" ht="18.75">
      <c r="A251" s="22">
        <v>44174</v>
      </c>
      <c r="B251" s="63">
        <v>2E-3</v>
      </c>
      <c r="C251" s="13">
        <v>0.2</v>
      </c>
      <c r="D251" s="14">
        <v>102.2</v>
      </c>
      <c r="E251" s="14">
        <v>102</v>
      </c>
      <c r="F251" s="14">
        <v>101.74</v>
      </c>
      <c r="G251" s="14">
        <v>102.7</v>
      </c>
      <c r="H251" s="14">
        <v>3</v>
      </c>
      <c r="I251" s="82">
        <v>1370</v>
      </c>
      <c r="L251" s="124">
        <f t="shared" si="24"/>
        <v>44174</v>
      </c>
      <c r="M251" s="226">
        <f t="shared" si="25"/>
        <v>3</v>
      </c>
      <c r="N251" s="80">
        <f t="shared" si="26"/>
        <v>102.2</v>
      </c>
      <c r="O251" s="204">
        <f t="shared" si="27"/>
        <v>44196</v>
      </c>
    </row>
    <row r="252" spans="1:15" ht="18.75">
      <c r="A252" s="24">
        <v>44175</v>
      </c>
      <c r="B252" s="58">
        <v>-4.5999999999999999E-3</v>
      </c>
      <c r="C252" s="19">
        <v>-0.47</v>
      </c>
      <c r="D252" s="16">
        <v>101.73</v>
      </c>
      <c r="E252" s="16">
        <v>102.2</v>
      </c>
      <c r="F252" s="16">
        <v>100.53</v>
      </c>
      <c r="G252" s="16">
        <v>102.34</v>
      </c>
      <c r="H252" s="16">
        <v>4</v>
      </c>
      <c r="I252" s="69">
        <v>3089</v>
      </c>
      <c r="L252" s="124">
        <f t="shared" si="24"/>
        <v>44175</v>
      </c>
      <c r="M252" s="226">
        <f t="shared" si="25"/>
        <v>4</v>
      </c>
      <c r="N252" s="80">
        <f t="shared" si="26"/>
        <v>101.73</v>
      </c>
      <c r="O252" s="204">
        <f t="shared" si="27"/>
        <v>44196</v>
      </c>
    </row>
    <row r="253" spans="1:15" ht="18.75">
      <c r="A253" s="22">
        <v>44176</v>
      </c>
      <c r="B253" s="59">
        <v>-1.12E-2</v>
      </c>
      <c r="C253" s="21">
        <v>-1.1399999999999999</v>
      </c>
      <c r="D253" s="14">
        <v>100.59</v>
      </c>
      <c r="E253" s="14">
        <v>102.16</v>
      </c>
      <c r="F253" s="14">
        <v>100</v>
      </c>
      <c r="G253" s="14">
        <v>102.16</v>
      </c>
      <c r="H253" s="14">
        <v>3</v>
      </c>
      <c r="I253" s="82">
        <v>2058</v>
      </c>
      <c r="L253" s="124">
        <f t="shared" si="24"/>
        <v>44176</v>
      </c>
      <c r="M253" s="226">
        <f t="shared" si="25"/>
        <v>3</v>
      </c>
      <c r="N253" s="80">
        <f t="shared" si="26"/>
        <v>100.59</v>
      </c>
      <c r="O253" s="204">
        <f t="shared" si="27"/>
        <v>44196</v>
      </c>
    </row>
    <row r="254" spans="1:15" ht="18.75">
      <c r="A254" s="26">
        <v>44179</v>
      </c>
      <c r="B254" s="60">
        <v>-5.8999999999999999E-3</v>
      </c>
      <c r="C254" s="17">
        <v>-0.59</v>
      </c>
      <c r="D254" s="18">
        <v>100</v>
      </c>
      <c r="E254" s="18">
        <v>100.6</v>
      </c>
      <c r="F254" s="18">
        <v>100</v>
      </c>
      <c r="G254" s="18">
        <v>101.25</v>
      </c>
      <c r="H254" s="18">
        <v>3</v>
      </c>
      <c r="I254" s="83">
        <v>1247</v>
      </c>
      <c r="L254" s="124">
        <f t="shared" si="24"/>
        <v>44179</v>
      </c>
      <c r="M254" s="226">
        <f t="shared" si="25"/>
        <v>3</v>
      </c>
      <c r="N254" s="80">
        <f t="shared" si="26"/>
        <v>100</v>
      </c>
      <c r="O254" s="204">
        <f t="shared" si="27"/>
        <v>44196</v>
      </c>
    </row>
    <row r="255" spans="1:15" ht="18.75">
      <c r="A255" s="22">
        <v>44180</v>
      </c>
      <c r="B255" s="63">
        <v>0</v>
      </c>
      <c r="C255" s="13">
        <v>0</v>
      </c>
      <c r="D255" s="14">
        <v>100</v>
      </c>
      <c r="E255" s="14">
        <v>100.54</v>
      </c>
      <c r="F255" s="14">
        <v>99.64</v>
      </c>
      <c r="G255" s="14">
        <v>100.54</v>
      </c>
      <c r="H255" s="14">
        <v>3</v>
      </c>
      <c r="I255" s="82">
        <v>1539</v>
      </c>
      <c r="L255" s="124">
        <f t="shared" si="24"/>
        <v>44180</v>
      </c>
      <c r="M255" s="226">
        <f t="shared" si="25"/>
        <v>3</v>
      </c>
      <c r="N255" s="80">
        <f t="shared" si="26"/>
        <v>100</v>
      </c>
      <c r="O255" s="204">
        <f t="shared" si="27"/>
        <v>44196</v>
      </c>
    </row>
    <row r="256" spans="1:15" ht="18.75">
      <c r="A256" s="24">
        <v>44181</v>
      </c>
      <c r="B256" s="61">
        <v>4.0000000000000001E-3</v>
      </c>
      <c r="C256" s="15">
        <v>0.4</v>
      </c>
      <c r="D256" s="16">
        <v>100.4</v>
      </c>
      <c r="E256" s="16">
        <v>100.01</v>
      </c>
      <c r="F256" s="16">
        <v>100</v>
      </c>
      <c r="G256" s="16">
        <v>101.5</v>
      </c>
      <c r="H256" s="16">
        <v>2</v>
      </c>
      <c r="I256" s="69">
        <v>1250</v>
      </c>
      <c r="L256" s="124">
        <f t="shared" si="24"/>
        <v>44181</v>
      </c>
      <c r="M256" s="226">
        <f t="shared" si="25"/>
        <v>2</v>
      </c>
      <c r="N256" s="80">
        <f t="shared" si="26"/>
        <v>100.4</v>
      </c>
      <c r="O256" s="204">
        <f t="shared" si="27"/>
        <v>44196</v>
      </c>
    </row>
    <row r="257" spans="1:19" ht="18.75">
      <c r="A257" s="22">
        <v>44182</v>
      </c>
      <c r="B257" s="59">
        <v>-3.3E-3</v>
      </c>
      <c r="C257" s="21">
        <v>-0.33</v>
      </c>
      <c r="D257" s="14">
        <v>100.07</v>
      </c>
      <c r="E257" s="14">
        <v>100.86</v>
      </c>
      <c r="F257" s="14">
        <v>99.78</v>
      </c>
      <c r="G257" s="14">
        <v>100.99</v>
      </c>
      <c r="H257" s="14">
        <v>3</v>
      </c>
      <c r="I257" s="82">
        <v>3576</v>
      </c>
      <c r="L257" s="124">
        <f t="shared" si="24"/>
        <v>44182</v>
      </c>
      <c r="M257" s="226">
        <f t="shared" si="25"/>
        <v>3</v>
      </c>
      <c r="N257" s="80">
        <f t="shared" si="26"/>
        <v>100.07</v>
      </c>
      <c r="O257" s="204">
        <f t="shared" si="27"/>
        <v>44196</v>
      </c>
    </row>
    <row r="258" spans="1:19" ht="18.75">
      <c r="A258" s="24">
        <v>44183</v>
      </c>
      <c r="B258" s="58">
        <v>-6.9999999999999999E-4</v>
      </c>
      <c r="C258" s="19">
        <v>-7.0000000000000007E-2</v>
      </c>
      <c r="D258" s="16">
        <v>100</v>
      </c>
      <c r="E258" s="16">
        <v>100.1</v>
      </c>
      <c r="F258" s="16">
        <v>99.87</v>
      </c>
      <c r="G258" s="16">
        <v>101.2</v>
      </c>
      <c r="H258" s="16">
        <v>3</v>
      </c>
      <c r="I258" s="69">
        <v>3797</v>
      </c>
      <c r="L258" s="124">
        <f t="shared" si="24"/>
        <v>44183</v>
      </c>
      <c r="M258" s="226">
        <f t="shared" si="25"/>
        <v>3</v>
      </c>
      <c r="N258" s="80">
        <f t="shared" si="26"/>
        <v>100</v>
      </c>
      <c r="O258" s="204">
        <f t="shared" si="27"/>
        <v>44196</v>
      </c>
    </row>
    <row r="259" spans="1:19" ht="18.75">
      <c r="A259" s="26">
        <v>44186</v>
      </c>
      <c r="B259" s="62">
        <v>9.9000000000000008E-3</v>
      </c>
      <c r="C259" s="20">
        <v>0.99</v>
      </c>
      <c r="D259" s="18">
        <v>100.99</v>
      </c>
      <c r="E259" s="18">
        <v>100.5</v>
      </c>
      <c r="F259" s="18">
        <v>100</v>
      </c>
      <c r="G259" s="18">
        <v>101</v>
      </c>
      <c r="H259" s="18">
        <v>2</v>
      </c>
      <c r="I259" s="83">
        <v>2133</v>
      </c>
      <c r="L259" s="124">
        <f t="shared" si="24"/>
        <v>44186</v>
      </c>
      <c r="M259" s="226">
        <f t="shared" si="25"/>
        <v>2</v>
      </c>
      <c r="N259" s="80">
        <f t="shared" si="26"/>
        <v>100.99</v>
      </c>
      <c r="O259" s="204">
        <f t="shared" si="27"/>
        <v>44196</v>
      </c>
    </row>
    <row r="260" spans="1:19" ht="18.75">
      <c r="A260" s="24">
        <v>44187</v>
      </c>
      <c r="B260" s="61">
        <v>5.1000000000000004E-3</v>
      </c>
      <c r="C260" s="15">
        <v>0.51</v>
      </c>
      <c r="D260" s="16">
        <v>101.5</v>
      </c>
      <c r="E260" s="16">
        <v>101</v>
      </c>
      <c r="F260" s="16">
        <v>101</v>
      </c>
      <c r="G260" s="16">
        <v>101.81</v>
      </c>
      <c r="H260" s="16">
        <v>2</v>
      </c>
      <c r="I260" s="25">
        <v>712</v>
      </c>
      <c r="L260" s="124">
        <f t="shared" si="24"/>
        <v>44187</v>
      </c>
      <c r="M260" s="226">
        <f t="shared" si="25"/>
        <v>2</v>
      </c>
      <c r="N260" s="80">
        <f t="shared" si="26"/>
        <v>101.5</v>
      </c>
      <c r="O260" s="204">
        <f t="shared" si="27"/>
        <v>44196</v>
      </c>
    </row>
    <row r="261" spans="1:19" ht="18.75">
      <c r="A261" s="22">
        <v>44188</v>
      </c>
      <c r="B261" s="63">
        <v>1.38E-2</v>
      </c>
      <c r="C261" s="13">
        <v>1.4</v>
      </c>
      <c r="D261" s="14">
        <v>102.9</v>
      </c>
      <c r="E261" s="14">
        <v>101.53</v>
      </c>
      <c r="F261" s="14">
        <v>101.01</v>
      </c>
      <c r="G261" s="14">
        <v>102.99</v>
      </c>
      <c r="H261" s="14">
        <v>4</v>
      </c>
      <c r="I261" s="82">
        <v>3209</v>
      </c>
      <c r="L261" s="124">
        <f t="shared" si="24"/>
        <v>44188</v>
      </c>
      <c r="M261" s="226">
        <f t="shared" si="25"/>
        <v>4</v>
      </c>
      <c r="N261" s="80">
        <f t="shared" si="26"/>
        <v>102.9</v>
      </c>
      <c r="O261" s="204">
        <f t="shared" si="27"/>
        <v>44196</v>
      </c>
    </row>
    <row r="262" spans="1:19" ht="18.75">
      <c r="A262" s="26">
        <v>44193</v>
      </c>
      <c r="B262" s="60">
        <v>-9.1000000000000004E-3</v>
      </c>
      <c r="C262" s="17">
        <v>-0.94</v>
      </c>
      <c r="D262" s="18">
        <v>101.96</v>
      </c>
      <c r="E262" s="18">
        <v>102.91</v>
      </c>
      <c r="F262" s="18">
        <v>101.83</v>
      </c>
      <c r="G262" s="18">
        <v>103.2</v>
      </c>
      <c r="H262" s="18">
        <v>3</v>
      </c>
      <c r="I262" s="83">
        <v>3124</v>
      </c>
      <c r="L262" s="124">
        <f t="shared" si="24"/>
        <v>44193</v>
      </c>
      <c r="M262" s="226">
        <f t="shared" si="25"/>
        <v>3</v>
      </c>
      <c r="N262" s="80">
        <f t="shared" si="26"/>
        <v>101.96</v>
      </c>
      <c r="O262" s="204">
        <f t="shared" si="27"/>
        <v>44196</v>
      </c>
    </row>
    <row r="263" spans="1:19" ht="18.75">
      <c r="A263" s="22">
        <v>44194</v>
      </c>
      <c r="B263" s="63">
        <v>8.2000000000000007E-3</v>
      </c>
      <c r="C263" s="13">
        <v>0.84</v>
      </c>
      <c r="D263" s="14">
        <v>102.8</v>
      </c>
      <c r="E263" s="14">
        <v>102.25</v>
      </c>
      <c r="F263" s="14">
        <v>101.95</v>
      </c>
      <c r="G263" s="14">
        <v>103.87</v>
      </c>
      <c r="H263" s="14">
        <v>3</v>
      </c>
      <c r="I263" s="82">
        <v>3709</v>
      </c>
      <c r="L263" s="124">
        <f t="shared" si="24"/>
        <v>44194</v>
      </c>
      <c r="M263" s="226">
        <f t="shared" si="25"/>
        <v>3</v>
      </c>
      <c r="N263" s="80">
        <f t="shared" si="26"/>
        <v>102.8</v>
      </c>
      <c r="O263" s="204">
        <f t="shared" si="27"/>
        <v>44196</v>
      </c>
    </row>
    <row r="264" spans="1:19" ht="19.5" thickBot="1">
      <c r="A264" s="125">
        <v>44195</v>
      </c>
      <c r="B264" s="128">
        <v>3.5999999999999999E-3</v>
      </c>
      <c r="C264" s="134">
        <v>0.37</v>
      </c>
      <c r="D264" s="140">
        <v>103.17</v>
      </c>
      <c r="E264" s="140">
        <v>103</v>
      </c>
      <c r="F264" s="140">
        <v>102.5</v>
      </c>
      <c r="G264" s="140">
        <v>104.7</v>
      </c>
      <c r="H264" s="140">
        <v>5</v>
      </c>
      <c r="I264" s="143">
        <v>4986</v>
      </c>
      <c r="L264" s="124">
        <f t="shared" si="24"/>
        <v>44195</v>
      </c>
      <c r="M264" s="226">
        <f t="shared" si="25"/>
        <v>5</v>
      </c>
      <c r="N264" s="80">
        <f t="shared" si="26"/>
        <v>103.17</v>
      </c>
      <c r="O264" s="204">
        <f t="shared" si="27"/>
        <v>44196</v>
      </c>
    </row>
    <row r="265" spans="1:19" ht="18.75">
      <c r="A265" s="66">
        <v>44200</v>
      </c>
      <c r="B265" s="164">
        <v>-2E-3</v>
      </c>
      <c r="C265" s="165">
        <v>-0.21</v>
      </c>
      <c r="D265" s="67">
        <v>102.96</v>
      </c>
      <c r="E265" s="67">
        <v>103.29</v>
      </c>
      <c r="F265" s="67">
        <v>101.54</v>
      </c>
      <c r="G265" s="67">
        <v>104.97</v>
      </c>
      <c r="H265" s="67">
        <v>5</v>
      </c>
      <c r="I265" s="174">
        <v>5030</v>
      </c>
      <c r="L265" s="124">
        <f t="shared" ref="L265:L283" si="28">A265</f>
        <v>44200</v>
      </c>
      <c r="M265" s="226">
        <f t="shared" ref="M265:M283" si="29">H265</f>
        <v>5</v>
      </c>
      <c r="N265" s="80">
        <f t="shared" ref="N265:N283" si="30">D265</f>
        <v>102.96</v>
      </c>
      <c r="O265" s="204">
        <f t="shared" ref="O265:O283" si="31">EOMONTH(L265,0)</f>
        <v>44227</v>
      </c>
    </row>
    <row r="266" spans="1:19" ht="18.75">
      <c r="A266" s="22">
        <v>44201</v>
      </c>
      <c r="B266" s="63">
        <v>5.1999999999999998E-3</v>
      </c>
      <c r="C266" s="13">
        <v>0.54</v>
      </c>
      <c r="D266" s="14">
        <v>103.5</v>
      </c>
      <c r="E266" s="14">
        <v>102.96</v>
      </c>
      <c r="F266" s="14">
        <v>102.5</v>
      </c>
      <c r="G266" s="14">
        <v>103.78</v>
      </c>
      <c r="H266" s="14">
        <v>5</v>
      </c>
      <c r="I266" s="82">
        <v>3295</v>
      </c>
      <c r="L266" s="124">
        <f t="shared" si="28"/>
        <v>44201</v>
      </c>
      <c r="M266" s="226">
        <f t="shared" si="29"/>
        <v>5</v>
      </c>
      <c r="N266" s="80">
        <f t="shared" si="30"/>
        <v>103.5</v>
      </c>
      <c r="O266" s="204">
        <f t="shared" si="31"/>
        <v>44227</v>
      </c>
    </row>
    <row r="267" spans="1:19" ht="18.75">
      <c r="A267" s="24">
        <v>44202</v>
      </c>
      <c r="B267" s="61">
        <v>1E-3</v>
      </c>
      <c r="C267" s="15">
        <v>0.1</v>
      </c>
      <c r="D267" s="16">
        <v>103.6</v>
      </c>
      <c r="E267" s="16">
        <v>103.78</v>
      </c>
      <c r="F267" s="16">
        <v>103.45</v>
      </c>
      <c r="G267" s="16">
        <v>103.9</v>
      </c>
      <c r="H267" s="16">
        <v>5</v>
      </c>
      <c r="I267" s="69">
        <v>6292</v>
      </c>
      <c r="L267" s="124">
        <f t="shared" si="28"/>
        <v>44202</v>
      </c>
      <c r="M267" s="226">
        <f t="shared" si="29"/>
        <v>5</v>
      </c>
      <c r="N267" s="80">
        <f t="shared" si="30"/>
        <v>103.6</v>
      </c>
      <c r="O267" s="204">
        <f t="shared" si="31"/>
        <v>44227</v>
      </c>
    </row>
    <row r="268" spans="1:19" ht="18.75">
      <c r="A268" s="22">
        <v>44203</v>
      </c>
      <c r="B268" s="59">
        <v>-9.5999999999999992E-3</v>
      </c>
      <c r="C268" s="21">
        <v>-0.99</v>
      </c>
      <c r="D268" s="14">
        <v>102.61</v>
      </c>
      <c r="E268" s="14">
        <v>103.01</v>
      </c>
      <c r="F268" s="14">
        <v>102.15</v>
      </c>
      <c r="G268" s="14">
        <v>103.97</v>
      </c>
      <c r="H268" s="14">
        <v>5</v>
      </c>
      <c r="I268" s="82">
        <v>8769</v>
      </c>
      <c r="L268" s="124">
        <f t="shared" si="28"/>
        <v>44203</v>
      </c>
      <c r="M268" s="226">
        <f t="shared" si="29"/>
        <v>5</v>
      </c>
      <c r="N268" s="80">
        <f t="shared" si="30"/>
        <v>102.61</v>
      </c>
      <c r="O268" s="204">
        <f t="shared" si="31"/>
        <v>44227</v>
      </c>
    </row>
    <row r="269" spans="1:19" ht="18.75">
      <c r="A269" s="24">
        <v>44204</v>
      </c>
      <c r="B269" s="58">
        <v>-2E-3</v>
      </c>
      <c r="C269" s="19">
        <v>-0.21</v>
      </c>
      <c r="D269" s="16">
        <v>102.4</v>
      </c>
      <c r="E269" s="16">
        <v>102.65</v>
      </c>
      <c r="F269" s="16">
        <v>102</v>
      </c>
      <c r="G269" s="16">
        <v>103.72</v>
      </c>
      <c r="H269" s="16">
        <v>5</v>
      </c>
      <c r="I269" s="69">
        <v>8748</v>
      </c>
      <c r="L269" s="124">
        <f t="shared" si="28"/>
        <v>44204</v>
      </c>
      <c r="M269" s="226">
        <f t="shared" si="29"/>
        <v>5</v>
      </c>
      <c r="N269" s="80">
        <f t="shared" si="30"/>
        <v>102.4</v>
      </c>
      <c r="O269" s="204">
        <f t="shared" si="31"/>
        <v>44227</v>
      </c>
    </row>
    <row r="270" spans="1:19" ht="18.75">
      <c r="A270" s="26">
        <v>44207</v>
      </c>
      <c r="B270" s="62">
        <v>1E-3</v>
      </c>
      <c r="C270" s="20">
        <v>0.1</v>
      </c>
      <c r="D270" s="18">
        <v>102.5</v>
      </c>
      <c r="E270" s="18">
        <v>102.5</v>
      </c>
      <c r="F270" s="18">
        <v>102.01</v>
      </c>
      <c r="G270" s="18">
        <v>103.41</v>
      </c>
      <c r="H270" s="18">
        <v>5</v>
      </c>
      <c r="I270" s="83">
        <v>6665</v>
      </c>
      <c r="L270" s="124">
        <f t="shared" si="28"/>
        <v>44207</v>
      </c>
      <c r="M270" s="226">
        <f t="shared" si="29"/>
        <v>5</v>
      </c>
      <c r="N270" s="80">
        <f t="shared" si="30"/>
        <v>102.5</v>
      </c>
      <c r="O270" s="204">
        <f t="shared" si="31"/>
        <v>44227</v>
      </c>
    </row>
    <row r="271" spans="1:19" ht="18.75">
      <c r="A271" s="24">
        <v>44208</v>
      </c>
      <c r="B271" s="61">
        <v>2.7000000000000001E-3</v>
      </c>
      <c r="C271" s="15">
        <v>0.28000000000000003</v>
      </c>
      <c r="D271" s="16">
        <v>102.78</v>
      </c>
      <c r="E271" s="16">
        <v>102.85</v>
      </c>
      <c r="F271" s="16">
        <v>102.06</v>
      </c>
      <c r="G271" s="16">
        <v>102.94</v>
      </c>
      <c r="H271" s="16">
        <v>3</v>
      </c>
      <c r="I271" s="69">
        <v>4415</v>
      </c>
      <c r="L271" s="124">
        <f t="shared" si="28"/>
        <v>44208</v>
      </c>
      <c r="M271" s="226">
        <f t="shared" si="29"/>
        <v>3</v>
      </c>
      <c r="N271" s="80">
        <f t="shared" si="30"/>
        <v>102.78</v>
      </c>
      <c r="O271" s="204">
        <f t="shared" si="31"/>
        <v>44227</v>
      </c>
    </row>
    <row r="272" spans="1:19" ht="18.75">
      <c r="A272" s="22">
        <v>44209</v>
      </c>
      <c r="B272" s="63">
        <v>3.5000000000000001E-3</v>
      </c>
      <c r="C272" s="13">
        <v>0.36</v>
      </c>
      <c r="D272" s="14">
        <v>103.14</v>
      </c>
      <c r="E272" s="14">
        <v>102.9</v>
      </c>
      <c r="F272" s="14">
        <v>102.78</v>
      </c>
      <c r="G272" s="14">
        <v>103.29</v>
      </c>
      <c r="H272" s="14">
        <v>10</v>
      </c>
      <c r="I272" s="82">
        <v>2939</v>
      </c>
      <c r="L272" s="124">
        <f t="shared" si="28"/>
        <v>44209</v>
      </c>
      <c r="M272" s="226">
        <f t="shared" si="29"/>
        <v>10</v>
      </c>
      <c r="N272" s="80">
        <f t="shared" si="30"/>
        <v>103.14</v>
      </c>
      <c r="O272" s="204">
        <f t="shared" si="31"/>
        <v>44227</v>
      </c>
      <c r="S272" s="55"/>
    </row>
    <row r="273" spans="1:15" ht="18.75">
      <c r="A273" s="24">
        <v>44210</v>
      </c>
      <c r="B273" s="58">
        <v>-3.3E-3</v>
      </c>
      <c r="C273" s="19">
        <v>-0.34</v>
      </c>
      <c r="D273" s="16">
        <v>102.8</v>
      </c>
      <c r="E273" s="16">
        <v>102.54</v>
      </c>
      <c r="F273" s="16">
        <v>102</v>
      </c>
      <c r="G273" s="16">
        <v>102.99</v>
      </c>
      <c r="H273" s="16">
        <v>6</v>
      </c>
      <c r="I273" s="69">
        <v>4974</v>
      </c>
      <c r="L273" s="124">
        <f t="shared" si="28"/>
        <v>44210</v>
      </c>
      <c r="M273" s="226">
        <f t="shared" si="29"/>
        <v>6</v>
      </c>
      <c r="N273" s="80">
        <f t="shared" si="30"/>
        <v>102.8</v>
      </c>
      <c r="O273" s="204">
        <f t="shared" si="31"/>
        <v>44227</v>
      </c>
    </row>
    <row r="274" spans="1:15" ht="18.75">
      <c r="A274" s="22">
        <v>44211</v>
      </c>
      <c r="B274" s="59">
        <v>-5.4000000000000003E-3</v>
      </c>
      <c r="C274" s="21">
        <v>-0.56000000000000005</v>
      </c>
      <c r="D274" s="14">
        <v>102.24</v>
      </c>
      <c r="E274" s="14">
        <v>102.79</v>
      </c>
      <c r="F274" s="14">
        <v>102</v>
      </c>
      <c r="G274" s="14">
        <v>102.8</v>
      </c>
      <c r="H274" s="14">
        <v>5</v>
      </c>
      <c r="I274" s="82">
        <v>4637</v>
      </c>
      <c r="L274" s="124">
        <f t="shared" si="28"/>
        <v>44211</v>
      </c>
      <c r="M274" s="226">
        <f t="shared" si="29"/>
        <v>5</v>
      </c>
      <c r="N274" s="80">
        <f t="shared" si="30"/>
        <v>102.24</v>
      </c>
      <c r="O274" s="204">
        <f t="shared" si="31"/>
        <v>44227</v>
      </c>
    </row>
    <row r="275" spans="1:15" ht="18.75">
      <c r="A275" s="26">
        <v>44214</v>
      </c>
      <c r="B275" s="60">
        <v>-8.9999999999999998E-4</v>
      </c>
      <c r="C275" s="17">
        <v>-0.09</v>
      </c>
      <c r="D275" s="18">
        <v>102.15</v>
      </c>
      <c r="E275" s="18">
        <v>102.7</v>
      </c>
      <c r="F275" s="18">
        <v>101.59</v>
      </c>
      <c r="G275" s="18">
        <v>102.7</v>
      </c>
      <c r="H275" s="18">
        <v>4</v>
      </c>
      <c r="I275" s="83">
        <v>2166</v>
      </c>
      <c r="L275" s="124">
        <f t="shared" si="28"/>
        <v>44214</v>
      </c>
      <c r="M275" s="226">
        <f t="shared" si="29"/>
        <v>4</v>
      </c>
      <c r="N275" s="80">
        <f t="shared" si="30"/>
        <v>102.15</v>
      </c>
      <c r="O275" s="204">
        <f t="shared" si="31"/>
        <v>44227</v>
      </c>
    </row>
    <row r="276" spans="1:15" ht="18.75">
      <c r="A276" s="22">
        <v>44215</v>
      </c>
      <c r="B276" s="59">
        <v>-5.0000000000000001E-4</v>
      </c>
      <c r="C276" s="21">
        <v>-0.05</v>
      </c>
      <c r="D276" s="14">
        <v>102.1</v>
      </c>
      <c r="E276" s="14">
        <v>102</v>
      </c>
      <c r="F276" s="14">
        <v>102</v>
      </c>
      <c r="G276" s="14">
        <v>102.8</v>
      </c>
      <c r="H276" s="14">
        <v>3</v>
      </c>
      <c r="I276" s="82">
        <v>2746</v>
      </c>
      <c r="L276" s="124">
        <f t="shared" si="28"/>
        <v>44215</v>
      </c>
      <c r="M276" s="226">
        <f t="shared" si="29"/>
        <v>3</v>
      </c>
      <c r="N276" s="80">
        <f t="shared" si="30"/>
        <v>102.1</v>
      </c>
      <c r="O276" s="204">
        <f t="shared" si="31"/>
        <v>44227</v>
      </c>
    </row>
    <row r="277" spans="1:15" ht="18.75">
      <c r="A277" s="24">
        <v>44216</v>
      </c>
      <c r="B277" s="61">
        <v>2.8999999999999998E-3</v>
      </c>
      <c r="C277" s="15">
        <v>0.3</v>
      </c>
      <c r="D277" s="16">
        <v>102.4</v>
      </c>
      <c r="E277" s="16">
        <v>102.1</v>
      </c>
      <c r="F277" s="16">
        <v>102.06</v>
      </c>
      <c r="G277" s="16">
        <v>102.67</v>
      </c>
      <c r="H277" s="16">
        <v>3</v>
      </c>
      <c r="I277" s="69">
        <v>3250</v>
      </c>
      <c r="L277" s="124">
        <f t="shared" si="28"/>
        <v>44216</v>
      </c>
      <c r="M277" s="226">
        <f t="shared" si="29"/>
        <v>3</v>
      </c>
      <c r="N277" s="80">
        <f t="shared" si="30"/>
        <v>102.4</v>
      </c>
      <c r="O277" s="204">
        <f t="shared" si="31"/>
        <v>44227</v>
      </c>
    </row>
    <row r="278" spans="1:15" ht="18.75">
      <c r="A278" s="22">
        <v>44217</v>
      </c>
      <c r="B278" s="63">
        <v>2.5000000000000001E-3</v>
      </c>
      <c r="C278" s="13">
        <v>0.26</v>
      </c>
      <c r="D278" s="14">
        <v>102.66</v>
      </c>
      <c r="E278" s="14">
        <v>102.4</v>
      </c>
      <c r="F278" s="14">
        <v>102.02</v>
      </c>
      <c r="G278" s="14">
        <v>102.97</v>
      </c>
      <c r="H278" s="14">
        <v>2</v>
      </c>
      <c r="I278" s="82">
        <v>1278</v>
      </c>
      <c r="L278" s="124">
        <f t="shared" si="28"/>
        <v>44217</v>
      </c>
      <c r="M278" s="226">
        <f t="shared" si="29"/>
        <v>2</v>
      </c>
      <c r="N278" s="80">
        <f t="shared" si="30"/>
        <v>102.66</v>
      </c>
      <c r="O278" s="204">
        <f t="shared" si="31"/>
        <v>44227</v>
      </c>
    </row>
    <row r="279" spans="1:15" ht="18.75">
      <c r="A279" s="24">
        <v>44218</v>
      </c>
      <c r="B279" s="61">
        <v>1.4E-3</v>
      </c>
      <c r="C279" s="15">
        <v>0.14000000000000001</v>
      </c>
      <c r="D279" s="16">
        <v>102.8</v>
      </c>
      <c r="E279" s="16">
        <v>102.66</v>
      </c>
      <c r="F279" s="16">
        <v>102</v>
      </c>
      <c r="G279" s="16">
        <v>102.8</v>
      </c>
      <c r="H279" s="16">
        <v>6</v>
      </c>
      <c r="I279" s="69">
        <v>3318</v>
      </c>
      <c r="L279" s="124">
        <f t="shared" si="28"/>
        <v>44218</v>
      </c>
      <c r="M279" s="226">
        <f t="shared" si="29"/>
        <v>6</v>
      </c>
      <c r="N279" s="80">
        <f t="shared" si="30"/>
        <v>102.8</v>
      </c>
      <c r="O279" s="204">
        <f t="shared" si="31"/>
        <v>44227</v>
      </c>
    </row>
    <row r="280" spans="1:15" ht="18.75">
      <c r="A280" s="26">
        <v>44222</v>
      </c>
      <c r="B280" s="60">
        <v>-7.7999999999999996E-3</v>
      </c>
      <c r="C280" s="17">
        <v>-0.8</v>
      </c>
      <c r="D280" s="18">
        <v>102</v>
      </c>
      <c r="E280" s="18">
        <v>102.74</v>
      </c>
      <c r="F280" s="18">
        <v>100.99</v>
      </c>
      <c r="G280" s="18">
        <v>103</v>
      </c>
      <c r="H280" s="18">
        <v>4</v>
      </c>
      <c r="I280" s="83">
        <v>1808</v>
      </c>
      <c r="L280" s="124">
        <f t="shared" si="28"/>
        <v>44222</v>
      </c>
      <c r="M280" s="226">
        <f t="shared" si="29"/>
        <v>4</v>
      </c>
      <c r="N280" s="80">
        <f t="shared" si="30"/>
        <v>102</v>
      </c>
      <c r="O280" s="204">
        <f t="shared" si="31"/>
        <v>44227</v>
      </c>
    </row>
    <row r="281" spans="1:15" ht="18.75">
      <c r="A281" s="24">
        <v>44223</v>
      </c>
      <c r="B281" s="61">
        <v>5.8999999999999999E-3</v>
      </c>
      <c r="C281" s="15">
        <v>0.6</v>
      </c>
      <c r="D281" s="16">
        <v>102.6</v>
      </c>
      <c r="E281" s="16">
        <v>102.16</v>
      </c>
      <c r="F281" s="16">
        <v>101.63</v>
      </c>
      <c r="G281" s="16">
        <v>102.96</v>
      </c>
      <c r="H281" s="16">
        <v>3</v>
      </c>
      <c r="I281" s="69">
        <v>2086</v>
      </c>
      <c r="L281" s="124">
        <f t="shared" si="28"/>
        <v>44223</v>
      </c>
      <c r="M281" s="226">
        <f t="shared" si="29"/>
        <v>3</v>
      </c>
      <c r="N281" s="80">
        <f t="shared" si="30"/>
        <v>102.6</v>
      </c>
      <c r="O281" s="204">
        <f t="shared" si="31"/>
        <v>44227</v>
      </c>
    </row>
    <row r="282" spans="1:15" ht="18.75">
      <c r="A282" s="22">
        <v>44224</v>
      </c>
      <c r="B282" s="63">
        <v>2.8999999999999998E-3</v>
      </c>
      <c r="C282" s="13">
        <v>0.3</v>
      </c>
      <c r="D282" s="14">
        <v>102.9</v>
      </c>
      <c r="E282" s="14">
        <v>102.35</v>
      </c>
      <c r="F282" s="14">
        <v>102.35</v>
      </c>
      <c r="G282" s="14">
        <v>103.57</v>
      </c>
      <c r="H282" s="14">
        <v>3</v>
      </c>
      <c r="I282" s="82">
        <v>3300</v>
      </c>
      <c r="L282" s="124">
        <f t="shared" si="28"/>
        <v>44224</v>
      </c>
      <c r="M282" s="226">
        <f t="shared" si="29"/>
        <v>3</v>
      </c>
      <c r="N282" s="80">
        <f t="shared" si="30"/>
        <v>102.9</v>
      </c>
      <c r="O282" s="204">
        <f t="shared" si="31"/>
        <v>44227</v>
      </c>
    </row>
    <row r="283" spans="1:15" ht="19.5" thickBot="1">
      <c r="A283" s="125">
        <v>44225</v>
      </c>
      <c r="B283" s="128">
        <v>1.4E-3</v>
      </c>
      <c r="C283" s="134">
        <v>0.14000000000000001</v>
      </c>
      <c r="D283" s="140">
        <v>103.04</v>
      </c>
      <c r="E283" s="140">
        <v>102.9</v>
      </c>
      <c r="F283" s="140">
        <v>101.75</v>
      </c>
      <c r="G283" s="140">
        <v>103.8</v>
      </c>
      <c r="H283" s="140">
        <v>4</v>
      </c>
      <c r="I283" s="143">
        <v>1598</v>
      </c>
      <c r="L283" s="124">
        <f t="shared" si="28"/>
        <v>44225</v>
      </c>
      <c r="M283" s="226">
        <f t="shared" si="29"/>
        <v>4</v>
      </c>
      <c r="N283" s="80">
        <f t="shared" si="30"/>
        <v>103.04</v>
      </c>
      <c r="O283" s="204">
        <f t="shared" si="31"/>
        <v>44227</v>
      </c>
    </row>
    <row r="284" spans="1:15" ht="18.75">
      <c r="A284" s="153">
        <v>44229</v>
      </c>
      <c r="B284" s="154">
        <v>0</v>
      </c>
      <c r="C284" s="156">
        <v>0</v>
      </c>
      <c r="D284" s="158">
        <v>103.73</v>
      </c>
      <c r="E284" s="158">
        <v>103.72</v>
      </c>
      <c r="F284" s="158">
        <v>102.53</v>
      </c>
      <c r="G284" s="158">
        <v>103.73</v>
      </c>
      <c r="H284" s="158">
        <v>3</v>
      </c>
      <c r="I284" s="225">
        <v>2216</v>
      </c>
      <c r="L284" s="124">
        <f t="shared" ref="L284:L300" si="32">A284</f>
        <v>44229</v>
      </c>
      <c r="M284" s="226">
        <f t="shared" ref="M284:M300" si="33">H284</f>
        <v>3</v>
      </c>
      <c r="N284" s="80">
        <f t="shared" ref="N284:N300" si="34">D284</f>
        <v>103.73</v>
      </c>
      <c r="O284" s="204">
        <f t="shared" ref="O284:O300" si="35">EOMONTH(L284,0)</f>
        <v>44255</v>
      </c>
    </row>
    <row r="285" spans="1:15" ht="18.75">
      <c r="A285" s="22">
        <v>44230</v>
      </c>
      <c r="B285" s="59">
        <v>-2.3E-3</v>
      </c>
      <c r="C285" s="21">
        <v>-0.24</v>
      </c>
      <c r="D285" s="14">
        <v>103.49</v>
      </c>
      <c r="E285" s="14">
        <v>103.38</v>
      </c>
      <c r="F285" s="14">
        <v>102.63</v>
      </c>
      <c r="G285" s="14">
        <v>103.5</v>
      </c>
      <c r="H285" s="14">
        <v>3</v>
      </c>
      <c r="I285" s="82">
        <v>1322</v>
      </c>
      <c r="L285" s="124">
        <f t="shared" si="32"/>
        <v>44230</v>
      </c>
      <c r="M285" s="226">
        <f t="shared" si="33"/>
        <v>3</v>
      </c>
      <c r="N285" s="80">
        <f t="shared" si="34"/>
        <v>103.49</v>
      </c>
      <c r="O285" s="204">
        <f t="shared" si="35"/>
        <v>44255</v>
      </c>
    </row>
    <row r="286" spans="1:15" ht="18.75">
      <c r="A286" s="24">
        <v>44231</v>
      </c>
      <c r="B286" s="58">
        <v>-5.9999999999999995E-4</v>
      </c>
      <c r="C286" s="19">
        <v>-0.06</v>
      </c>
      <c r="D286" s="16">
        <v>103.43</v>
      </c>
      <c r="E286" s="16">
        <v>103.43</v>
      </c>
      <c r="F286" s="16">
        <v>102.81</v>
      </c>
      <c r="G286" s="16">
        <v>103.63</v>
      </c>
      <c r="H286" s="16">
        <v>4</v>
      </c>
      <c r="I286" s="69">
        <v>1097</v>
      </c>
      <c r="L286" s="124">
        <f t="shared" si="32"/>
        <v>44231</v>
      </c>
      <c r="M286" s="226">
        <f t="shared" si="33"/>
        <v>4</v>
      </c>
      <c r="N286" s="80">
        <f t="shared" si="34"/>
        <v>103.43</v>
      </c>
      <c r="O286" s="204">
        <f t="shared" si="35"/>
        <v>44255</v>
      </c>
    </row>
    <row r="287" spans="1:15" ht="18.75">
      <c r="A287" s="22">
        <v>44232</v>
      </c>
      <c r="B287" s="59">
        <v>-4.1999999999999997E-3</v>
      </c>
      <c r="C287" s="21">
        <v>-0.43</v>
      </c>
      <c r="D287" s="14">
        <v>103</v>
      </c>
      <c r="E287" s="14">
        <v>103.6</v>
      </c>
      <c r="F287" s="14">
        <v>103</v>
      </c>
      <c r="G287" s="14">
        <v>103.6</v>
      </c>
      <c r="H287" s="14">
        <v>2</v>
      </c>
      <c r="I287" s="82">
        <v>1059</v>
      </c>
      <c r="L287" s="124">
        <f t="shared" si="32"/>
        <v>44232</v>
      </c>
      <c r="M287" s="226">
        <f t="shared" si="33"/>
        <v>2</v>
      </c>
      <c r="N287" s="80">
        <f t="shared" si="34"/>
        <v>103</v>
      </c>
      <c r="O287" s="204">
        <f t="shared" si="35"/>
        <v>44255</v>
      </c>
    </row>
    <row r="288" spans="1:15" ht="18.75">
      <c r="A288" s="26">
        <v>44235</v>
      </c>
      <c r="B288" s="62">
        <v>3.7000000000000002E-3</v>
      </c>
      <c r="C288" s="20">
        <v>0.38</v>
      </c>
      <c r="D288" s="18">
        <v>103.38</v>
      </c>
      <c r="E288" s="18">
        <v>103.46</v>
      </c>
      <c r="F288" s="18">
        <v>102.81</v>
      </c>
      <c r="G288" s="18">
        <v>103.46</v>
      </c>
      <c r="H288" s="18">
        <v>4</v>
      </c>
      <c r="I288" s="83">
        <v>2104</v>
      </c>
      <c r="L288" s="124">
        <f t="shared" si="32"/>
        <v>44235</v>
      </c>
      <c r="M288" s="226">
        <f t="shared" si="33"/>
        <v>4</v>
      </c>
      <c r="N288" s="80">
        <f t="shared" si="34"/>
        <v>103.38</v>
      </c>
      <c r="O288" s="204">
        <f t="shared" si="35"/>
        <v>44255</v>
      </c>
    </row>
    <row r="289" spans="1:15" ht="18.75">
      <c r="A289" s="22">
        <v>44236</v>
      </c>
      <c r="B289" s="59">
        <v>-3.2000000000000002E-3</v>
      </c>
      <c r="C289" s="21">
        <v>-0.33</v>
      </c>
      <c r="D289" s="14">
        <v>103.05</v>
      </c>
      <c r="E289" s="14">
        <v>103</v>
      </c>
      <c r="F289" s="14">
        <v>102.2</v>
      </c>
      <c r="G289" s="14">
        <v>103.29</v>
      </c>
      <c r="H289" s="14">
        <v>3</v>
      </c>
      <c r="I289" s="82">
        <v>2246</v>
      </c>
      <c r="L289" s="124">
        <f t="shared" si="32"/>
        <v>44236</v>
      </c>
      <c r="M289" s="226">
        <f t="shared" si="33"/>
        <v>3</v>
      </c>
      <c r="N289" s="80">
        <f t="shared" si="34"/>
        <v>103.05</v>
      </c>
      <c r="O289" s="204">
        <f t="shared" si="35"/>
        <v>44255</v>
      </c>
    </row>
    <row r="290" spans="1:15" ht="18.75">
      <c r="A290" s="24">
        <v>44237</v>
      </c>
      <c r="B290" s="58">
        <v>-2.3999999999999998E-3</v>
      </c>
      <c r="C290" s="19">
        <v>-0.25</v>
      </c>
      <c r="D290" s="16">
        <v>102.8</v>
      </c>
      <c r="E290" s="16">
        <v>103.05</v>
      </c>
      <c r="F290" s="16">
        <v>102.8</v>
      </c>
      <c r="G290" s="16">
        <v>103.47</v>
      </c>
      <c r="H290" s="16">
        <v>2</v>
      </c>
      <c r="I290" s="69">
        <v>2314</v>
      </c>
      <c r="L290" s="124">
        <f t="shared" si="32"/>
        <v>44237</v>
      </c>
      <c r="M290" s="226">
        <f t="shared" si="33"/>
        <v>2</v>
      </c>
      <c r="N290" s="80">
        <f t="shared" si="34"/>
        <v>102.8</v>
      </c>
      <c r="O290" s="204">
        <f t="shared" si="35"/>
        <v>44255</v>
      </c>
    </row>
    <row r="291" spans="1:15" ht="18.75">
      <c r="A291" s="22">
        <v>44238</v>
      </c>
      <c r="B291" s="59">
        <v>-8.9999999999999998E-4</v>
      </c>
      <c r="C291" s="21">
        <v>-0.09</v>
      </c>
      <c r="D291" s="14">
        <v>102.71</v>
      </c>
      <c r="E291" s="14">
        <v>102.01</v>
      </c>
      <c r="F291" s="14">
        <v>102.01</v>
      </c>
      <c r="G291" s="14">
        <v>103.05</v>
      </c>
      <c r="H291" s="14">
        <v>3</v>
      </c>
      <c r="I291" s="82">
        <v>4045</v>
      </c>
      <c r="L291" s="124">
        <f t="shared" si="32"/>
        <v>44238</v>
      </c>
      <c r="M291" s="226">
        <f t="shared" si="33"/>
        <v>3</v>
      </c>
      <c r="N291" s="80">
        <f t="shared" si="34"/>
        <v>102.71</v>
      </c>
      <c r="O291" s="204">
        <f t="shared" si="35"/>
        <v>44255</v>
      </c>
    </row>
    <row r="292" spans="1:15" ht="18.75">
      <c r="A292" s="24">
        <v>44239</v>
      </c>
      <c r="B292" s="61">
        <v>2.3999999999999998E-3</v>
      </c>
      <c r="C292" s="15">
        <v>0.25</v>
      </c>
      <c r="D292" s="16">
        <v>102.96</v>
      </c>
      <c r="E292" s="16">
        <v>102.79</v>
      </c>
      <c r="F292" s="16">
        <v>102.79</v>
      </c>
      <c r="G292" s="16">
        <v>103.42</v>
      </c>
      <c r="H292" s="16">
        <v>2</v>
      </c>
      <c r="I292" s="69">
        <v>1785</v>
      </c>
      <c r="L292" s="124">
        <f t="shared" si="32"/>
        <v>44239</v>
      </c>
      <c r="M292" s="226">
        <f t="shared" si="33"/>
        <v>2</v>
      </c>
      <c r="N292" s="80">
        <f t="shared" si="34"/>
        <v>102.96</v>
      </c>
      <c r="O292" s="204">
        <f t="shared" si="35"/>
        <v>44255</v>
      </c>
    </row>
    <row r="293" spans="1:15" ht="18.75">
      <c r="A293" s="26">
        <v>44244</v>
      </c>
      <c r="B293" s="62">
        <v>3.2000000000000002E-3</v>
      </c>
      <c r="C293" s="20">
        <v>0.33</v>
      </c>
      <c r="D293" s="18">
        <v>103.29</v>
      </c>
      <c r="E293" s="18">
        <v>102.96</v>
      </c>
      <c r="F293" s="18">
        <v>102.82</v>
      </c>
      <c r="G293" s="18">
        <v>103.62</v>
      </c>
      <c r="H293" s="18">
        <v>3</v>
      </c>
      <c r="I293" s="83">
        <v>2261</v>
      </c>
      <c r="L293" s="124">
        <f t="shared" si="32"/>
        <v>44244</v>
      </c>
      <c r="M293" s="226">
        <f t="shared" si="33"/>
        <v>3</v>
      </c>
      <c r="N293" s="80">
        <f t="shared" si="34"/>
        <v>103.29</v>
      </c>
      <c r="O293" s="204">
        <f t="shared" si="35"/>
        <v>44255</v>
      </c>
    </row>
    <row r="294" spans="1:15" ht="18.75">
      <c r="A294" s="24">
        <v>44245</v>
      </c>
      <c r="B294" s="58">
        <v>-2.9999999999999997E-4</v>
      </c>
      <c r="C294" s="19">
        <v>-0.03</v>
      </c>
      <c r="D294" s="16">
        <v>103.26</v>
      </c>
      <c r="E294" s="16">
        <v>103.2</v>
      </c>
      <c r="F294" s="16">
        <v>102.57</v>
      </c>
      <c r="G294" s="16">
        <v>103.65</v>
      </c>
      <c r="H294" s="16">
        <v>4</v>
      </c>
      <c r="I294" s="69">
        <v>2604</v>
      </c>
      <c r="L294" s="124">
        <f t="shared" si="32"/>
        <v>44245</v>
      </c>
      <c r="M294" s="226">
        <f t="shared" si="33"/>
        <v>4</v>
      </c>
      <c r="N294" s="80">
        <f t="shared" si="34"/>
        <v>103.26</v>
      </c>
      <c r="O294" s="204">
        <f t="shared" si="35"/>
        <v>44255</v>
      </c>
    </row>
    <row r="295" spans="1:15" ht="18.75">
      <c r="A295" s="22">
        <v>44246</v>
      </c>
      <c r="B295" s="63">
        <v>2.2000000000000001E-3</v>
      </c>
      <c r="C295" s="13">
        <v>0.23</v>
      </c>
      <c r="D295" s="14">
        <v>103.49</v>
      </c>
      <c r="E295" s="14">
        <v>103.45</v>
      </c>
      <c r="F295" s="14">
        <v>102.87</v>
      </c>
      <c r="G295" s="14">
        <v>103.64</v>
      </c>
      <c r="H295" s="14">
        <v>3</v>
      </c>
      <c r="I295" s="82">
        <v>3158</v>
      </c>
      <c r="L295" s="124">
        <f t="shared" si="32"/>
        <v>44246</v>
      </c>
      <c r="M295" s="226">
        <f t="shared" si="33"/>
        <v>3</v>
      </c>
      <c r="N295" s="80">
        <f t="shared" si="34"/>
        <v>103.49</v>
      </c>
      <c r="O295" s="204">
        <f t="shared" si="35"/>
        <v>44255</v>
      </c>
    </row>
    <row r="296" spans="1:15" ht="18.75">
      <c r="A296" s="26">
        <v>44249</v>
      </c>
      <c r="B296" s="60">
        <v>-3.7000000000000002E-3</v>
      </c>
      <c r="C296" s="17">
        <v>-0.38</v>
      </c>
      <c r="D296" s="18">
        <v>103.11</v>
      </c>
      <c r="E296" s="18">
        <v>103.48</v>
      </c>
      <c r="F296" s="18">
        <v>102.64</v>
      </c>
      <c r="G296" s="18">
        <v>103.63</v>
      </c>
      <c r="H296" s="18">
        <v>4</v>
      </c>
      <c r="I296" s="83">
        <v>2935</v>
      </c>
      <c r="L296" s="124">
        <f t="shared" si="32"/>
        <v>44249</v>
      </c>
      <c r="M296" s="226">
        <f t="shared" si="33"/>
        <v>4</v>
      </c>
      <c r="N296" s="80">
        <f t="shared" si="34"/>
        <v>103.11</v>
      </c>
      <c r="O296" s="204">
        <f t="shared" si="35"/>
        <v>44255</v>
      </c>
    </row>
    <row r="297" spans="1:15" ht="18.75">
      <c r="A297" s="22">
        <v>44250</v>
      </c>
      <c r="B297" s="63">
        <v>4.3E-3</v>
      </c>
      <c r="C297" s="13">
        <v>0.44</v>
      </c>
      <c r="D297" s="14">
        <v>103.55</v>
      </c>
      <c r="E297" s="14">
        <v>103.51</v>
      </c>
      <c r="F297" s="14">
        <v>102.52</v>
      </c>
      <c r="G297" s="14">
        <v>103.64</v>
      </c>
      <c r="H297" s="14">
        <v>3</v>
      </c>
      <c r="I297" s="82">
        <v>4617</v>
      </c>
      <c r="L297" s="124">
        <f t="shared" si="32"/>
        <v>44250</v>
      </c>
      <c r="M297" s="226">
        <f t="shared" si="33"/>
        <v>3</v>
      </c>
      <c r="N297" s="80">
        <f t="shared" si="34"/>
        <v>103.55</v>
      </c>
      <c r="O297" s="204">
        <f t="shared" si="35"/>
        <v>44255</v>
      </c>
    </row>
    <row r="298" spans="1:15" ht="18.75">
      <c r="A298" s="24">
        <v>44251</v>
      </c>
      <c r="B298" s="58">
        <v>-5.0000000000000001E-4</v>
      </c>
      <c r="C298" s="19">
        <v>-0.05</v>
      </c>
      <c r="D298" s="16">
        <v>103.5</v>
      </c>
      <c r="E298" s="16">
        <v>103.57</v>
      </c>
      <c r="F298" s="16">
        <v>103.15</v>
      </c>
      <c r="G298" s="16">
        <v>104.2</v>
      </c>
      <c r="H298" s="16">
        <v>5</v>
      </c>
      <c r="I298" s="69">
        <v>6558</v>
      </c>
      <c r="L298" s="124">
        <f t="shared" si="32"/>
        <v>44251</v>
      </c>
      <c r="M298" s="226">
        <f t="shared" si="33"/>
        <v>5</v>
      </c>
      <c r="N298" s="80">
        <f t="shared" si="34"/>
        <v>103.5</v>
      </c>
      <c r="O298" s="204">
        <f t="shared" si="35"/>
        <v>44255</v>
      </c>
    </row>
    <row r="299" spans="1:15" ht="18.75">
      <c r="A299" s="22">
        <v>44252</v>
      </c>
      <c r="B299" s="63">
        <v>7.6E-3</v>
      </c>
      <c r="C299" s="13">
        <v>0.79</v>
      </c>
      <c r="D299" s="14">
        <v>104.29</v>
      </c>
      <c r="E299" s="14">
        <v>103.5</v>
      </c>
      <c r="F299" s="14">
        <v>103.02</v>
      </c>
      <c r="G299" s="14">
        <v>104.99</v>
      </c>
      <c r="H299" s="14">
        <v>5</v>
      </c>
      <c r="I299" s="82">
        <v>5044</v>
      </c>
      <c r="L299" s="124">
        <f t="shared" si="32"/>
        <v>44252</v>
      </c>
      <c r="M299" s="226">
        <f t="shared" si="33"/>
        <v>5</v>
      </c>
      <c r="N299" s="80">
        <f t="shared" si="34"/>
        <v>104.29</v>
      </c>
      <c r="O299" s="204">
        <f t="shared" si="35"/>
        <v>44255</v>
      </c>
    </row>
    <row r="300" spans="1:15" ht="19.5" thickBot="1">
      <c r="A300" s="125">
        <v>44253</v>
      </c>
      <c r="B300" s="128">
        <v>2E-3</v>
      </c>
      <c r="C300" s="134">
        <v>0.21</v>
      </c>
      <c r="D300" s="140">
        <v>104.5</v>
      </c>
      <c r="E300" s="140">
        <v>104.6</v>
      </c>
      <c r="F300" s="140">
        <v>104.37</v>
      </c>
      <c r="G300" s="140">
        <v>105.45</v>
      </c>
      <c r="H300" s="140">
        <v>3</v>
      </c>
      <c r="I300" s="143">
        <v>1705</v>
      </c>
      <c r="L300" s="124">
        <f t="shared" si="32"/>
        <v>44253</v>
      </c>
      <c r="M300" s="226">
        <f t="shared" si="33"/>
        <v>3</v>
      </c>
      <c r="N300" s="80">
        <f t="shared" si="34"/>
        <v>104.5</v>
      </c>
      <c r="O300" s="204">
        <f t="shared" si="35"/>
        <v>44255</v>
      </c>
    </row>
    <row r="301" spans="1:15" ht="18.75">
      <c r="A301" s="66">
        <v>44256</v>
      </c>
      <c r="B301" s="164">
        <v>-6.6E-3</v>
      </c>
      <c r="C301" s="165">
        <v>-0.69</v>
      </c>
      <c r="D301" s="67">
        <v>103.81</v>
      </c>
      <c r="E301" s="67">
        <v>104.29</v>
      </c>
      <c r="F301" s="67">
        <v>103.48</v>
      </c>
      <c r="G301" s="67">
        <v>105.15</v>
      </c>
      <c r="H301" s="67">
        <v>4</v>
      </c>
      <c r="I301" s="174">
        <v>2154</v>
      </c>
      <c r="L301" s="124">
        <f t="shared" ref="L301:L323" si="36">A301</f>
        <v>44256</v>
      </c>
      <c r="M301" s="226">
        <f t="shared" ref="M301:M323" si="37">H301</f>
        <v>4</v>
      </c>
      <c r="N301" s="80">
        <f t="shared" ref="N301:N323" si="38">D301</f>
        <v>103.81</v>
      </c>
      <c r="O301" s="204">
        <f t="shared" ref="O301:O323" si="39">EOMONTH(L301,0)</f>
        <v>44286</v>
      </c>
    </row>
    <row r="302" spans="1:15" ht="18.75">
      <c r="A302" s="24">
        <v>44257</v>
      </c>
      <c r="B302" s="58">
        <v>-1.04E-2</v>
      </c>
      <c r="C302" s="19">
        <v>-1.08</v>
      </c>
      <c r="D302" s="16">
        <v>102.73</v>
      </c>
      <c r="E302" s="16">
        <v>103.81</v>
      </c>
      <c r="F302" s="16">
        <v>102.55</v>
      </c>
      <c r="G302" s="16">
        <v>104</v>
      </c>
      <c r="H302" s="16">
        <v>4</v>
      </c>
      <c r="I302" s="69">
        <v>2111</v>
      </c>
      <c r="L302" s="124">
        <f t="shared" si="36"/>
        <v>44257</v>
      </c>
      <c r="M302" s="226">
        <f t="shared" si="37"/>
        <v>4</v>
      </c>
      <c r="N302" s="80">
        <f t="shared" si="38"/>
        <v>102.73</v>
      </c>
      <c r="O302" s="204">
        <f t="shared" si="39"/>
        <v>44286</v>
      </c>
    </row>
    <row r="303" spans="1:15" ht="18.75">
      <c r="A303" s="22">
        <v>44258</v>
      </c>
      <c r="B303" s="63">
        <v>8.6999999999999994E-3</v>
      </c>
      <c r="C303" s="13">
        <v>0.89</v>
      </c>
      <c r="D303" s="14">
        <v>103.62</v>
      </c>
      <c r="E303" s="14">
        <v>102.84</v>
      </c>
      <c r="F303" s="14">
        <v>102.81</v>
      </c>
      <c r="G303" s="14">
        <v>104.36</v>
      </c>
      <c r="H303" s="14">
        <v>2</v>
      </c>
      <c r="I303" s="82">
        <v>3820</v>
      </c>
      <c r="L303" s="124">
        <f t="shared" si="36"/>
        <v>44258</v>
      </c>
      <c r="M303" s="226">
        <f t="shared" si="37"/>
        <v>2</v>
      </c>
      <c r="N303" s="80">
        <f t="shared" si="38"/>
        <v>103.62</v>
      </c>
      <c r="O303" s="204">
        <f t="shared" si="39"/>
        <v>44286</v>
      </c>
    </row>
    <row r="304" spans="1:15" ht="18.75">
      <c r="A304" s="24">
        <v>44259</v>
      </c>
      <c r="B304" s="61">
        <v>8.5000000000000006E-3</v>
      </c>
      <c r="C304" s="15">
        <v>0.88</v>
      </c>
      <c r="D304" s="16">
        <v>104.5</v>
      </c>
      <c r="E304" s="16">
        <v>103.62</v>
      </c>
      <c r="F304" s="16">
        <v>103.62</v>
      </c>
      <c r="G304" s="16">
        <v>104.5</v>
      </c>
      <c r="H304" s="16">
        <v>3</v>
      </c>
      <c r="I304" s="69">
        <v>4127</v>
      </c>
      <c r="L304" s="124">
        <f t="shared" si="36"/>
        <v>44259</v>
      </c>
      <c r="M304" s="226">
        <f t="shared" si="37"/>
        <v>3</v>
      </c>
      <c r="N304" s="80">
        <f t="shared" si="38"/>
        <v>104.5</v>
      </c>
      <c r="O304" s="204">
        <f t="shared" si="39"/>
        <v>44286</v>
      </c>
    </row>
    <row r="305" spans="1:15" ht="18.75">
      <c r="A305" s="22">
        <v>44260</v>
      </c>
      <c r="B305" s="63">
        <v>4.7999999999999996E-3</v>
      </c>
      <c r="C305" s="13">
        <v>0.5</v>
      </c>
      <c r="D305" s="14">
        <v>105</v>
      </c>
      <c r="E305" s="14">
        <v>104.5</v>
      </c>
      <c r="F305" s="14">
        <v>103.97</v>
      </c>
      <c r="G305" s="14">
        <v>105</v>
      </c>
      <c r="H305" s="14">
        <v>4</v>
      </c>
      <c r="I305" s="82">
        <v>2892</v>
      </c>
      <c r="L305" s="124">
        <f t="shared" si="36"/>
        <v>44260</v>
      </c>
      <c r="M305" s="226">
        <f t="shared" si="37"/>
        <v>4</v>
      </c>
      <c r="N305" s="80">
        <f t="shared" si="38"/>
        <v>105</v>
      </c>
      <c r="O305" s="204">
        <f t="shared" si="39"/>
        <v>44286</v>
      </c>
    </row>
    <row r="306" spans="1:15" ht="18.75">
      <c r="A306" s="26">
        <v>44263</v>
      </c>
      <c r="B306" s="62">
        <v>9.4999999999999998E-3</v>
      </c>
      <c r="C306" s="20">
        <v>1</v>
      </c>
      <c r="D306" s="18">
        <v>106</v>
      </c>
      <c r="E306" s="18">
        <v>105</v>
      </c>
      <c r="F306" s="18">
        <v>104.42</v>
      </c>
      <c r="G306" s="18">
        <v>106</v>
      </c>
      <c r="H306" s="18">
        <v>4</v>
      </c>
      <c r="I306" s="83">
        <v>4101</v>
      </c>
      <c r="L306" s="124">
        <f t="shared" si="36"/>
        <v>44263</v>
      </c>
      <c r="M306" s="226">
        <f t="shared" si="37"/>
        <v>4</v>
      </c>
      <c r="N306" s="80">
        <f t="shared" si="38"/>
        <v>106</v>
      </c>
      <c r="O306" s="204">
        <f t="shared" si="39"/>
        <v>44286</v>
      </c>
    </row>
    <row r="307" spans="1:15" ht="18.75">
      <c r="A307" s="22">
        <v>44264</v>
      </c>
      <c r="B307" s="59">
        <v>-1E-4</v>
      </c>
      <c r="C307" s="21">
        <v>-0.01</v>
      </c>
      <c r="D307" s="14">
        <v>105.99</v>
      </c>
      <c r="E307" s="14">
        <v>106</v>
      </c>
      <c r="F307" s="14">
        <v>105</v>
      </c>
      <c r="G307" s="14">
        <v>106.98</v>
      </c>
      <c r="H307" s="14">
        <v>4</v>
      </c>
      <c r="I307" s="82">
        <v>3530</v>
      </c>
      <c r="L307" s="124">
        <f t="shared" si="36"/>
        <v>44264</v>
      </c>
      <c r="M307" s="226">
        <f t="shared" si="37"/>
        <v>4</v>
      </c>
      <c r="N307" s="80">
        <f t="shared" si="38"/>
        <v>105.99</v>
      </c>
      <c r="O307" s="204">
        <f t="shared" si="39"/>
        <v>44286</v>
      </c>
    </row>
    <row r="308" spans="1:15" ht="18.75">
      <c r="A308" s="24">
        <v>44265</v>
      </c>
      <c r="B308" s="58">
        <v>-9.2999999999999992E-3</v>
      </c>
      <c r="C308" s="19">
        <v>-0.99</v>
      </c>
      <c r="D308" s="16">
        <v>105</v>
      </c>
      <c r="E308" s="16">
        <v>105.99</v>
      </c>
      <c r="F308" s="16">
        <v>105</v>
      </c>
      <c r="G308" s="16">
        <v>106.78</v>
      </c>
      <c r="H308" s="16">
        <v>3</v>
      </c>
      <c r="I308" s="69">
        <v>3388</v>
      </c>
      <c r="L308" s="124">
        <f t="shared" si="36"/>
        <v>44265</v>
      </c>
      <c r="M308" s="226">
        <f t="shared" si="37"/>
        <v>3</v>
      </c>
      <c r="N308" s="80">
        <f t="shared" si="38"/>
        <v>105</v>
      </c>
      <c r="O308" s="204">
        <f t="shared" si="39"/>
        <v>44286</v>
      </c>
    </row>
    <row r="309" spans="1:15" ht="18.75">
      <c r="A309" s="22">
        <v>44266</v>
      </c>
      <c r="B309" s="59">
        <v>-8.9999999999999998E-4</v>
      </c>
      <c r="C309" s="21">
        <v>-0.09</v>
      </c>
      <c r="D309" s="14">
        <v>104.91</v>
      </c>
      <c r="E309" s="14">
        <v>105.15</v>
      </c>
      <c r="F309" s="14">
        <v>104.01</v>
      </c>
      <c r="G309" s="14">
        <v>105.95</v>
      </c>
      <c r="H309" s="14">
        <v>2</v>
      </c>
      <c r="I309" s="82">
        <v>2779</v>
      </c>
      <c r="L309" s="124">
        <f t="shared" si="36"/>
        <v>44266</v>
      </c>
      <c r="M309" s="226">
        <f t="shared" si="37"/>
        <v>2</v>
      </c>
      <c r="N309" s="80">
        <f t="shared" si="38"/>
        <v>104.91</v>
      </c>
      <c r="O309" s="204">
        <f t="shared" si="39"/>
        <v>44286</v>
      </c>
    </row>
    <row r="310" spans="1:15" ht="18.75">
      <c r="A310" s="24">
        <v>44267</v>
      </c>
      <c r="B310" s="58">
        <v>-1E-4</v>
      </c>
      <c r="C310" s="19">
        <v>-0.01</v>
      </c>
      <c r="D310" s="16">
        <v>104.9</v>
      </c>
      <c r="E310" s="16">
        <v>104.89</v>
      </c>
      <c r="F310" s="16">
        <v>104.31</v>
      </c>
      <c r="G310" s="16">
        <v>105</v>
      </c>
      <c r="H310" s="16">
        <v>2</v>
      </c>
      <c r="I310" s="69">
        <v>2120</v>
      </c>
      <c r="L310" s="124">
        <f t="shared" si="36"/>
        <v>44267</v>
      </c>
      <c r="M310" s="226">
        <f t="shared" si="37"/>
        <v>2</v>
      </c>
      <c r="N310" s="80">
        <f t="shared" si="38"/>
        <v>104.9</v>
      </c>
      <c r="O310" s="204">
        <f t="shared" si="39"/>
        <v>44286</v>
      </c>
    </row>
    <row r="311" spans="1:15" ht="18.75">
      <c r="A311" s="26">
        <v>44270</v>
      </c>
      <c r="B311" s="60">
        <v>-1.15E-2</v>
      </c>
      <c r="C311" s="17">
        <v>-1.21</v>
      </c>
      <c r="D311" s="18">
        <v>103.69</v>
      </c>
      <c r="E311" s="18">
        <v>104.9</v>
      </c>
      <c r="F311" s="18">
        <v>102.85</v>
      </c>
      <c r="G311" s="18">
        <v>105.2</v>
      </c>
      <c r="H311" s="18">
        <v>4</v>
      </c>
      <c r="I311" s="83">
        <v>3772</v>
      </c>
      <c r="L311" s="124">
        <f t="shared" si="36"/>
        <v>44270</v>
      </c>
      <c r="M311" s="226">
        <f t="shared" si="37"/>
        <v>4</v>
      </c>
      <c r="N311" s="80">
        <f t="shared" si="38"/>
        <v>103.69</v>
      </c>
      <c r="O311" s="204">
        <f t="shared" si="39"/>
        <v>44286</v>
      </c>
    </row>
    <row r="312" spans="1:15" ht="18.75">
      <c r="A312" s="24">
        <v>44271</v>
      </c>
      <c r="B312" s="58">
        <v>-4.1000000000000003E-3</v>
      </c>
      <c r="C312" s="19">
        <v>-0.42</v>
      </c>
      <c r="D312" s="16">
        <v>103.27</v>
      </c>
      <c r="E312" s="16">
        <v>104.24</v>
      </c>
      <c r="F312" s="16">
        <v>102.52</v>
      </c>
      <c r="G312" s="16">
        <v>104.48</v>
      </c>
      <c r="H312" s="16">
        <v>3</v>
      </c>
      <c r="I312" s="69">
        <v>1839</v>
      </c>
      <c r="L312" s="124">
        <f t="shared" si="36"/>
        <v>44271</v>
      </c>
      <c r="M312" s="226">
        <f t="shared" si="37"/>
        <v>3</v>
      </c>
      <c r="N312" s="80">
        <f t="shared" si="38"/>
        <v>103.27</v>
      </c>
      <c r="O312" s="204">
        <f t="shared" si="39"/>
        <v>44286</v>
      </c>
    </row>
    <row r="313" spans="1:15" ht="18.75">
      <c r="A313" s="22">
        <v>44272</v>
      </c>
      <c r="B313" s="59">
        <v>-6.4000000000000003E-3</v>
      </c>
      <c r="C313" s="21">
        <v>-0.66</v>
      </c>
      <c r="D313" s="14">
        <v>102.61</v>
      </c>
      <c r="E313" s="14">
        <v>103.19</v>
      </c>
      <c r="F313" s="14">
        <v>102.61</v>
      </c>
      <c r="G313" s="14">
        <v>103.83</v>
      </c>
      <c r="H313" s="14">
        <v>3</v>
      </c>
      <c r="I313" s="82">
        <v>3043</v>
      </c>
      <c r="L313" s="124">
        <f t="shared" si="36"/>
        <v>44272</v>
      </c>
      <c r="M313" s="226">
        <f t="shared" si="37"/>
        <v>3</v>
      </c>
      <c r="N313" s="80">
        <f t="shared" si="38"/>
        <v>102.61</v>
      </c>
      <c r="O313" s="204">
        <f t="shared" si="39"/>
        <v>44286</v>
      </c>
    </row>
    <row r="314" spans="1:15" ht="18.75">
      <c r="A314" s="24">
        <v>44273</v>
      </c>
      <c r="B314" s="61">
        <v>1.0500000000000001E-2</v>
      </c>
      <c r="C314" s="15">
        <v>1.08</v>
      </c>
      <c r="D314" s="16">
        <v>103.69</v>
      </c>
      <c r="E314" s="16">
        <v>103</v>
      </c>
      <c r="F314" s="16">
        <v>102.9</v>
      </c>
      <c r="G314" s="16">
        <v>103.78</v>
      </c>
      <c r="H314" s="16">
        <v>3</v>
      </c>
      <c r="I314" s="69">
        <v>3501</v>
      </c>
      <c r="L314" s="124">
        <f t="shared" si="36"/>
        <v>44273</v>
      </c>
      <c r="M314" s="226">
        <f t="shared" si="37"/>
        <v>3</v>
      </c>
      <c r="N314" s="80">
        <f t="shared" si="38"/>
        <v>103.69</v>
      </c>
      <c r="O314" s="204">
        <f t="shared" si="39"/>
        <v>44286</v>
      </c>
    </row>
    <row r="315" spans="1:15" ht="18.75">
      <c r="A315" s="22">
        <v>44274</v>
      </c>
      <c r="B315" s="63">
        <v>2.3E-3</v>
      </c>
      <c r="C315" s="13">
        <v>0.24</v>
      </c>
      <c r="D315" s="14">
        <v>103.93</v>
      </c>
      <c r="E315" s="14">
        <v>103.8</v>
      </c>
      <c r="F315" s="14">
        <v>103.13</v>
      </c>
      <c r="G315" s="14">
        <v>103.93</v>
      </c>
      <c r="H315" s="14">
        <v>4</v>
      </c>
      <c r="I315" s="82">
        <v>4837</v>
      </c>
      <c r="L315" s="124">
        <f t="shared" si="36"/>
        <v>44274</v>
      </c>
      <c r="M315" s="226">
        <f t="shared" si="37"/>
        <v>4</v>
      </c>
      <c r="N315" s="80">
        <f t="shared" si="38"/>
        <v>103.93</v>
      </c>
      <c r="O315" s="204">
        <f t="shared" si="39"/>
        <v>44286</v>
      </c>
    </row>
    <row r="316" spans="1:15" ht="18.75">
      <c r="A316" s="26">
        <v>44277</v>
      </c>
      <c r="B316" s="60">
        <v>-6.7999999999999996E-3</v>
      </c>
      <c r="C316" s="17">
        <v>-0.71</v>
      </c>
      <c r="D316" s="18">
        <v>103.22</v>
      </c>
      <c r="E316" s="18">
        <v>103.93</v>
      </c>
      <c r="F316" s="18">
        <v>102.61</v>
      </c>
      <c r="G316" s="18">
        <v>103.93</v>
      </c>
      <c r="H316" s="18">
        <v>4</v>
      </c>
      <c r="I316" s="83">
        <v>5469</v>
      </c>
      <c r="L316" s="124">
        <f t="shared" si="36"/>
        <v>44277</v>
      </c>
      <c r="M316" s="226">
        <f t="shared" si="37"/>
        <v>4</v>
      </c>
      <c r="N316" s="80">
        <f t="shared" si="38"/>
        <v>103.22</v>
      </c>
      <c r="O316" s="204">
        <f t="shared" si="39"/>
        <v>44286</v>
      </c>
    </row>
    <row r="317" spans="1:15" ht="18.75">
      <c r="A317" s="22">
        <v>44278</v>
      </c>
      <c r="B317" s="59">
        <v>-8.9999999999999998E-4</v>
      </c>
      <c r="C317" s="21">
        <v>-0.09</v>
      </c>
      <c r="D317" s="14">
        <v>103.13</v>
      </c>
      <c r="E317" s="14">
        <v>103.22</v>
      </c>
      <c r="F317" s="14">
        <v>102.93</v>
      </c>
      <c r="G317" s="14">
        <v>104.98</v>
      </c>
      <c r="H317" s="14">
        <v>6</v>
      </c>
      <c r="I317" s="82">
        <v>6498</v>
      </c>
      <c r="L317" s="124">
        <f t="shared" si="36"/>
        <v>44278</v>
      </c>
      <c r="M317" s="226">
        <f t="shared" si="37"/>
        <v>6</v>
      </c>
      <c r="N317" s="80">
        <f t="shared" si="38"/>
        <v>103.13</v>
      </c>
      <c r="O317" s="204">
        <f t="shared" si="39"/>
        <v>44286</v>
      </c>
    </row>
    <row r="318" spans="1:15" ht="18.75">
      <c r="A318" s="24">
        <v>44279</v>
      </c>
      <c r="B318" s="61">
        <v>8.9999999999999998E-4</v>
      </c>
      <c r="C318" s="15">
        <v>0.09</v>
      </c>
      <c r="D318" s="16">
        <v>103.22</v>
      </c>
      <c r="E318" s="16">
        <v>103.35</v>
      </c>
      <c r="F318" s="16">
        <v>102.7</v>
      </c>
      <c r="G318" s="16">
        <v>104.48</v>
      </c>
      <c r="H318" s="16">
        <v>4</v>
      </c>
      <c r="I318" s="69">
        <v>3626</v>
      </c>
      <c r="L318" s="124">
        <f t="shared" si="36"/>
        <v>44279</v>
      </c>
      <c r="M318" s="226">
        <f t="shared" si="37"/>
        <v>4</v>
      </c>
      <c r="N318" s="80">
        <f t="shared" si="38"/>
        <v>103.22</v>
      </c>
      <c r="O318" s="204">
        <f t="shared" si="39"/>
        <v>44286</v>
      </c>
    </row>
    <row r="319" spans="1:15" ht="18.75">
      <c r="A319" s="22">
        <v>44280</v>
      </c>
      <c r="B319" s="59">
        <v>-8.0000000000000004E-4</v>
      </c>
      <c r="C319" s="21">
        <v>-0.08</v>
      </c>
      <c r="D319" s="14">
        <v>103.14</v>
      </c>
      <c r="E319" s="14">
        <v>103.78</v>
      </c>
      <c r="F319" s="14">
        <v>102.84</v>
      </c>
      <c r="G319" s="14">
        <v>103.78</v>
      </c>
      <c r="H319" s="14">
        <v>2</v>
      </c>
      <c r="I319" s="82">
        <v>2190</v>
      </c>
      <c r="L319" s="124">
        <f t="shared" si="36"/>
        <v>44280</v>
      </c>
      <c r="M319" s="226">
        <f t="shared" si="37"/>
        <v>2</v>
      </c>
      <c r="N319" s="80">
        <f t="shared" si="38"/>
        <v>103.14</v>
      </c>
      <c r="O319" s="204">
        <f t="shared" si="39"/>
        <v>44286</v>
      </c>
    </row>
    <row r="320" spans="1:15" ht="18.75">
      <c r="A320" s="24">
        <v>44281</v>
      </c>
      <c r="B320" s="58">
        <v>-2.9999999999999997E-4</v>
      </c>
      <c r="C320" s="19">
        <v>-0.03</v>
      </c>
      <c r="D320" s="16">
        <v>103.11</v>
      </c>
      <c r="E320" s="16">
        <v>103.14</v>
      </c>
      <c r="F320" s="16">
        <v>102.53</v>
      </c>
      <c r="G320" s="16">
        <v>103.66</v>
      </c>
      <c r="H320" s="16">
        <v>4</v>
      </c>
      <c r="I320" s="69">
        <v>3276</v>
      </c>
      <c r="L320" s="124">
        <f t="shared" si="36"/>
        <v>44281</v>
      </c>
      <c r="M320" s="226">
        <f t="shared" si="37"/>
        <v>4</v>
      </c>
      <c r="N320" s="80">
        <f t="shared" si="38"/>
        <v>103.11</v>
      </c>
      <c r="O320" s="204">
        <f t="shared" si="39"/>
        <v>44286</v>
      </c>
    </row>
    <row r="321" spans="1:15" ht="18.75">
      <c r="A321" s="26">
        <v>44284</v>
      </c>
      <c r="B321" s="60">
        <v>-1.2999999999999999E-3</v>
      </c>
      <c r="C321" s="17">
        <v>-0.13</v>
      </c>
      <c r="D321" s="18">
        <v>102.98</v>
      </c>
      <c r="E321" s="18">
        <v>103.11</v>
      </c>
      <c r="F321" s="18">
        <v>102.87</v>
      </c>
      <c r="G321" s="18">
        <v>103.59</v>
      </c>
      <c r="H321" s="18">
        <v>2</v>
      </c>
      <c r="I321" s="83">
        <v>2587</v>
      </c>
      <c r="L321" s="124">
        <f t="shared" si="36"/>
        <v>44284</v>
      </c>
      <c r="M321" s="226">
        <f t="shared" si="37"/>
        <v>2</v>
      </c>
      <c r="N321" s="80">
        <f t="shared" si="38"/>
        <v>102.98</v>
      </c>
      <c r="O321" s="204">
        <f t="shared" si="39"/>
        <v>44286</v>
      </c>
    </row>
    <row r="322" spans="1:15" ht="18.75">
      <c r="A322" s="24">
        <v>44285</v>
      </c>
      <c r="B322" s="61">
        <v>1.1999999999999999E-3</v>
      </c>
      <c r="C322" s="15">
        <v>0.12</v>
      </c>
      <c r="D322" s="16">
        <v>103.1</v>
      </c>
      <c r="E322" s="16">
        <v>102.98</v>
      </c>
      <c r="F322" s="16">
        <v>102.34</v>
      </c>
      <c r="G322" s="16">
        <v>103.45</v>
      </c>
      <c r="H322" s="16">
        <v>3</v>
      </c>
      <c r="I322" s="69">
        <v>4231</v>
      </c>
      <c r="L322" s="124">
        <f t="shared" si="36"/>
        <v>44285</v>
      </c>
      <c r="M322" s="226">
        <f t="shared" si="37"/>
        <v>3</v>
      </c>
      <c r="N322" s="80">
        <f t="shared" si="38"/>
        <v>103.1</v>
      </c>
      <c r="O322" s="204">
        <f t="shared" si="39"/>
        <v>44286</v>
      </c>
    </row>
    <row r="323" spans="1:15" ht="19.5" thickBot="1">
      <c r="A323" s="70">
        <v>44286</v>
      </c>
      <c r="B323" s="155">
        <v>8.3999999999999995E-3</v>
      </c>
      <c r="C323" s="157">
        <v>0.87</v>
      </c>
      <c r="D323" s="71">
        <v>103.97</v>
      </c>
      <c r="E323" s="71">
        <v>103.35</v>
      </c>
      <c r="F323" s="71">
        <v>102.52</v>
      </c>
      <c r="G323" s="71">
        <v>103.97</v>
      </c>
      <c r="H323" s="71">
        <v>5</v>
      </c>
      <c r="I323" s="198">
        <v>4412</v>
      </c>
      <c r="L323" s="124">
        <f t="shared" si="36"/>
        <v>44286</v>
      </c>
      <c r="M323" s="226">
        <f t="shared" si="37"/>
        <v>5</v>
      </c>
      <c r="N323" s="80">
        <f t="shared" si="38"/>
        <v>103.97</v>
      </c>
      <c r="O323" s="204">
        <f t="shared" si="39"/>
        <v>44286</v>
      </c>
    </row>
    <row r="324" spans="1:15" ht="18.75">
      <c r="A324" s="252">
        <v>44287</v>
      </c>
      <c r="B324" s="254">
        <v>-8.5000000000000006E-3</v>
      </c>
      <c r="C324" s="256">
        <v>-0.88</v>
      </c>
      <c r="D324" s="258">
        <v>103.09</v>
      </c>
      <c r="E324" s="258">
        <v>103.97</v>
      </c>
      <c r="F324" s="258">
        <v>102.81</v>
      </c>
      <c r="G324" s="258">
        <v>103.97</v>
      </c>
      <c r="H324" s="258">
        <v>3</v>
      </c>
      <c r="I324" s="260">
        <v>3988</v>
      </c>
      <c r="L324" s="124">
        <f t="shared" ref="L324:L343" si="40">A324</f>
        <v>44287</v>
      </c>
      <c r="M324" s="226">
        <f t="shared" ref="M324:M342" si="41">H324</f>
        <v>3</v>
      </c>
      <c r="N324" s="80">
        <f t="shared" ref="N324:N342" si="42">D324</f>
        <v>103.09</v>
      </c>
      <c r="O324" s="204">
        <f t="shared" ref="O324:O342" si="43">EOMONTH(L324,0)</f>
        <v>44316</v>
      </c>
    </row>
    <row r="325" spans="1:15" ht="18.75">
      <c r="A325" s="250">
        <v>44291</v>
      </c>
      <c r="B325" s="241">
        <v>-2.5000000000000001E-3</v>
      </c>
      <c r="C325" s="242">
        <v>-0.26</v>
      </c>
      <c r="D325" s="243">
        <v>102.83</v>
      </c>
      <c r="E325" s="243">
        <v>103.9</v>
      </c>
      <c r="F325" s="243">
        <v>102.76</v>
      </c>
      <c r="G325" s="243">
        <v>103.9</v>
      </c>
      <c r="H325" s="243">
        <v>4</v>
      </c>
      <c r="I325" s="251">
        <v>4304</v>
      </c>
      <c r="L325" s="124">
        <f t="shared" si="40"/>
        <v>44291</v>
      </c>
      <c r="M325" s="226">
        <f t="shared" si="41"/>
        <v>4</v>
      </c>
      <c r="N325" s="80">
        <f t="shared" si="42"/>
        <v>102.83</v>
      </c>
      <c r="O325" s="204">
        <f t="shared" si="43"/>
        <v>44316</v>
      </c>
    </row>
    <row r="326" spans="1:15" ht="18.75">
      <c r="A326" s="246">
        <v>44292</v>
      </c>
      <c r="B326" s="239">
        <v>-5.9999999999999995E-4</v>
      </c>
      <c r="C326" s="240">
        <v>-0.06</v>
      </c>
      <c r="D326" s="236">
        <v>102.77</v>
      </c>
      <c r="E326" s="236">
        <v>102.8</v>
      </c>
      <c r="F326" s="236">
        <v>102.62</v>
      </c>
      <c r="G326" s="236">
        <v>103.54</v>
      </c>
      <c r="H326" s="236">
        <v>3</v>
      </c>
      <c r="I326" s="247">
        <v>2696</v>
      </c>
      <c r="L326" s="124">
        <f t="shared" si="40"/>
        <v>44292</v>
      </c>
      <c r="M326" s="226">
        <f t="shared" si="41"/>
        <v>3</v>
      </c>
      <c r="N326" s="80">
        <f t="shared" si="42"/>
        <v>102.77</v>
      </c>
      <c r="O326" s="204">
        <f t="shared" si="43"/>
        <v>44316</v>
      </c>
    </row>
    <row r="327" spans="1:15" ht="18.75">
      <c r="A327" s="248">
        <v>44293</v>
      </c>
      <c r="B327" s="237">
        <v>2.2000000000000001E-3</v>
      </c>
      <c r="C327" s="238">
        <v>0.23</v>
      </c>
      <c r="D327" s="231">
        <v>103</v>
      </c>
      <c r="E327" s="231">
        <v>103</v>
      </c>
      <c r="F327" s="231">
        <v>102.56</v>
      </c>
      <c r="G327" s="231">
        <v>103.47</v>
      </c>
      <c r="H327" s="231">
        <v>3</v>
      </c>
      <c r="I327" s="249">
        <v>2916</v>
      </c>
      <c r="L327" s="124">
        <f t="shared" si="40"/>
        <v>44293</v>
      </c>
      <c r="M327" s="226">
        <f t="shared" si="41"/>
        <v>3</v>
      </c>
      <c r="N327" s="80">
        <f t="shared" si="42"/>
        <v>103</v>
      </c>
      <c r="O327" s="204">
        <f t="shared" si="43"/>
        <v>44316</v>
      </c>
    </row>
    <row r="328" spans="1:15" ht="18.75">
      <c r="A328" s="246">
        <v>44294</v>
      </c>
      <c r="B328" s="239">
        <v>-7.1999999999999998E-3</v>
      </c>
      <c r="C328" s="240">
        <v>-0.74</v>
      </c>
      <c r="D328" s="236">
        <v>102.26</v>
      </c>
      <c r="E328" s="236">
        <v>103.03</v>
      </c>
      <c r="F328" s="236">
        <v>101.01</v>
      </c>
      <c r="G328" s="236">
        <v>103.38</v>
      </c>
      <c r="H328" s="236">
        <v>4</v>
      </c>
      <c r="I328" s="247">
        <v>5884</v>
      </c>
      <c r="L328" s="124">
        <f t="shared" si="40"/>
        <v>44294</v>
      </c>
      <c r="M328" s="226">
        <f t="shared" si="41"/>
        <v>4</v>
      </c>
      <c r="N328" s="80">
        <f t="shared" si="42"/>
        <v>102.26</v>
      </c>
      <c r="O328" s="204">
        <f t="shared" si="43"/>
        <v>44316</v>
      </c>
    </row>
    <row r="329" spans="1:15" ht="18.75">
      <c r="A329" s="248">
        <v>44295</v>
      </c>
      <c r="B329" s="237">
        <v>5.5999999999999999E-3</v>
      </c>
      <c r="C329" s="238">
        <v>0.56999999999999995</v>
      </c>
      <c r="D329" s="231">
        <v>102.83</v>
      </c>
      <c r="E329" s="231">
        <v>102.25</v>
      </c>
      <c r="F329" s="231">
        <v>102.25</v>
      </c>
      <c r="G329" s="231">
        <v>102.83</v>
      </c>
      <c r="H329" s="231">
        <v>2</v>
      </c>
      <c r="I329" s="249">
        <v>4740</v>
      </c>
      <c r="L329" s="124">
        <f t="shared" si="40"/>
        <v>44295</v>
      </c>
      <c r="M329" s="226">
        <f t="shared" si="41"/>
        <v>2</v>
      </c>
      <c r="N329" s="80">
        <f t="shared" si="42"/>
        <v>102.83</v>
      </c>
      <c r="O329" s="204">
        <f t="shared" si="43"/>
        <v>44316</v>
      </c>
    </row>
    <row r="330" spans="1:15" ht="18.75">
      <c r="A330" s="250">
        <v>44298</v>
      </c>
      <c r="B330" s="241">
        <v>-6.6E-3</v>
      </c>
      <c r="C330" s="242">
        <v>-0.68</v>
      </c>
      <c r="D330" s="243">
        <v>102.15</v>
      </c>
      <c r="E330" s="243">
        <v>103.02</v>
      </c>
      <c r="F330" s="243">
        <v>102.03</v>
      </c>
      <c r="G330" s="243">
        <v>103.2</v>
      </c>
      <c r="H330" s="243">
        <v>4</v>
      </c>
      <c r="I330" s="251">
        <v>4810</v>
      </c>
      <c r="L330" s="124">
        <f t="shared" si="40"/>
        <v>44298</v>
      </c>
      <c r="M330" s="226">
        <f t="shared" si="41"/>
        <v>4</v>
      </c>
      <c r="N330" s="80">
        <f t="shared" si="42"/>
        <v>102.15</v>
      </c>
      <c r="O330" s="204">
        <f t="shared" si="43"/>
        <v>44316</v>
      </c>
    </row>
    <row r="331" spans="1:15" ht="18.75">
      <c r="A331" s="248">
        <v>44299</v>
      </c>
      <c r="B331" s="237">
        <v>2.3999999999999998E-3</v>
      </c>
      <c r="C331" s="238">
        <v>0.25</v>
      </c>
      <c r="D331" s="231">
        <v>102.4</v>
      </c>
      <c r="E331" s="231">
        <v>102.26</v>
      </c>
      <c r="F331" s="231">
        <v>102.12</v>
      </c>
      <c r="G331" s="231">
        <v>103.47</v>
      </c>
      <c r="H331" s="231">
        <v>6</v>
      </c>
      <c r="I331" s="249">
        <v>8454</v>
      </c>
      <c r="L331" s="124">
        <f t="shared" si="40"/>
        <v>44299</v>
      </c>
      <c r="M331" s="226">
        <f t="shared" si="41"/>
        <v>6</v>
      </c>
      <c r="N331" s="80">
        <f t="shared" si="42"/>
        <v>102.4</v>
      </c>
      <c r="O331" s="204">
        <f t="shared" si="43"/>
        <v>44316</v>
      </c>
    </row>
    <row r="332" spans="1:15" ht="18.75">
      <c r="A332" s="246">
        <v>44300</v>
      </c>
      <c r="B332" s="234">
        <v>8.9999999999999998E-4</v>
      </c>
      <c r="C332" s="235">
        <v>0.09</v>
      </c>
      <c r="D332" s="236">
        <v>102.49</v>
      </c>
      <c r="E332" s="236">
        <v>102.4</v>
      </c>
      <c r="F332" s="236">
        <v>102.15</v>
      </c>
      <c r="G332" s="236">
        <v>102.98</v>
      </c>
      <c r="H332" s="236">
        <v>3</v>
      </c>
      <c r="I332" s="247">
        <v>2605</v>
      </c>
      <c r="L332" s="124">
        <f t="shared" si="40"/>
        <v>44300</v>
      </c>
      <c r="M332" s="226">
        <f t="shared" si="41"/>
        <v>3</v>
      </c>
      <c r="N332" s="80">
        <f t="shared" si="42"/>
        <v>102.49</v>
      </c>
      <c r="O332" s="204">
        <f t="shared" si="43"/>
        <v>44316</v>
      </c>
    </row>
    <row r="333" spans="1:15" ht="18.75">
      <c r="A333" s="248">
        <v>44301</v>
      </c>
      <c r="B333" s="237">
        <v>4.8999999999999998E-3</v>
      </c>
      <c r="C333" s="238">
        <v>0.5</v>
      </c>
      <c r="D333" s="231">
        <v>102.99</v>
      </c>
      <c r="E333" s="231">
        <v>102.8</v>
      </c>
      <c r="F333" s="231">
        <v>102.07</v>
      </c>
      <c r="G333" s="231">
        <v>103.19</v>
      </c>
      <c r="H333" s="231">
        <v>3</v>
      </c>
      <c r="I333" s="249">
        <v>4400</v>
      </c>
      <c r="L333" s="124">
        <f t="shared" si="40"/>
        <v>44301</v>
      </c>
      <c r="M333" s="226">
        <f t="shared" si="41"/>
        <v>3</v>
      </c>
      <c r="N333" s="80">
        <f t="shared" si="42"/>
        <v>102.99</v>
      </c>
      <c r="O333" s="204">
        <f t="shared" si="43"/>
        <v>44316</v>
      </c>
    </row>
    <row r="334" spans="1:15" ht="18.75">
      <c r="A334" s="246">
        <v>44302</v>
      </c>
      <c r="B334" s="239">
        <v>-2.3E-3</v>
      </c>
      <c r="C334" s="240">
        <v>-0.24</v>
      </c>
      <c r="D334" s="236">
        <v>102.75</v>
      </c>
      <c r="E334" s="236">
        <v>103.1</v>
      </c>
      <c r="F334" s="236">
        <v>102.7</v>
      </c>
      <c r="G334" s="236">
        <v>103.38</v>
      </c>
      <c r="H334" s="236">
        <v>3</v>
      </c>
      <c r="I334" s="247">
        <v>3216</v>
      </c>
      <c r="L334" s="124">
        <f t="shared" si="40"/>
        <v>44302</v>
      </c>
      <c r="M334" s="226">
        <f t="shared" si="41"/>
        <v>3</v>
      </c>
      <c r="N334" s="80">
        <f t="shared" si="42"/>
        <v>102.75</v>
      </c>
      <c r="O334" s="204">
        <f t="shared" si="43"/>
        <v>44316</v>
      </c>
    </row>
    <row r="335" spans="1:15" ht="18.75">
      <c r="A335" s="250">
        <v>44305</v>
      </c>
      <c r="B335" s="244">
        <v>1E-4</v>
      </c>
      <c r="C335" s="245">
        <v>0.01</v>
      </c>
      <c r="D335" s="243">
        <v>102.76</v>
      </c>
      <c r="E335" s="243">
        <v>102.9</v>
      </c>
      <c r="F335" s="243">
        <v>102.75</v>
      </c>
      <c r="G335" s="243">
        <v>103.18</v>
      </c>
      <c r="H335" s="243">
        <v>3</v>
      </c>
      <c r="I335" s="251">
        <v>3117</v>
      </c>
      <c r="L335" s="124">
        <f t="shared" si="40"/>
        <v>44305</v>
      </c>
      <c r="M335" s="226">
        <f t="shared" si="41"/>
        <v>3</v>
      </c>
      <c r="N335" s="80">
        <f t="shared" si="42"/>
        <v>102.76</v>
      </c>
      <c r="O335" s="204">
        <f t="shared" si="43"/>
        <v>44316</v>
      </c>
    </row>
    <row r="336" spans="1:15" ht="18.75">
      <c r="A336" s="246">
        <v>44306</v>
      </c>
      <c r="B336" s="234">
        <v>1.1900000000000001E-2</v>
      </c>
      <c r="C336" s="235">
        <v>1.22</v>
      </c>
      <c r="D336" s="236">
        <v>103.98</v>
      </c>
      <c r="E336" s="236">
        <v>102.75</v>
      </c>
      <c r="F336" s="236">
        <v>102.75</v>
      </c>
      <c r="G336" s="236">
        <v>103.98</v>
      </c>
      <c r="H336" s="236">
        <v>3</v>
      </c>
      <c r="I336" s="247">
        <v>3133</v>
      </c>
      <c r="L336" s="124">
        <f t="shared" si="40"/>
        <v>44306</v>
      </c>
      <c r="M336" s="226">
        <f t="shared" si="41"/>
        <v>3</v>
      </c>
      <c r="N336" s="80">
        <f t="shared" si="42"/>
        <v>103.98</v>
      </c>
      <c r="O336" s="204">
        <f t="shared" si="43"/>
        <v>44316</v>
      </c>
    </row>
    <row r="337" spans="1:15" ht="18.75">
      <c r="A337" s="248">
        <v>44308</v>
      </c>
      <c r="B337" s="232">
        <v>-6.6E-3</v>
      </c>
      <c r="C337" s="233">
        <v>-0.69</v>
      </c>
      <c r="D337" s="231">
        <v>103.29</v>
      </c>
      <c r="E337" s="231">
        <v>103.98</v>
      </c>
      <c r="F337" s="231">
        <v>102.93</v>
      </c>
      <c r="G337" s="231">
        <v>103.98</v>
      </c>
      <c r="H337" s="231">
        <v>3</v>
      </c>
      <c r="I337" s="249">
        <v>4679</v>
      </c>
      <c r="L337" s="124">
        <f t="shared" si="40"/>
        <v>44308</v>
      </c>
      <c r="M337" s="226">
        <f t="shared" si="41"/>
        <v>3</v>
      </c>
      <c r="N337" s="80">
        <f t="shared" si="42"/>
        <v>103.29</v>
      </c>
      <c r="O337" s="204">
        <f t="shared" si="43"/>
        <v>44316</v>
      </c>
    </row>
    <row r="338" spans="1:15" ht="18.75">
      <c r="A338" s="246">
        <v>44309</v>
      </c>
      <c r="B338" s="239">
        <v>-2.5999999999999999E-3</v>
      </c>
      <c r="C338" s="240">
        <v>-0.27</v>
      </c>
      <c r="D338" s="236">
        <v>103.02</v>
      </c>
      <c r="E338" s="236">
        <v>103.29</v>
      </c>
      <c r="F338" s="236">
        <v>102.8</v>
      </c>
      <c r="G338" s="236">
        <v>103.86</v>
      </c>
      <c r="H338" s="236">
        <v>4</v>
      </c>
      <c r="I338" s="247">
        <v>3841</v>
      </c>
      <c r="L338" s="124">
        <f t="shared" si="40"/>
        <v>44309</v>
      </c>
      <c r="M338" s="226">
        <f t="shared" si="41"/>
        <v>4</v>
      </c>
      <c r="N338" s="80">
        <f t="shared" si="42"/>
        <v>103.02</v>
      </c>
      <c r="O338" s="204">
        <f t="shared" si="43"/>
        <v>44316</v>
      </c>
    </row>
    <row r="339" spans="1:15" ht="18.75">
      <c r="A339" s="250">
        <v>44312</v>
      </c>
      <c r="B339" s="241">
        <v>-2.0000000000000001E-4</v>
      </c>
      <c r="C339" s="242">
        <v>-0.02</v>
      </c>
      <c r="D339" s="243">
        <v>103</v>
      </c>
      <c r="E339" s="243">
        <v>103.02</v>
      </c>
      <c r="F339" s="243">
        <v>102.8</v>
      </c>
      <c r="G339" s="243">
        <v>103.28</v>
      </c>
      <c r="H339" s="243">
        <v>3</v>
      </c>
      <c r="I339" s="251">
        <v>3065</v>
      </c>
      <c r="L339" s="124">
        <f t="shared" si="40"/>
        <v>44312</v>
      </c>
      <c r="M339" s="226">
        <f t="shared" si="41"/>
        <v>3</v>
      </c>
      <c r="N339" s="80">
        <f t="shared" si="42"/>
        <v>103</v>
      </c>
      <c r="O339" s="204">
        <f t="shared" si="43"/>
        <v>44316</v>
      </c>
    </row>
    <row r="340" spans="1:15" ht="18.75">
      <c r="A340" s="246">
        <v>44313</v>
      </c>
      <c r="B340" s="239">
        <v>-1.8E-3</v>
      </c>
      <c r="C340" s="240">
        <v>-0.19</v>
      </c>
      <c r="D340" s="236">
        <v>102.81</v>
      </c>
      <c r="E340" s="236">
        <v>103</v>
      </c>
      <c r="F340" s="236">
        <v>102.76</v>
      </c>
      <c r="G340" s="236">
        <v>103.2</v>
      </c>
      <c r="H340" s="236">
        <v>3</v>
      </c>
      <c r="I340" s="247">
        <v>2977</v>
      </c>
      <c r="L340" s="124">
        <f t="shared" si="40"/>
        <v>44313</v>
      </c>
      <c r="M340" s="226">
        <f t="shared" si="41"/>
        <v>3</v>
      </c>
      <c r="N340" s="80">
        <f t="shared" si="42"/>
        <v>102.81</v>
      </c>
      <c r="O340" s="204">
        <f t="shared" si="43"/>
        <v>44316</v>
      </c>
    </row>
    <row r="341" spans="1:15" ht="18.75">
      <c r="A341" s="248">
        <v>44314</v>
      </c>
      <c r="B341" s="237">
        <v>8.9999999999999998E-4</v>
      </c>
      <c r="C341" s="238">
        <v>0.09</v>
      </c>
      <c r="D341" s="231">
        <v>102.9</v>
      </c>
      <c r="E341" s="231">
        <v>103</v>
      </c>
      <c r="F341" s="231">
        <v>102</v>
      </c>
      <c r="G341" s="231">
        <v>103.4</v>
      </c>
      <c r="H341" s="231">
        <v>4</v>
      </c>
      <c r="I341" s="249">
        <v>3871</v>
      </c>
      <c r="L341" s="124">
        <f t="shared" si="40"/>
        <v>44314</v>
      </c>
      <c r="M341" s="226">
        <f t="shared" si="41"/>
        <v>4</v>
      </c>
      <c r="N341" s="80">
        <f t="shared" si="42"/>
        <v>102.9</v>
      </c>
      <c r="O341" s="204">
        <f t="shared" si="43"/>
        <v>44316</v>
      </c>
    </row>
    <row r="342" spans="1:15" ht="18.75">
      <c r="A342" s="246">
        <v>44315</v>
      </c>
      <c r="B342" s="234">
        <v>3.3999999999999998E-3</v>
      </c>
      <c r="C342" s="235">
        <v>0.35</v>
      </c>
      <c r="D342" s="236">
        <v>103.25</v>
      </c>
      <c r="E342" s="236">
        <v>102.5</v>
      </c>
      <c r="F342" s="236">
        <v>102.5</v>
      </c>
      <c r="G342" s="236">
        <v>103.25</v>
      </c>
      <c r="H342" s="236">
        <v>3</v>
      </c>
      <c r="I342" s="247">
        <v>2481</v>
      </c>
      <c r="L342" s="124">
        <f t="shared" si="40"/>
        <v>44315</v>
      </c>
      <c r="M342" s="226">
        <f t="shared" si="41"/>
        <v>3</v>
      </c>
      <c r="N342" s="80">
        <f t="shared" si="42"/>
        <v>103.25</v>
      </c>
      <c r="O342" s="204">
        <f t="shared" si="43"/>
        <v>44316</v>
      </c>
    </row>
    <row r="343" spans="1:15" ht="19.5" thickBot="1">
      <c r="A343" s="253">
        <v>44316</v>
      </c>
      <c r="B343" s="255">
        <v>-2.8E-3</v>
      </c>
      <c r="C343" s="257">
        <v>-0.28999999999999998</v>
      </c>
      <c r="D343" s="259">
        <v>102.96</v>
      </c>
      <c r="E343" s="259">
        <v>103.18</v>
      </c>
      <c r="F343" s="259">
        <v>102.95</v>
      </c>
      <c r="G343" s="259">
        <v>103.49</v>
      </c>
      <c r="H343" s="259">
        <v>4</v>
      </c>
      <c r="I343" s="261">
        <v>5007</v>
      </c>
      <c r="L343" s="124">
        <f t="shared" si="40"/>
        <v>44316</v>
      </c>
      <c r="M343" s="226">
        <f t="shared" ref="M343" si="44">H343</f>
        <v>4</v>
      </c>
      <c r="N343" s="80">
        <f t="shared" ref="N343" si="45">D343</f>
        <v>102.96</v>
      </c>
      <c r="O343" s="204">
        <f t="shared" ref="O343" si="46">EOMONTH(L343,0)</f>
        <v>44316</v>
      </c>
    </row>
    <row r="344" spans="1:15" ht="18.75">
      <c r="A344" s="66">
        <v>44319</v>
      </c>
      <c r="B344" s="172">
        <v>4.0000000000000002E-4</v>
      </c>
      <c r="C344" s="173">
        <v>0.04</v>
      </c>
      <c r="D344" s="67">
        <v>103</v>
      </c>
      <c r="E344" s="67">
        <v>102.97</v>
      </c>
      <c r="F344" s="67">
        <v>102.8</v>
      </c>
      <c r="G344" s="67">
        <v>103.76</v>
      </c>
      <c r="H344" s="67">
        <v>4</v>
      </c>
      <c r="I344" s="174">
        <v>10913</v>
      </c>
      <c r="L344" s="124">
        <f t="shared" ref="L344:L363" si="47">A344</f>
        <v>44319</v>
      </c>
      <c r="M344" s="226">
        <f t="shared" ref="M344:M363" si="48">H344</f>
        <v>4</v>
      </c>
      <c r="N344" s="80">
        <f t="shared" ref="N344:N363" si="49">D344</f>
        <v>103</v>
      </c>
      <c r="O344" s="204">
        <f t="shared" ref="O344:O363" si="50">EOMONTH(L344,0)</f>
        <v>44347</v>
      </c>
    </row>
    <row r="345" spans="1:15" ht="18.75">
      <c r="A345" s="22">
        <v>44320</v>
      </c>
      <c r="B345" s="59">
        <v>-2.5999999999999999E-3</v>
      </c>
      <c r="C345" s="21">
        <v>-0.27</v>
      </c>
      <c r="D345" s="14">
        <v>102.73</v>
      </c>
      <c r="E345" s="14">
        <v>103.09</v>
      </c>
      <c r="F345" s="14">
        <v>102.55</v>
      </c>
      <c r="G345" s="14">
        <v>103.44</v>
      </c>
      <c r="H345" s="14">
        <v>3</v>
      </c>
      <c r="I345" s="82">
        <v>3087</v>
      </c>
      <c r="L345" s="124">
        <f t="shared" si="47"/>
        <v>44320</v>
      </c>
      <c r="M345" s="226">
        <f t="shared" si="48"/>
        <v>3</v>
      </c>
      <c r="N345" s="80">
        <f t="shared" si="49"/>
        <v>102.73</v>
      </c>
      <c r="O345" s="204">
        <f t="shared" si="50"/>
        <v>44347</v>
      </c>
    </row>
    <row r="346" spans="1:15" ht="18.75">
      <c r="A346" s="24">
        <v>44321</v>
      </c>
      <c r="B346" s="61">
        <v>4.1000000000000003E-3</v>
      </c>
      <c r="C346" s="15">
        <v>0.42</v>
      </c>
      <c r="D346" s="16">
        <v>103.15</v>
      </c>
      <c r="E346" s="16">
        <v>102.97</v>
      </c>
      <c r="F346" s="16">
        <v>102.96</v>
      </c>
      <c r="G346" s="16">
        <v>103.51</v>
      </c>
      <c r="H346" s="16">
        <v>3</v>
      </c>
      <c r="I346" s="69">
        <v>6263</v>
      </c>
      <c r="L346" s="124">
        <f t="shared" si="47"/>
        <v>44321</v>
      </c>
      <c r="M346" s="226">
        <f t="shared" si="48"/>
        <v>3</v>
      </c>
      <c r="N346" s="80">
        <f t="shared" si="49"/>
        <v>103.15</v>
      </c>
      <c r="O346" s="204">
        <f t="shared" si="50"/>
        <v>44347</v>
      </c>
    </row>
    <row r="347" spans="1:15" ht="18.75">
      <c r="A347" s="22">
        <v>44322</v>
      </c>
      <c r="B347" s="59">
        <v>-1.9900000000000001E-2</v>
      </c>
      <c r="C347" s="21">
        <v>-2.0499999999999998</v>
      </c>
      <c r="D347" s="14">
        <v>101.1</v>
      </c>
      <c r="E347" s="14">
        <v>103.15</v>
      </c>
      <c r="F347" s="14">
        <v>101.01</v>
      </c>
      <c r="G347" s="14">
        <v>103.47</v>
      </c>
      <c r="H347" s="14">
        <v>10</v>
      </c>
      <c r="I347" s="82">
        <v>26412</v>
      </c>
      <c r="L347" s="124">
        <f t="shared" si="47"/>
        <v>44322</v>
      </c>
      <c r="M347" s="226">
        <f t="shared" si="48"/>
        <v>10</v>
      </c>
      <c r="N347" s="80">
        <f t="shared" si="49"/>
        <v>101.1</v>
      </c>
      <c r="O347" s="204">
        <f t="shared" si="50"/>
        <v>44347</v>
      </c>
    </row>
    <row r="348" spans="1:15" ht="18.75">
      <c r="A348" s="24">
        <v>44323</v>
      </c>
      <c r="B348" s="61">
        <v>4.3E-3</v>
      </c>
      <c r="C348" s="15">
        <v>0.43</v>
      </c>
      <c r="D348" s="16">
        <v>101.53</v>
      </c>
      <c r="E348" s="16">
        <v>101.52</v>
      </c>
      <c r="F348" s="16">
        <v>101.11</v>
      </c>
      <c r="G348" s="16">
        <v>102.39</v>
      </c>
      <c r="H348" s="16">
        <v>10</v>
      </c>
      <c r="I348" s="69">
        <v>16555</v>
      </c>
      <c r="L348" s="124">
        <f t="shared" si="47"/>
        <v>44323</v>
      </c>
      <c r="M348" s="226">
        <f t="shared" si="48"/>
        <v>10</v>
      </c>
      <c r="N348" s="80">
        <f t="shared" si="49"/>
        <v>101.53</v>
      </c>
      <c r="O348" s="204">
        <f t="shared" si="50"/>
        <v>44347</v>
      </c>
    </row>
    <row r="349" spans="1:15" ht="18.75">
      <c r="A349" s="26">
        <v>44326</v>
      </c>
      <c r="B349" s="62">
        <v>2.2000000000000001E-3</v>
      </c>
      <c r="C349" s="20">
        <v>0.22</v>
      </c>
      <c r="D349" s="18">
        <v>101.75</v>
      </c>
      <c r="E349" s="18">
        <v>101.56</v>
      </c>
      <c r="F349" s="18">
        <v>100.32</v>
      </c>
      <c r="G349" s="18">
        <v>102.79</v>
      </c>
      <c r="H349" s="18">
        <v>7</v>
      </c>
      <c r="I349" s="83">
        <v>9602</v>
      </c>
      <c r="L349" s="124">
        <f t="shared" si="47"/>
        <v>44326</v>
      </c>
      <c r="M349" s="226">
        <f t="shared" si="48"/>
        <v>7</v>
      </c>
      <c r="N349" s="80">
        <f t="shared" si="49"/>
        <v>101.75</v>
      </c>
      <c r="O349" s="204">
        <f t="shared" si="50"/>
        <v>44347</v>
      </c>
    </row>
    <row r="350" spans="1:15" ht="18.75">
      <c r="A350" s="24">
        <v>44327</v>
      </c>
      <c r="B350" s="61">
        <v>2.0999999999999999E-3</v>
      </c>
      <c r="C350" s="15">
        <v>0.21</v>
      </c>
      <c r="D350" s="16">
        <v>101.96</v>
      </c>
      <c r="E350" s="16">
        <v>101.75</v>
      </c>
      <c r="F350" s="16">
        <v>101</v>
      </c>
      <c r="G350" s="16">
        <v>102.5</v>
      </c>
      <c r="H350" s="16">
        <v>5</v>
      </c>
      <c r="I350" s="69">
        <v>9585</v>
      </c>
      <c r="L350" s="124">
        <f t="shared" si="47"/>
        <v>44327</v>
      </c>
      <c r="M350" s="226">
        <f t="shared" si="48"/>
        <v>5</v>
      </c>
      <c r="N350" s="80">
        <f t="shared" si="49"/>
        <v>101.96</v>
      </c>
      <c r="O350" s="204">
        <f t="shared" si="50"/>
        <v>44347</v>
      </c>
    </row>
    <row r="351" spans="1:15" ht="18.75">
      <c r="A351" s="22">
        <v>44328</v>
      </c>
      <c r="B351" s="63">
        <v>4.0000000000000002E-4</v>
      </c>
      <c r="C351" s="13">
        <v>0.04</v>
      </c>
      <c r="D351" s="14">
        <v>102</v>
      </c>
      <c r="E351" s="14">
        <v>101.96</v>
      </c>
      <c r="F351" s="14">
        <v>101.82</v>
      </c>
      <c r="G351" s="14">
        <v>102.63</v>
      </c>
      <c r="H351" s="14">
        <v>5</v>
      </c>
      <c r="I351" s="82">
        <v>6983</v>
      </c>
      <c r="L351" s="124">
        <f t="shared" si="47"/>
        <v>44328</v>
      </c>
      <c r="M351" s="226">
        <f t="shared" si="48"/>
        <v>5</v>
      </c>
      <c r="N351" s="80">
        <f t="shared" si="49"/>
        <v>102</v>
      </c>
      <c r="O351" s="204">
        <f t="shared" si="50"/>
        <v>44347</v>
      </c>
    </row>
    <row r="352" spans="1:15" ht="18.75">
      <c r="A352" s="24">
        <v>44329</v>
      </c>
      <c r="B352" s="58">
        <v>-5.8999999999999999E-3</v>
      </c>
      <c r="C352" s="19">
        <v>-0.6</v>
      </c>
      <c r="D352" s="16">
        <v>101.4</v>
      </c>
      <c r="E352" s="16">
        <v>101.71</v>
      </c>
      <c r="F352" s="16">
        <v>101.1</v>
      </c>
      <c r="G352" s="16">
        <v>101.98</v>
      </c>
      <c r="H352" s="16">
        <v>5</v>
      </c>
      <c r="I352" s="69">
        <v>4803</v>
      </c>
      <c r="L352" s="124">
        <f t="shared" si="47"/>
        <v>44329</v>
      </c>
      <c r="M352" s="226">
        <f t="shared" si="48"/>
        <v>5</v>
      </c>
      <c r="N352" s="80">
        <f t="shared" si="49"/>
        <v>101.4</v>
      </c>
      <c r="O352" s="204">
        <f t="shared" si="50"/>
        <v>44347</v>
      </c>
    </row>
    <row r="353" spans="1:15" ht="18.75">
      <c r="A353" s="22">
        <v>44330</v>
      </c>
      <c r="B353" s="63">
        <v>3.7000000000000002E-3</v>
      </c>
      <c r="C353" s="13">
        <v>0.38</v>
      </c>
      <c r="D353" s="14">
        <v>101.78</v>
      </c>
      <c r="E353" s="14">
        <v>101.48</v>
      </c>
      <c r="F353" s="14">
        <v>101.2</v>
      </c>
      <c r="G353" s="14">
        <v>101.98</v>
      </c>
      <c r="H353" s="14">
        <v>4</v>
      </c>
      <c r="I353" s="82">
        <v>4475</v>
      </c>
      <c r="L353" s="124">
        <f t="shared" si="47"/>
        <v>44330</v>
      </c>
      <c r="M353" s="226">
        <f t="shared" si="48"/>
        <v>4</v>
      </c>
      <c r="N353" s="80">
        <f t="shared" si="49"/>
        <v>101.78</v>
      </c>
      <c r="O353" s="204">
        <f t="shared" si="50"/>
        <v>44347</v>
      </c>
    </row>
    <row r="354" spans="1:15" ht="18.75">
      <c r="A354" s="26">
        <v>44333</v>
      </c>
      <c r="B354" s="60">
        <v>-7.7000000000000002E-3</v>
      </c>
      <c r="C354" s="17">
        <v>-0.78</v>
      </c>
      <c r="D354" s="18">
        <v>101</v>
      </c>
      <c r="E354" s="18">
        <v>101.37</v>
      </c>
      <c r="F354" s="18">
        <v>101</v>
      </c>
      <c r="G354" s="18">
        <v>101.78</v>
      </c>
      <c r="H354" s="18">
        <v>4</v>
      </c>
      <c r="I354" s="83">
        <v>4819</v>
      </c>
      <c r="L354" s="124">
        <f t="shared" si="47"/>
        <v>44333</v>
      </c>
      <c r="M354" s="226">
        <f t="shared" si="48"/>
        <v>4</v>
      </c>
      <c r="N354" s="80">
        <f t="shared" si="49"/>
        <v>101</v>
      </c>
      <c r="O354" s="204">
        <f t="shared" si="50"/>
        <v>44347</v>
      </c>
    </row>
    <row r="355" spans="1:15" ht="18.75">
      <c r="A355" s="22">
        <v>44334</v>
      </c>
      <c r="B355" s="63">
        <v>1E-3</v>
      </c>
      <c r="C355" s="13">
        <v>0.1</v>
      </c>
      <c r="D355" s="14">
        <v>101.1</v>
      </c>
      <c r="E355" s="14">
        <v>101.4</v>
      </c>
      <c r="F355" s="14">
        <v>100.66</v>
      </c>
      <c r="G355" s="14">
        <v>101.4</v>
      </c>
      <c r="H355" s="14">
        <v>6</v>
      </c>
      <c r="I355" s="82">
        <v>3448</v>
      </c>
      <c r="L355" s="124">
        <f t="shared" si="47"/>
        <v>44334</v>
      </c>
      <c r="M355" s="226">
        <f t="shared" si="48"/>
        <v>6</v>
      </c>
      <c r="N355" s="80">
        <f t="shared" si="49"/>
        <v>101.1</v>
      </c>
      <c r="O355" s="204">
        <f t="shared" si="50"/>
        <v>44347</v>
      </c>
    </row>
    <row r="356" spans="1:15" ht="18.75">
      <c r="A356" s="24">
        <v>44335</v>
      </c>
      <c r="B356" s="58">
        <v>-1E-4</v>
      </c>
      <c r="C356" s="19">
        <v>-0.01</v>
      </c>
      <c r="D356" s="16">
        <v>101.09</v>
      </c>
      <c r="E356" s="16">
        <v>101.11</v>
      </c>
      <c r="F356" s="16">
        <v>100.61</v>
      </c>
      <c r="G356" s="16">
        <v>101.18</v>
      </c>
      <c r="H356" s="16">
        <v>3</v>
      </c>
      <c r="I356" s="69">
        <v>3773</v>
      </c>
      <c r="L356" s="124">
        <f t="shared" si="47"/>
        <v>44335</v>
      </c>
      <c r="M356" s="226">
        <f t="shared" si="48"/>
        <v>3</v>
      </c>
      <c r="N356" s="80">
        <f t="shared" si="49"/>
        <v>101.09</v>
      </c>
      <c r="O356" s="204">
        <f t="shared" si="50"/>
        <v>44347</v>
      </c>
    </row>
    <row r="357" spans="1:15" ht="18.75">
      <c r="A357" s="22">
        <v>44336</v>
      </c>
      <c r="B357" s="63">
        <v>3.5999999999999999E-3</v>
      </c>
      <c r="C357" s="13">
        <v>0.36</v>
      </c>
      <c r="D357" s="14">
        <v>101.45</v>
      </c>
      <c r="E357" s="14">
        <v>101.09</v>
      </c>
      <c r="F357" s="14">
        <v>100.53</v>
      </c>
      <c r="G357" s="14">
        <v>101.45</v>
      </c>
      <c r="H357" s="14">
        <v>6</v>
      </c>
      <c r="I357" s="82">
        <v>3867</v>
      </c>
      <c r="L357" s="124">
        <f t="shared" si="47"/>
        <v>44336</v>
      </c>
      <c r="M357" s="226">
        <f t="shared" si="48"/>
        <v>6</v>
      </c>
      <c r="N357" s="80">
        <f t="shared" si="49"/>
        <v>101.45</v>
      </c>
      <c r="O357" s="204">
        <f t="shared" si="50"/>
        <v>44347</v>
      </c>
    </row>
    <row r="358" spans="1:15" ht="18.75">
      <c r="A358" s="24">
        <v>44337</v>
      </c>
      <c r="B358" s="61">
        <v>5.1999999999999998E-3</v>
      </c>
      <c r="C358" s="15">
        <v>0.53</v>
      </c>
      <c r="D358" s="16">
        <v>101.98</v>
      </c>
      <c r="E358" s="16">
        <v>101.49</v>
      </c>
      <c r="F358" s="16">
        <v>100.86</v>
      </c>
      <c r="G358" s="16">
        <v>102</v>
      </c>
      <c r="H358" s="16">
        <v>5</v>
      </c>
      <c r="I358" s="69">
        <v>4405</v>
      </c>
      <c r="L358" s="124">
        <f t="shared" si="47"/>
        <v>44337</v>
      </c>
      <c r="M358" s="226">
        <f t="shared" si="48"/>
        <v>5</v>
      </c>
      <c r="N358" s="80">
        <f t="shared" si="49"/>
        <v>101.98</v>
      </c>
      <c r="O358" s="204">
        <f t="shared" si="50"/>
        <v>44347</v>
      </c>
    </row>
    <row r="359" spans="1:15" ht="18.75">
      <c r="A359" s="26">
        <v>44340</v>
      </c>
      <c r="B359" s="60">
        <v>-1.06E-2</v>
      </c>
      <c r="C359" s="17">
        <v>-1.08</v>
      </c>
      <c r="D359" s="18">
        <v>100.9</v>
      </c>
      <c r="E359" s="18">
        <v>102</v>
      </c>
      <c r="F359" s="18">
        <v>100.9</v>
      </c>
      <c r="G359" s="18">
        <v>102</v>
      </c>
      <c r="H359" s="18">
        <v>5</v>
      </c>
      <c r="I359" s="83">
        <v>3744</v>
      </c>
      <c r="L359" s="124">
        <f t="shared" si="47"/>
        <v>44340</v>
      </c>
      <c r="M359" s="226">
        <f t="shared" si="48"/>
        <v>5</v>
      </c>
      <c r="N359" s="80">
        <f t="shared" si="49"/>
        <v>100.9</v>
      </c>
      <c r="O359" s="204">
        <f t="shared" si="50"/>
        <v>44347</v>
      </c>
    </row>
    <row r="360" spans="1:15" ht="18.75">
      <c r="A360" s="24">
        <v>44341</v>
      </c>
      <c r="B360" s="61">
        <v>1.0800000000000001E-2</v>
      </c>
      <c r="C360" s="15">
        <v>1.0900000000000001</v>
      </c>
      <c r="D360" s="16">
        <v>101.99</v>
      </c>
      <c r="E360" s="16">
        <v>100.93</v>
      </c>
      <c r="F360" s="16">
        <v>100.93</v>
      </c>
      <c r="G360" s="16">
        <v>102</v>
      </c>
      <c r="H360" s="16">
        <v>3</v>
      </c>
      <c r="I360" s="69">
        <v>4538</v>
      </c>
      <c r="L360" s="124">
        <f t="shared" si="47"/>
        <v>44341</v>
      </c>
      <c r="M360" s="226">
        <f t="shared" si="48"/>
        <v>3</v>
      </c>
      <c r="N360" s="80">
        <f t="shared" si="49"/>
        <v>101.99</v>
      </c>
      <c r="O360" s="204">
        <f t="shared" si="50"/>
        <v>44347</v>
      </c>
    </row>
    <row r="361" spans="1:15" ht="18.75">
      <c r="A361" s="22">
        <v>44342</v>
      </c>
      <c r="B361" s="63">
        <v>1.6000000000000001E-3</v>
      </c>
      <c r="C361" s="13">
        <v>0.16</v>
      </c>
      <c r="D361" s="14">
        <v>102.15</v>
      </c>
      <c r="E361" s="14">
        <v>101.99</v>
      </c>
      <c r="F361" s="14">
        <v>101.56</v>
      </c>
      <c r="G361" s="14">
        <v>102.48</v>
      </c>
      <c r="H361" s="14">
        <v>4</v>
      </c>
      <c r="I361" s="82">
        <v>4940</v>
      </c>
      <c r="L361" s="124">
        <f t="shared" si="47"/>
        <v>44342</v>
      </c>
      <c r="M361" s="226">
        <f t="shared" si="48"/>
        <v>4</v>
      </c>
      <c r="N361" s="80">
        <f t="shared" si="49"/>
        <v>102.15</v>
      </c>
      <c r="O361" s="204">
        <f t="shared" si="50"/>
        <v>44347</v>
      </c>
    </row>
    <row r="362" spans="1:15" ht="18.75">
      <c r="A362" s="24">
        <v>44343</v>
      </c>
      <c r="B362" s="61">
        <v>1E-3</v>
      </c>
      <c r="C362" s="15">
        <v>0.1</v>
      </c>
      <c r="D362" s="16">
        <v>102.25</v>
      </c>
      <c r="E362" s="16">
        <v>102.05</v>
      </c>
      <c r="F362" s="16">
        <v>101.66</v>
      </c>
      <c r="G362" s="16">
        <v>102.79</v>
      </c>
      <c r="H362" s="16">
        <v>4</v>
      </c>
      <c r="I362" s="69">
        <v>4674</v>
      </c>
      <c r="L362" s="124">
        <f t="shared" si="47"/>
        <v>44343</v>
      </c>
      <c r="M362" s="226">
        <f t="shared" si="48"/>
        <v>4</v>
      </c>
      <c r="N362" s="80">
        <f t="shared" si="49"/>
        <v>102.25</v>
      </c>
      <c r="O362" s="204">
        <f t="shared" si="50"/>
        <v>44347</v>
      </c>
    </row>
    <row r="363" spans="1:15" ht="18.75">
      <c r="A363" s="295">
        <v>44344</v>
      </c>
      <c r="B363" s="63">
        <v>7.4999999999999997E-3</v>
      </c>
      <c r="C363" s="13">
        <v>0.77</v>
      </c>
      <c r="D363" s="14">
        <v>103.02</v>
      </c>
      <c r="E363" s="14">
        <v>102.26</v>
      </c>
      <c r="F363" s="14">
        <v>102.26</v>
      </c>
      <c r="G363" s="14">
        <v>103.5</v>
      </c>
      <c r="H363" s="14">
        <v>5</v>
      </c>
      <c r="I363" s="82">
        <v>4750</v>
      </c>
      <c r="L363" s="124">
        <f t="shared" si="47"/>
        <v>44344</v>
      </c>
      <c r="M363" s="226">
        <f t="shared" si="48"/>
        <v>5</v>
      </c>
      <c r="N363" s="80">
        <f t="shared" si="49"/>
        <v>103.02</v>
      </c>
      <c r="O363" s="204">
        <f t="shared" si="50"/>
        <v>44347</v>
      </c>
    </row>
    <row r="364" spans="1:15" ht="19.5" thickBot="1">
      <c r="A364" s="296">
        <v>44347</v>
      </c>
      <c r="B364" s="294">
        <v>2.8E-3</v>
      </c>
      <c r="C364" s="191">
        <v>0.28999999999999998</v>
      </c>
      <c r="D364" s="14">
        <v>103.31</v>
      </c>
      <c r="E364" s="14">
        <v>102.61</v>
      </c>
      <c r="F364" s="14">
        <v>102.6</v>
      </c>
      <c r="G364" s="14">
        <v>103.4</v>
      </c>
      <c r="H364" s="14">
        <v>3</v>
      </c>
      <c r="I364" s="82">
        <v>2443</v>
      </c>
      <c r="L364" s="124">
        <f t="shared" ref="L364" si="51">A364</f>
        <v>44347</v>
      </c>
      <c r="M364" s="226">
        <f t="shared" ref="M364" si="52">H364</f>
        <v>3</v>
      </c>
      <c r="N364" s="80">
        <f t="shared" ref="N364" si="53">D364</f>
        <v>103.31</v>
      </c>
      <c r="O364" s="204">
        <f t="shared" ref="O364" si="54">EOMONTH(L364,0)</f>
        <v>44347</v>
      </c>
    </row>
    <row r="365" spans="1:15" ht="18.75">
      <c r="A365" s="296">
        <v>44348</v>
      </c>
      <c r="B365" s="297">
        <v>-1.1999999999999999E-3</v>
      </c>
      <c r="C365" s="298">
        <v>-0.12</v>
      </c>
      <c r="D365" s="14">
        <v>103.19</v>
      </c>
      <c r="E365" s="14">
        <v>103.3</v>
      </c>
      <c r="F365" s="14">
        <v>102.04</v>
      </c>
      <c r="G365" s="14">
        <v>103.88</v>
      </c>
      <c r="H365" s="14">
        <v>4</v>
      </c>
      <c r="I365" s="82">
        <v>4310</v>
      </c>
      <c r="L365" s="124">
        <f t="shared" ref="L365:L385" si="55">A365</f>
        <v>44348</v>
      </c>
      <c r="M365" s="226">
        <f t="shared" ref="M365:M385" si="56">H365</f>
        <v>4</v>
      </c>
      <c r="N365" s="80">
        <f t="shared" ref="N365:N385" si="57">D365</f>
        <v>103.19</v>
      </c>
      <c r="O365" s="204">
        <f t="shared" ref="O365:O385" si="58">EOMONTH(L365,0)</f>
        <v>44377</v>
      </c>
    </row>
    <row r="366" spans="1:15" ht="18.75">
      <c r="A366" s="296">
        <v>44349</v>
      </c>
      <c r="B366" s="299">
        <v>-7.7000000000000002E-3</v>
      </c>
      <c r="C366" s="300">
        <v>-0.79</v>
      </c>
      <c r="D366" s="14">
        <v>102.4</v>
      </c>
      <c r="E366" s="14">
        <v>103.07</v>
      </c>
      <c r="F366" s="14">
        <v>101.75</v>
      </c>
      <c r="G366" s="14">
        <v>103.09</v>
      </c>
      <c r="H366" s="14">
        <v>3</v>
      </c>
      <c r="I366" s="82">
        <v>3371</v>
      </c>
      <c r="L366" s="124">
        <f t="shared" si="55"/>
        <v>44349</v>
      </c>
      <c r="M366" s="226">
        <f t="shared" si="56"/>
        <v>3</v>
      </c>
      <c r="N366" s="80">
        <f t="shared" si="57"/>
        <v>102.4</v>
      </c>
      <c r="O366" s="204">
        <f t="shared" si="58"/>
        <v>44377</v>
      </c>
    </row>
    <row r="367" spans="1:15" ht="18.75">
      <c r="A367" s="296">
        <v>44351</v>
      </c>
      <c r="B367" s="301">
        <v>-1E-3</v>
      </c>
      <c r="C367" s="302">
        <v>-0.1</v>
      </c>
      <c r="D367" s="14">
        <v>102.3</v>
      </c>
      <c r="E367" s="14">
        <v>102.4</v>
      </c>
      <c r="F367" s="14">
        <v>102</v>
      </c>
      <c r="G367" s="14">
        <v>102.97</v>
      </c>
      <c r="H367" s="14">
        <v>2</v>
      </c>
      <c r="I367" s="82">
        <v>2043</v>
      </c>
      <c r="L367" s="124">
        <f t="shared" si="55"/>
        <v>44351</v>
      </c>
      <c r="M367" s="226">
        <f t="shared" si="56"/>
        <v>2</v>
      </c>
      <c r="N367" s="80">
        <f t="shared" si="57"/>
        <v>102.3</v>
      </c>
      <c r="O367" s="204">
        <f t="shared" si="58"/>
        <v>44377</v>
      </c>
    </row>
    <row r="368" spans="1:15" ht="18.75">
      <c r="A368" s="296">
        <v>44354</v>
      </c>
      <c r="B368" s="303">
        <v>2.3999999999999998E-3</v>
      </c>
      <c r="C368" s="304">
        <v>0.25</v>
      </c>
      <c r="D368" s="14">
        <v>102.55</v>
      </c>
      <c r="E368" s="14">
        <v>102.3</v>
      </c>
      <c r="F368" s="14">
        <v>101.33</v>
      </c>
      <c r="G368" s="14">
        <v>102.63</v>
      </c>
      <c r="H368" s="14">
        <v>4</v>
      </c>
      <c r="I368" s="82">
        <v>5546</v>
      </c>
      <c r="L368" s="124">
        <f t="shared" si="55"/>
        <v>44354</v>
      </c>
      <c r="M368" s="226">
        <f t="shared" si="56"/>
        <v>4</v>
      </c>
      <c r="N368" s="80">
        <f t="shared" si="57"/>
        <v>102.55</v>
      </c>
      <c r="O368" s="204">
        <f t="shared" si="58"/>
        <v>44377</v>
      </c>
    </row>
    <row r="369" spans="1:15" ht="18.75">
      <c r="A369" s="296">
        <v>44355</v>
      </c>
      <c r="B369" s="305">
        <v>8.0000000000000002E-3</v>
      </c>
      <c r="C369" s="306">
        <v>0.82</v>
      </c>
      <c r="D369" s="14">
        <v>103.37</v>
      </c>
      <c r="E369" s="14">
        <v>102.47</v>
      </c>
      <c r="F369" s="14">
        <v>102.2</v>
      </c>
      <c r="G369" s="14">
        <v>103.47</v>
      </c>
      <c r="H369" s="14">
        <v>6</v>
      </c>
      <c r="I369" s="82">
        <v>3983</v>
      </c>
      <c r="L369" s="124">
        <f t="shared" si="55"/>
        <v>44355</v>
      </c>
      <c r="M369" s="226">
        <f t="shared" si="56"/>
        <v>6</v>
      </c>
      <c r="N369" s="80">
        <f t="shared" si="57"/>
        <v>103.37</v>
      </c>
      <c r="O369" s="204">
        <f t="shared" si="58"/>
        <v>44377</v>
      </c>
    </row>
    <row r="370" spans="1:15" ht="18.75">
      <c r="A370" s="296">
        <v>44356</v>
      </c>
      <c r="B370" s="299">
        <v>-3.5999999999999999E-3</v>
      </c>
      <c r="C370" s="300">
        <v>-0.37</v>
      </c>
      <c r="D370" s="14">
        <v>103</v>
      </c>
      <c r="E370" s="14">
        <v>103.37</v>
      </c>
      <c r="F370" s="14">
        <v>102.53</v>
      </c>
      <c r="G370" s="14">
        <v>103.37</v>
      </c>
      <c r="H370" s="14">
        <v>4</v>
      </c>
      <c r="I370" s="82">
        <v>3418</v>
      </c>
      <c r="L370" s="124">
        <f t="shared" si="55"/>
        <v>44356</v>
      </c>
      <c r="M370" s="226">
        <f t="shared" si="56"/>
        <v>4</v>
      </c>
      <c r="N370" s="80">
        <f t="shared" si="57"/>
        <v>103</v>
      </c>
      <c r="O370" s="204">
        <f t="shared" si="58"/>
        <v>44377</v>
      </c>
    </row>
    <row r="371" spans="1:15" ht="18.75">
      <c r="A371" s="296">
        <v>44357</v>
      </c>
      <c r="B371" s="305">
        <v>1.6999999999999999E-3</v>
      </c>
      <c r="C371" s="306">
        <v>0.18</v>
      </c>
      <c r="D371" s="14">
        <v>103.18</v>
      </c>
      <c r="E371" s="14">
        <v>103</v>
      </c>
      <c r="F371" s="14">
        <v>102.95</v>
      </c>
      <c r="G371" s="14">
        <v>103.5</v>
      </c>
      <c r="H371" s="14">
        <v>4</v>
      </c>
      <c r="I371" s="82">
        <v>1832</v>
      </c>
      <c r="L371" s="124">
        <f t="shared" si="55"/>
        <v>44357</v>
      </c>
      <c r="M371" s="226">
        <f t="shared" si="56"/>
        <v>4</v>
      </c>
      <c r="N371" s="80">
        <f t="shared" si="57"/>
        <v>103.18</v>
      </c>
      <c r="O371" s="204">
        <f t="shared" si="58"/>
        <v>44377</v>
      </c>
    </row>
    <row r="372" spans="1:15" ht="18.75">
      <c r="A372" s="296">
        <v>44358</v>
      </c>
      <c r="B372" s="307">
        <v>1.6999999999999999E-3</v>
      </c>
      <c r="C372" s="308">
        <v>0.18</v>
      </c>
      <c r="D372" s="14">
        <v>103.36</v>
      </c>
      <c r="E372" s="14">
        <v>103.15</v>
      </c>
      <c r="F372" s="14">
        <v>102.98</v>
      </c>
      <c r="G372" s="14">
        <v>103.38</v>
      </c>
      <c r="H372" s="14">
        <v>3</v>
      </c>
      <c r="I372" s="82">
        <v>1604</v>
      </c>
      <c r="L372" s="124">
        <f t="shared" si="55"/>
        <v>44358</v>
      </c>
      <c r="M372" s="226">
        <f t="shared" si="56"/>
        <v>3</v>
      </c>
      <c r="N372" s="80">
        <f t="shared" si="57"/>
        <v>103.36</v>
      </c>
      <c r="O372" s="204">
        <f t="shared" si="58"/>
        <v>44377</v>
      </c>
    </row>
    <row r="373" spans="1:15" ht="18.75">
      <c r="A373" s="296">
        <v>44361</v>
      </c>
      <c r="B373" s="309">
        <v>-6.1999999999999998E-3</v>
      </c>
      <c r="C373" s="310">
        <v>-0.64</v>
      </c>
      <c r="D373" s="14">
        <v>102.72</v>
      </c>
      <c r="E373" s="14">
        <v>102.46</v>
      </c>
      <c r="F373" s="14">
        <v>102</v>
      </c>
      <c r="G373" s="14">
        <v>102.81</v>
      </c>
      <c r="H373" s="14">
        <v>15</v>
      </c>
      <c r="I373" s="82">
        <v>4403</v>
      </c>
      <c r="L373" s="124">
        <f t="shared" si="55"/>
        <v>44361</v>
      </c>
      <c r="M373" s="226">
        <f t="shared" si="56"/>
        <v>15</v>
      </c>
      <c r="N373" s="80">
        <f t="shared" si="57"/>
        <v>102.72</v>
      </c>
      <c r="O373" s="204">
        <f t="shared" si="58"/>
        <v>44377</v>
      </c>
    </row>
    <row r="374" spans="1:15" ht="18.75">
      <c r="A374" s="296">
        <v>44362</v>
      </c>
      <c r="B374" s="299">
        <v>-6.9999999999999999E-4</v>
      </c>
      <c r="C374" s="300">
        <v>-7.0000000000000007E-2</v>
      </c>
      <c r="D374" s="14">
        <v>102.65</v>
      </c>
      <c r="E374" s="14">
        <v>102.41</v>
      </c>
      <c r="F374" s="14">
        <v>102.2</v>
      </c>
      <c r="G374" s="14">
        <v>103.48</v>
      </c>
      <c r="H374" s="14">
        <v>4</v>
      </c>
      <c r="I374" s="82">
        <v>2130</v>
      </c>
      <c r="L374" s="124">
        <f t="shared" si="55"/>
        <v>44362</v>
      </c>
      <c r="M374" s="226">
        <f t="shared" si="56"/>
        <v>4</v>
      </c>
      <c r="N374" s="80">
        <f t="shared" si="57"/>
        <v>102.65</v>
      </c>
      <c r="O374" s="204">
        <f t="shared" si="58"/>
        <v>44377</v>
      </c>
    </row>
    <row r="375" spans="1:15" ht="18.75">
      <c r="A375" s="296">
        <v>44363</v>
      </c>
      <c r="B375" s="305">
        <v>2.3E-3</v>
      </c>
      <c r="C375" s="306">
        <v>0.24</v>
      </c>
      <c r="D375" s="14">
        <v>102.89</v>
      </c>
      <c r="E375" s="14">
        <v>102.81</v>
      </c>
      <c r="F375" s="14">
        <v>102.35</v>
      </c>
      <c r="G375" s="14">
        <v>103.3</v>
      </c>
      <c r="H375" s="14">
        <v>8</v>
      </c>
      <c r="I375" s="82">
        <v>2191</v>
      </c>
      <c r="L375" s="124">
        <f t="shared" si="55"/>
        <v>44363</v>
      </c>
      <c r="M375" s="226">
        <f t="shared" si="56"/>
        <v>8</v>
      </c>
      <c r="N375" s="80">
        <f t="shared" si="57"/>
        <v>102.89</v>
      </c>
      <c r="O375" s="204">
        <f t="shared" si="58"/>
        <v>44377</v>
      </c>
    </row>
    <row r="376" spans="1:15" ht="18.75">
      <c r="A376" s="296">
        <v>44364</v>
      </c>
      <c r="B376" s="299">
        <v>-1.6999999999999999E-3</v>
      </c>
      <c r="C376" s="300">
        <v>-0.18</v>
      </c>
      <c r="D376" s="14">
        <v>102.71</v>
      </c>
      <c r="E376" s="14">
        <v>103</v>
      </c>
      <c r="F376" s="14">
        <v>102.7</v>
      </c>
      <c r="G376" s="14">
        <v>103</v>
      </c>
      <c r="H376" s="14">
        <v>3</v>
      </c>
      <c r="I376" s="82">
        <v>2010</v>
      </c>
      <c r="L376" s="124">
        <f t="shared" si="55"/>
        <v>44364</v>
      </c>
      <c r="M376" s="226">
        <f t="shared" si="56"/>
        <v>3</v>
      </c>
      <c r="N376" s="80">
        <f t="shared" si="57"/>
        <v>102.71</v>
      </c>
      <c r="O376" s="204">
        <f t="shared" si="58"/>
        <v>44377</v>
      </c>
    </row>
    <row r="377" spans="1:15" ht="18.75">
      <c r="A377" s="296">
        <v>44365</v>
      </c>
      <c r="B377" s="305">
        <v>1.8E-3</v>
      </c>
      <c r="C377" s="306">
        <v>0.19</v>
      </c>
      <c r="D377" s="14">
        <v>102.9</v>
      </c>
      <c r="E377" s="14">
        <v>102.89</v>
      </c>
      <c r="F377" s="14">
        <v>102.7</v>
      </c>
      <c r="G377" s="14">
        <v>103</v>
      </c>
      <c r="H377" s="14">
        <v>3</v>
      </c>
      <c r="I377" s="82">
        <v>3244</v>
      </c>
      <c r="L377" s="124">
        <f t="shared" si="55"/>
        <v>44365</v>
      </c>
      <c r="M377" s="226">
        <f t="shared" si="56"/>
        <v>3</v>
      </c>
      <c r="N377" s="80">
        <f t="shared" si="57"/>
        <v>102.9</v>
      </c>
      <c r="O377" s="204">
        <f t="shared" si="58"/>
        <v>44377</v>
      </c>
    </row>
    <row r="378" spans="1:15" ht="18.75">
      <c r="A378" s="296">
        <v>44368</v>
      </c>
      <c r="B378" s="309">
        <v>-2E-3</v>
      </c>
      <c r="C378" s="310">
        <v>-0.21</v>
      </c>
      <c r="D378" s="14">
        <v>102.69</v>
      </c>
      <c r="E378" s="14">
        <v>102.66</v>
      </c>
      <c r="F378" s="14">
        <v>102.65</v>
      </c>
      <c r="G378" s="14">
        <v>102.99</v>
      </c>
      <c r="H378" s="14">
        <v>3</v>
      </c>
      <c r="I378" s="82">
        <v>1736</v>
      </c>
      <c r="L378" s="124">
        <f t="shared" si="55"/>
        <v>44368</v>
      </c>
      <c r="M378" s="226">
        <f t="shared" si="56"/>
        <v>3</v>
      </c>
      <c r="N378" s="80">
        <f t="shared" si="57"/>
        <v>102.69</v>
      </c>
      <c r="O378" s="204">
        <f t="shared" si="58"/>
        <v>44377</v>
      </c>
    </row>
    <row r="379" spans="1:15" ht="18.75">
      <c r="A379" s="296">
        <v>44369</v>
      </c>
      <c r="B379" s="305">
        <v>1.1000000000000001E-3</v>
      </c>
      <c r="C379" s="306">
        <v>0.11</v>
      </c>
      <c r="D379" s="14">
        <v>102.8</v>
      </c>
      <c r="E379" s="14">
        <v>102.84</v>
      </c>
      <c r="F379" s="14">
        <v>102.7</v>
      </c>
      <c r="G379" s="14">
        <v>102.9</v>
      </c>
      <c r="H379" s="14">
        <v>4</v>
      </c>
      <c r="I379" s="82">
        <v>3653</v>
      </c>
      <c r="L379" s="124">
        <f t="shared" si="55"/>
        <v>44369</v>
      </c>
      <c r="M379" s="226">
        <f t="shared" si="56"/>
        <v>4</v>
      </c>
      <c r="N379" s="80">
        <f t="shared" si="57"/>
        <v>102.8</v>
      </c>
      <c r="O379" s="204">
        <f t="shared" si="58"/>
        <v>44377</v>
      </c>
    </row>
    <row r="380" spans="1:15" ht="18.75">
      <c r="A380" s="296">
        <v>44370</v>
      </c>
      <c r="B380" s="299">
        <v>-8.0000000000000004E-4</v>
      </c>
      <c r="C380" s="300">
        <v>-0.08</v>
      </c>
      <c r="D380" s="14">
        <v>102.72</v>
      </c>
      <c r="E380" s="14">
        <v>102.8</v>
      </c>
      <c r="F380" s="14">
        <v>102.7</v>
      </c>
      <c r="G380" s="14">
        <v>102.9</v>
      </c>
      <c r="H380" s="14">
        <v>3</v>
      </c>
      <c r="I380" s="82">
        <v>1382</v>
      </c>
      <c r="L380" s="124">
        <f t="shared" si="55"/>
        <v>44370</v>
      </c>
      <c r="M380" s="226">
        <f t="shared" si="56"/>
        <v>3</v>
      </c>
      <c r="N380" s="80">
        <f t="shared" si="57"/>
        <v>102.72</v>
      </c>
      <c r="O380" s="204">
        <f t="shared" si="58"/>
        <v>44377</v>
      </c>
    </row>
    <row r="381" spans="1:15" ht="18.75">
      <c r="A381" s="296">
        <v>44371</v>
      </c>
      <c r="B381" s="301">
        <v>-1E-4</v>
      </c>
      <c r="C381" s="302">
        <v>-0.01</v>
      </c>
      <c r="D381" s="14">
        <v>102.71</v>
      </c>
      <c r="E381" s="14">
        <v>102.9</v>
      </c>
      <c r="F381" s="14">
        <v>102.71</v>
      </c>
      <c r="G381" s="14">
        <v>102.9</v>
      </c>
      <c r="H381" s="14">
        <v>5</v>
      </c>
      <c r="I381" s="82">
        <v>9857</v>
      </c>
      <c r="L381" s="124">
        <f t="shared" si="55"/>
        <v>44371</v>
      </c>
      <c r="M381" s="226">
        <f t="shared" si="56"/>
        <v>5</v>
      </c>
      <c r="N381" s="80">
        <f t="shared" si="57"/>
        <v>102.71</v>
      </c>
      <c r="O381" s="204">
        <f t="shared" si="58"/>
        <v>44377</v>
      </c>
    </row>
    <row r="382" spans="1:15" ht="18.75">
      <c r="A382" s="296">
        <v>44372</v>
      </c>
      <c r="B382" s="299">
        <v>-2.93E-2</v>
      </c>
      <c r="C382" s="300">
        <v>-3.01</v>
      </c>
      <c r="D382" s="14">
        <v>99.7</v>
      </c>
      <c r="E382" s="14">
        <v>102.71</v>
      </c>
      <c r="F382" s="14">
        <v>97.5</v>
      </c>
      <c r="G382" s="14">
        <v>102.9</v>
      </c>
      <c r="H382" s="14">
        <v>12</v>
      </c>
      <c r="I382" s="82">
        <v>9350</v>
      </c>
      <c r="L382" s="124">
        <f t="shared" si="55"/>
        <v>44372</v>
      </c>
      <c r="M382" s="226">
        <f t="shared" si="56"/>
        <v>12</v>
      </c>
      <c r="N382" s="80">
        <f t="shared" si="57"/>
        <v>99.7</v>
      </c>
      <c r="O382" s="204">
        <f t="shared" si="58"/>
        <v>44377</v>
      </c>
    </row>
    <row r="383" spans="1:15" ht="18.75">
      <c r="A383" s="296">
        <v>44375</v>
      </c>
      <c r="B383" s="309">
        <v>-1.0999999999999999E-2</v>
      </c>
      <c r="C383" s="310">
        <v>-1.1000000000000001</v>
      </c>
      <c r="D383" s="14">
        <v>98.6</v>
      </c>
      <c r="E383" s="14">
        <v>99.7</v>
      </c>
      <c r="F383" s="14">
        <v>95.23</v>
      </c>
      <c r="G383" s="14">
        <v>99.7</v>
      </c>
      <c r="H383" s="14">
        <v>5</v>
      </c>
      <c r="I383" s="82">
        <v>4465</v>
      </c>
      <c r="L383" s="124">
        <f t="shared" si="55"/>
        <v>44375</v>
      </c>
      <c r="M383" s="226">
        <f t="shared" si="56"/>
        <v>5</v>
      </c>
      <c r="N383" s="80">
        <f t="shared" si="57"/>
        <v>98.6</v>
      </c>
      <c r="O383" s="204">
        <f t="shared" si="58"/>
        <v>44377</v>
      </c>
    </row>
    <row r="384" spans="1:15" ht="18.75">
      <c r="A384" s="296">
        <v>44376</v>
      </c>
      <c r="B384" s="307">
        <v>2.23E-2</v>
      </c>
      <c r="C384" s="308">
        <v>2.2000000000000002</v>
      </c>
      <c r="D384" s="14">
        <v>100.8</v>
      </c>
      <c r="E384" s="14">
        <v>99.35</v>
      </c>
      <c r="F384" s="14">
        <v>98.99</v>
      </c>
      <c r="G384" s="14">
        <v>102.01</v>
      </c>
      <c r="H384" s="14">
        <v>4</v>
      </c>
      <c r="I384" s="82">
        <v>2737</v>
      </c>
      <c r="L384" s="124">
        <f t="shared" si="55"/>
        <v>44376</v>
      </c>
      <c r="M384" s="226">
        <f t="shared" si="56"/>
        <v>4</v>
      </c>
      <c r="N384" s="80">
        <f t="shared" si="57"/>
        <v>100.8</v>
      </c>
      <c r="O384" s="204">
        <f t="shared" si="58"/>
        <v>44377</v>
      </c>
    </row>
    <row r="385" spans="1:15" ht="18.75">
      <c r="A385" s="296">
        <v>44377</v>
      </c>
      <c r="B385" s="311">
        <v>6.4000000000000003E-3</v>
      </c>
      <c r="C385" s="312">
        <v>0.65</v>
      </c>
      <c r="D385" s="14">
        <v>101.45</v>
      </c>
      <c r="E385" s="14">
        <v>100.82</v>
      </c>
      <c r="F385" s="14">
        <v>100.82</v>
      </c>
      <c r="G385" s="14">
        <v>101.48</v>
      </c>
      <c r="H385" s="14">
        <v>2</v>
      </c>
      <c r="I385" s="82">
        <v>1104</v>
      </c>
      <c r="L385" s="124">
        <f t="shared" si="55"/>
        <v>44377</v>
      </c>
      <c r="M385" s="226">
        <f t="shared" si="56"/>
        <v>2</v>
      </c>
      <c r="N385" s="80">
        <f t="shared" si="57"/>
        <v>101.45</v>
      </c>
      <c r="O385" s="204">
        <f t="shared" si="58"/>
        <v>44377</v>
      </c>
    </row>
    <row r="386" spans="1:15" ht="18.75">
      <c r="A386" s="296">
        <v>44378</v>
      </c>
      <c r="B386" s="313">
        <v>6.8999999999999999E-3</v>
      </c>
      <c r="C386" s="314">
        <v>0.7</v>
      </c>
      <c r="D386" s="14">
        <v>102.15</v>
      </c>
      <c r="E386" s="14">
        <v>101.45</v>
      </c>
      <c r="F386" s="14">
        <v>101.21</v>
      </c>
      <c r="G386" s="14">
        <v>102.41</v>
      </c>
      <c r="H386" s="14">
        <v>2</v>
      </c>
      <c r="I386" s="82">
        <v>1811</v>
      </c>
      <c r="L386" s="124">
        <f t="shared" ref="L386:L408" si="59">A386</f>
        <v>44378</v>
      </c>
      <c r="M386" s="226">
        <f t="shared" ref="M386:M408" si="60">H386</f>
        <v>2</v>
      </c>
      <c r="N386" s="80">
        <f t="shared" ref="N386:N408" si="61">D386</f>
        <v>102.15</v>
      </c>
      <c r="O386" s="204">
        <f t="shared" ref="O386:O408" si="62">EOMONTH(L386,0)</f>
        <v>44408</v>
      </c>
    </row>
    <row r="387" spans="1:15" ht="18.75">
      <c r="A387" s="296">
        <v>44379</v>
      </c>
      <c r="B387" s="305">
        <v>5.0000000000000001E-4</v>
      </c>
      <c r="C387" s="306">
        <v>0.05</v>
      </c>
      <c r="D387" s="14">
        <v>102.2</v>
      </c>
      <c r="E387" s="14">
        <v>102.15</v>
      </c>
      <c r="F387" s="14">
        <v>101.8</v>
      </c>
      <c r="G387" s="14">
        <v>102.43</v>
      </c>
      <c r="H387" s="14">
        <v>2</v>
      </c>
      <c r="I387" s="82">
        <v>1111</v>
      </c>
      <c r="L387" s="124">
        <f t="shared" si="59"/>
        <v>44379</v>
      </c>
      <c r="M387" s="226">
        <f t="shared" si="60"/>
        <v>2</v>
      </c>
      <c r="N387" s="80">
        <f t="shared" si="61"/>
        <v>102.2</v>
      </c>
      <c r="O387" s="204">
        <f t="shared" si="62"/>
        <v>44408</v>
      </c>
    </row>
    <row r="388" spans="1:15" ht="18.75">
      <c r="A388" s="296">
        <v>44382</v>
      </c>
      <c r="B388" s="309">
        <v>-2.8E-3</v>
      </c>
      <c r="C388" s="310">
        <v>-0.28999999999999998</v>
      </c>
      <c r="D388" s="14">
        <v>101.91</v>
      </c>
      <c r="E388" s="14">
        <v>102.2</v>
      </c>
      <c r="F388" s="14">
        <v>101.8</v>
      </c>
      <c r="G388" s="14">
        <v>102.2</v>
      </c>
      <c r="H388" s="14">
        <v>1</v>
      </c>
      <c r="I388" s="82">
        <v>761</v>
      </c>
      <c r="L388" s="124">
        <f t="shared" si="59"/>
        <v>44382</v>
      </c>
      <c r="M388" s="226">
        <f t="shared" si="60"/>
        <v>1</v>
      </c>
      <c r="N388" s="80">
        <f t="shared" si="61"/>
        <v>101.91</v>
      </c>
      <c r="O388" s="204">
        <f t="shared" si="62"/>
        <v>44408</v>
      </c>
    </row>
    <row r="389" spans="1:15" ht="18.75">
      <c r="A389" s="296">
        <v>44383</v>
      </c>
      <c r="B389" s="305">
        <v>2.7000000000000001E-3</v>
      </c>
      <c r="C389" s="306">
        <v>0.28000000000000003</v>
      </c>
      <c r="D389" s="14">
        <v>102.19</v>
      </c>
      <c r="E389" s="14">
        <v>101.91</v>
      </c>
      <c r="F389" s="14">
        <v>101.81</v>
      </c>
      <c r="G389" s="14">
        <v>102.19</v>
      </c>
      <c r="H389" s="14">
        <v>2</v>
      </c>
      <c r="I389" s="82">
        <v>1208</v>
      </c>
      <c r="L389" s="124">
        <f t="shared" si="59"/>
        <v>44383</v>
      </c>
      <c r="M389" s="226">
        <f t="shared" si="60"/>
        <v>2</v>
      </c>
      <c r="N389" s="80">
        <f t="shared" si="61"/>
        <v>102.19</v>
      </c>
      <c r="O389" s="204">
        <f t="shared" si="62"/>
        <v>44408</v>
      </c>
    </row>
    <row r="390" spans="1:15" ht="18.75">
      <c r="A390" s="296">
        <v>44384</v>
      </c>
      <c r="B390" s="299">
        <v>-1.9E-3</v>
      </c>
      <c r="C390" s="300">
        <v>-0.19</v>
      </c>
      <c r="D390" s="14">
        <v>102</v>
      </c>
      <c r="E390" s="14">
        <v>102.2</v>
      </c>
      <c r="F390" s="14">
        <v>101.93</v>
      </c>
      <c r="G390" s="14">
        <v>102.46</v>
      </c>
      <c r="H390" s="14">
        <v>3</v>
      </c>
      <c r="I390" s="82">
        <v>3733</v>
      </c>
      <c r="L390" s="124">
        <f t="shared" si="59"/>
        <v>44384</v>
      </c>
      <c r="M390" s="226">
        <f t="shared" si="60"/>
        <v>3</v>
      </c>
      <c r="N390" s="80">
        <f t="shared" si="61"/>
        <v>102</v>
      </c>
      <c r="O390" s="204">
        <f t="shared" si="62"/>
        <v>44408</v>
      </c>
    </row>
    <row r="391" spans="1:15" ht="18.75">
      <c r="A391" s="296">
        <v>44385</v>
      </c>
      <c r="B391" s="305">
        <v>5.9999999999999995E-4</v>
      </c>
      <c r="C391" s="306">
        <v>0.06</v>
      </c>
      <c r="D391" s="14">
        <v>102.06</v>
      </c>
      <c r="E391" s="14">
        <v>102</v>
      </c>
      <c r="F391" s="14">
        <v>101.96</v>
      </c>
      <c r="G391" s="14">
        <v>102.45</v>
      </c>
      <c r="H391" s="14">
        <v>3</v>
      </c>
      <c r="I391" s="82">
        <v>2536</v>
      </c>
      <c r="L391" s="124">
        <f t="shared" si="59"/>
        <v>44385</v>
      </c>
      <c r="M391" s="226">
        <f t="shared" si="60"/>
        <v>3</v>
      </c>
      <c r="N391" s="80">
        <f t="shared" si="61"/>
        <v>102.06</v>
      </c>
      <c r="O391" s="204">
        <f t="shared" si="62"/>
        <v>44408</v>
      </c>
    </row>
    <row r="392" spans="1:15" ht="18.75">
      <c r="A392" s="296">
        <v>44389</v>
      </c>
      <c r="B392" s="303">
        <v>9.1999999999999998E-3</v>
      </c>
      <c r="C392" s="304">
        <v>0.94</v>
      </c>
      <c r="D392" s="14">
        <v>103</v>
      </c>
      <c r="E392" s="14">
        <v>102.08</v>
      </c>
      <c r="F392" s="14">
        <v>101</v>
      </c>
      <c r="G392" s="14">
        <v>103</v>
      </c>
      <c r="H392" s="14">
        <v>3</v>
      </c>
      <c r="I392" s="82">
        <v>2392</v>
      </c>
      <c r="L392" s="124">
        <f t="shared" si="59"/>
        <v>44389</v>
      </c>
      <c r="M392" s="226">
        <f t="shared" si="60"/>
        <v>3</v>
      </c>
      <c r="N392" s="80">
        <f t="shared" si="61"/>
        <v>103</v>
      </c>
      <c r="O392" s="204">
        <f t="shared" si="62"/>
        <v>44408</v>
      </c>
    </row>
    <row r="393" spans="1:15" ht="18.75">
      <c r="A393" s="296">
        <v>44390</v>
      </c>
      <c r="B393" s="305">
        <v>1.1999999999999999E-3</v>
      </c>
      <c r="C393" s="306">
        <v>0.12</v>
      </c>
      <c r="D393" s="14">
        <v>103.12</v>
      </c>
      <c r="E393" s="14">
        <v>103</v>
      </c>
      <c r="F393" s="14">
        <v>102.06</v>
      </c>
      <c r="G393" s="14">
        <v>103.24</v>
      </c>
      <c r="H393" s="14">
        <v>3</v>
      </c>
      <c r="I393" s="82">
        <v>2890</v>
      </c>
      <c r="L393" s="124">
        <f t="shared" si="59"/>
        <v>44390</v>
      </c>
      <c r="M393" s="226">
        <f t="shared" si="60"/>
        <v>3</v>
      </c>
      <c r="N393" s="80">
        <f t="shared" si="61"/>
        <v>103.12</v>
      </c>
      <c r="O393" s="204">
        <f t="shared" si="62"/>
        <v>44408</v>
      </c>
    </row>
    <row r="394" spans="1:15" ht="18.75">
      <c r="A394" s="296">
        <v>44391</v>
      </c>
      <c r="B394" s="299">
        <v>-4.5999999999999999E-3</v>
      </c>
      <c r="C394" s="300">
        <v>-0.47</v>
      </c>
      <c r="D394" s="14">
        <v>102.65</v>
      </c>
      <c r="E394" s="14">
        <v>102.1</v>
      </c>
      <c r="F394" s="14">
        <v>101.57</v>
      </c>
      <c r="G394" s="14">
        <v>102.88</v>
      </c>
      <c r="H394" s="14">
        <v>2</v>
      </c>
      <c r="I394" s="82">
        <v>6318</v>
      </c>
      <c r="L394" s="124">
        <f t="shared" si="59"/>
        <v>44391</v>
      </c>
      <c r="M394" s="226">
        <f t="shared" si="60"/>
        <v>2</v>
      </c>
      <c r="N394" s="80">
        <f t="shared" si="61"/>
        <v>102.65</v>
      </c>
      <c r="O394" s="204">
        <f t="shared" si="62"/>
        <v>44408</v>
      </c>
    </row>
    <row r="395" spans="1:15" ht="18.75">
      <c r="A395" s="296">
        <v>44392</v>
      </c>
      <c r="B395" s="305">
        <v>5.4000000000000003E-3</v>
      </c>
      <c r="C395" s="306">
        <v>0.55000000000000004</v>
      </c>
      <c r="D395" s="14">
        <v>103.2</v>
      </c>
      <c r="E395" s="14">
        <v>102.65</v>
      </c>
      <c r="F395" s="14">
        <v>102.65</v>
      </c>
      <c r="G395" s="14">
        <v>103.5</v>
      </c>
      <c r="H395" s="14">
        <v>2</v>
      </c>
      <c r="I395" s="82">
        <v>2652</v>
      </c>
      <c r="L395" s="124">
        <f t="shared" si="59"/>
        <v>44392</v>
      </c>
      <c r="M395" s="226">
        <f t="shared" si="60"/>
        <v>2</v>
      </c>
      <c r="N395" s="80">
        <f t="shared" si="61"/>
        <v>103.2</v>
      </c>
      <c r="O395" s="204">
        <f t="shared" si="62"/>
        <v>44408</v>
      </c>
    </row>
    <row r="396" spans="1:15" ht="18.75">
      <c r="A396" s="296">
        <v>44393</v>
      </c>
      <c r="B396" s="299">
        <v>-8.8999999999999999E-3</v>
      </c>
      <c r="C396" s="300">
        <v>-0.92</v>
      </c>
      <c r="D396" s="14">
        <v>102.28</v>
      </c>
      <c r="E396" s="14">
        <v>103.35</v>
      </c>
      <c r="F396" s="14">
        <v>102.01</v>
      </c>
      <c r="G396" s="14">
        <v>103.48</v>
      </c>
      <c r="H396" s="14">
        <v>2</v>
      </c>
      <c r="I396" s="82">
        <v>2457</v>
      </c>
      <c r="L396" s="124">
        <f t="shared" si="59"/>
        <v>44393</v>
      </c>
      <c r="M396" s="226">
        <f t="shared" si="60"/>
        <v>2</v>
      </c>
      <c r="N396" s="80">
        <f t="shared" si="61"/>
        <v>102.28</v>
      </c>
      <c r="O396" s="204">
        <f t="shared" si="62"/>
        <v>44408</v>
      </c>
    </row>
    <row r="397" spans="1:15" ht="18.75">
      <c r="A397" s="296">
        <v>44396</v>
      </c>
      <c r="B397" s="303">
        <v>5.1000000000000004E-3</v>
      </c>
      <c r="C397" s="304">
        <v>0.52</v>
      </c>
      <c r="D397" s="14">
        <v>102.8</v>
      </c>
      <c r="E397" s="14">
        <v>102.99</v>
      </c>
      <c r="F397" s="14">
        <v>102.58</v>
      </c>
      <c r="G397" s="14">
        <v>103.1</v>
      </c>
      <c r="H397" s="14">
        <v>3</v>
      </c>
      <c r="I397" s="82">
        <v>11105</v>
      </c>
      <c r="L397" s="124">
        <f t="shared" si="59"/>
        <v>44396</v>
      </c>
      <c r="M397" s="226">
        <f t="shared" si="60"/>
        <v>3</v>
      </c>
      <c r="N397" s="80">
        <f t="shared" si="61"/>
        <v>102.8</v>
      </c>
      <c r="O397" s="204">
        <f t="shared" si="62"/>
        <v>44408</v>
      </c>
    </row>
    <row r="398" spans="1:15" ht="18.75">
      <c r="A398" s="296">
        <v>44397</v>
      </c>
      <c r="B398" s="307">
        <v>3.8999999999999998E-3</v>
      </c>
      <c r="C398" s="308">
        <v>0.4</v>
      </c>
      <c r="D398" s="14">
        <v>103.2</v>
      </c>
      <c r="E398" s="14">
        <v>102.9</v>
      </c>
      <c r="F398" s="14">
        <v>102.62</v>
      </c>
      <c r="G398" s="14">
        <v>103.2</v>
      </c>
      <c r="H398" s="14">
        <v>2</v>
      </c>
      <c r="I398" s="82">
        <v>1495</v>
      </c>
      <c r="L398" s="124">
        <f t="shared" si="59"/>
        <v>44397</v>
      </c>
      <c r="M398" s="226">
        <f t="shared" si="60"/>
        <v>2</v>
      </c>
      <c r="N398" s="80">
        <f t="shared" si="61"/>
        <v>103.2</v>
      </c>
      <c r="O398" s="204">
        <f t="shared" si="62"/>
        <v>44408</v>
      </c>
    </row>
    <row r="399" spans="1:15" ht="18.75">
      <c r="A399" s="296">
        <v>44398</v>
      </c>
      <c r="B399" s="301">
        <v>-3.0000000000000001E-3</v>
      </c>
      <c r="C399" s="302">
        <v>-0.31</v>
      </c>
      <c r="D399" s="14">
        <v>102.89</v>
      </c>
      <c r="E399" s="14">
        <v>103.28</v>
      </c>
      <c r="F399" s="14">
        <v>102.88</v>
      </c>
      <c r="G399" s="14">
        <v>103.45</v>
      </c>
      <c r="H399" s="14">
        <v>2</v>
      </c>
      <c r="I399" s="82">
        <v>2313</v>
      </c>
      <c r="L399" s="124">
        <f t="shared" si="59"/>
        <v>44398</v>
      </c>
      <c r="M399" s="226">
        <f t="shared" si="60"/>
        <v>2</v>
      </c>
      <c r="N399" s="80">
        <f t="shared" si="61"/>
        <v>102.89</v>
      </c>
      <c r="O399" s="204">
        <f t="shared" si="62"/>
        <v>44408</v>
      </c>
    </row>
    <row r="400" spans="1:15" ht="18.75">
      <c r="A400" s="296">
        <v>44399</v>
      </c>
      <c r="B400" s="307">
        <v>4.1000000000000003E-3</v>
      </c>
      <c r="C400" s="308">
        <v>0.42</v>
      </c>
      <c r="D400" s="14">
        <v>103.31</v>
      </c>
      <c r="E400" s="14">
        <v>103</v>
      </c>
      <c r="F400" s="14">
        <v>102.89</v>
      </c>
      <c r="G400" s="14">
        <v>103.45</v>
      </c>
      <c r="H400" s="14">
        <v>2</v>
      </c>
      <c r="I400" s="82">
        <v>1100</v>
      </c>
      <c r="L400" s="124">
        <f t="shared" si="59"/>
        <v>44399</v>
      </c>
      <c r="M400" s="226">
        <f t="shared" si="60"/>
        <v>2</v>
      </c>
      <c r="N400" s="80">
        <f t="shared" si="61"/>
        <v>103.31</v>
      </c>
      <c r="O400" s="204">
        <f t="shared" si="62"/>
        <v>44408</v>
      </c>
    </row>
    <row r="401" spans="1:15" ht="18.75">
      <c r="A401" s="296">
        <v>44400</v>
      </c>
      <c r="B401" s="301">
        <v>-3.0000000000000001E-3</v>
      </c>
      <c r="C401" s="302">
        <v>-0.31</v>
      </c>
      <c r="D401" s="14">
        <v>103</v>
      </c>
      <c r="E401" s="14">
        <v>103.31</v>
      </c>
      <c r="F401" s="14">
        <v>102.93</v>
      </c>
      <c r="G401" s="14">
        <v>103.92</v>
      </c>
      <c r="H401" s="14">
        <v>2</v>
      </c>
      <c r="I401" s="82">
        <v>2419</v>
      </c>
      <c r="L401" s="124">
        <f t="shared" si="59"/>
        <v>44400</v>
      </c>
      <c r="M401" s="226">
        <f t="shared" si="60"/>
        <v>2</v>
      </c>
      <c r="N401" s="80">
        <f t="shared" si="61"/>
        <v>103</v>
      </c>
      <c r="O401" s="204">
        <f t="shared" si="62"/>
        <v>44408</v>
      </c>
    </row>
    <row r="402" spans="1:15" ht="18.75">
      <c r="A402" s="296">
        <v>44403</v>
      </c>
      <c r="B402" s="309">
        <v>-2E-3</v>
      </c>
      <c r="C402" s="310">
        <v>-0.21</v>
      </c>
      <c r="D402" s="14">
        <v>102.79</v>
      </c>
      <c r="E402" s="14">
        <v>103.21</v>
      </c>
      <c r="F402" s="14">
        <v>102.59</v>
      </c>
      <c r="G402" s="14">
        <v>103.46</v>
      </c>
      <c r="H402" s="14">
        <v>2</v>
      </c>
      <c r="I402" s="82">
        <v>3001</v>
      </c>
      <c r="L402" s="124">
        <f t="shared" si="59"/>
        <v>44403</v>
      </c>
      <c r="M402" s="226">
        <f t="shared" si="60"/>
        <v>2</v>
      </c>
      <c r="N402" s="80">
        <f t="shared" si="61"/>
        <v>102.79</v>
      </c>
      <c r="O402" s="204">
        <f t="shared" si="62"/>
        <v>44408</v>
      </c>
    </row>
    <row r="403" spans="1:15" ht="18.75">
      <c r="A403" s="296">
        <v>44404</v>
      </c>
      <c r="B403" s="305">
        <v>5.9999999999999995E-4</v>
      </c>
      <c r="C403" s="306">
        <v>0.06</v>
      </c>
      <c r="D403" s="14">
        <v>102.85</v>
      </c>
      <c r="E403" s="14">
        <v>103.1</v>
      </c>
      <c r="F403" s="14">
        <v>102.6</v>
      </c>
      <c r="G403" s="14">
        <v>103.24</v>
      </c>
      <c r="H403" s="14">
        <v>2</v>
      </c>
      <c r="I403" s="82">
        <v>2114</v>
      </c>
      <c r="L403" s="124">
        <f t="shared" si="59"/>
        <v>44404</v>
      </c>
      <c r="M403" s="226">
        <f t="shared" si="60"/>
        <v>2</v>
      </c>
      <c r="N403" s="80">
        <f t="shared" si="61"/>
        <v>102.85</v>
      </c>
      <c r="O403" s="204">
        <f t="shared" si="62"/>
        <v>44408</v>
      </c>
    </row>
    <row r="404" spans="1:15" ht="18.75">
      <c r="A404" s="296">
        <v>44405</v>
      </c>
      <c r="B404" s="307">
        <v>1E-3</v>
      </c>
      <c r="C404" s="308">
        <v>0.1</v>
      </c>
      <c r="D404" s="14">
        <v>102.95</v>
      </c>
      <c r="E404" s="14">
        <v>102.85</v>
      </c>
      <c r="F404" s="14">
        <v>102.26</v>
      </c>
      <c r="G404" s="14">
        <v>103.25</v>
      </c>
      <c r="H404" s="14">
        <v>2</v>
      </c>
      <c r="I404" s="82">
        <v>3884</v>
      </c>
      <c r="L404" s="124">
        <f t="shared" si="59"/>
        <v>44405</v>
      </c>
      <c r="M404" s="226">
        <f t="shared" si="60"/>
        <v>2</v>
      </c>
      <c r="N404" s="80">
        <f t="shared" si="61"/>
        <v>102.95</v>
      </c>
      <c r="O404" s="204">
        <f t="shared" si="62"/>
        <v>44408</v>
      </c>
    </row>
    <row r="405" spans="1:15" ht="18.75">
      <c r="A405" s="296">
        <v>44406</v>
      </c>
      <c r="B405" s="305">
        <v>9.7000000000000003E-3</v>
      </c>
      <c r="C405" s="306">
        <v>1</v>
      </c>
      <c r="D405" s="14">
        <v>103.95</v>
      </c>
      <c r="E405" s="14">
        <v>102.92</v>
      </c>
      <c r="F405" s="14">
        <v>102.8</v>
      </c>
      <c r="G405" s="14">
        <v>103.95</v>
      </c>
      <c r="H405" s="14">
        <v>1</v>
      </c>
      <c r="I405" s="82">
        <v>541</v>
      </c>
      <c r="L405" s="124">
        <f t="shared" si="59"/>
        <v>44406</v>
      </c>
      <c r="M405" s="226">
        <f t="shared" si="60"/>
        <v>1</v>
      </c>
      <c r="N405" s="80">
        <f t="shared" si="61"/>
        <v>103.95</v>
      </c>
      <c r="O405" s="204">
        <f t="shared" si="62"/>
        <v>44408</v>
      </c>
    </row>
    <row r="406" spans="1:15" ht="18.75">
      <c r="A406" s="296">
        <v>44407</v>
      </c>
      <c r="B406" s="307">
        <v>8.9999999999999998E-4</v>
      </c>
      <c r="C406" s="308">
        <v>0.09</v>
      </c>
      <c r="D406" s="14">
        <v>104.04</v>
      </c>
      <c r="E406" s="14">
        <v>103.71</v>
      </c>
      <c r="F406" s="14">
        <v>103.69</v>
      </c>
      <c r="G406" s="14">
        <v>104.55</v>
      </c>
      <c r="H406" s="14">
        <v>3</v>
      </c>
      <c r="I406" s="82">
        <v>3623</v>
      </c>
      <c r="L406" s="124">
        <f t="shared" si="59"/>
        <v>44407</v>
      </c>
      <c r="M406" s="226">
        <f t="shared" si="60"/>
        <v>3</v>
      </c>
      <c r="N406" s="80">
        <f t="shared" si="61"/>
        <v>104.04</v>
      </c>
      <c r="O406" s="204">
        <f t="shared" si="62"/>
        <v>44408</v>
      </c>
    </row>
    <row r="407" spans="1:15" ht="18.75">
      <c r="A407" s="296">
        <v>44410</v>
      </c>
      <c r="B407" s="309">
        <v>-1.06E-2</v>
      </c>
      <c r="C407" s="310">
        <v>-1.1000000000000001</v>
      </c>
      <c r="D407" s="14">
        <v>102.94</v>
      </c>
      <c r="E407" s="14">
        <v>103.5</v>
      </c>
      <c r="F407" s="14">
        <v>102.3</v>
      </c>
      <c r="G407" s="14">
        <v>104.23</v>
      </c>
      <c r="H407" s="14">
        <v>3</v>
      </c>
      <c r="I407" s="82">
        <v>2834</v>
      </c>
      <c r="L407" s="124">
        <f t="shared" si="59"/>
        <v>44410</v>
      </c>
      <c r="M407" s="226">
        <f t="shared" si="60"/>
        <v>3</v>
      </c>
      <c r="N407" s="80">
        <f t="shared" si="61"/>
        <v>102.94</v>
      </c>
      <c r="O407" s="204">
        <f t="shared" si="62"/>
        <v>44439</v>
      </c>
    </row>
    <row r="408" spans="1:15" ht="19.5" thickBot="1">
      <c r="A408" s="296">
        <v>44411</v>
      </c>
      <c r="B408" s="315">
        <v>-3.0999999999999999E-3</v>
      </c>
      <c r="C408" s="316">
        <v>-0.32</v>
      </c>
      <c r="D408" s="14">
        <v>102.62</v>
      </c>
      <c r="E408" s="14">
        <v>103.35</v>
      </c>
      <c r="F408" s="14">
        <v>102.5</v>
      </c>
      <c r="G408" s="14">
        <v>103.35</v>
      </c>
      <c r="H408" s="14">
        <v>2</v>
      </c>
      <c r="I408" s="82">
        <v>3185</v>
      </c>
      <c r="L408" s="124">
        <f t="shared" si="59"/>
        <v>44411</v>
      </c>
      <c r="M408" s="226">
        <f t="shared" si="60"/>
        <v>2</v>
      </c>
      <c r="N408" s="80">
        <f t="shared" si="61"/>
        <v>102.62</v>
      </c>
      <c r="O408" s="204">
        <f t="shared" si="62"/>
        <v>44439</v>
      </c>
    </row>
    <row r="412" spans="1:15" ht="18.75">
      <c r="N412" s="293"/>
    </row>
    <row r="414" spans="1:15">
      <c r="N414" s="110"/>
    </row>
  </sheetData>
  <hyperlinks>
    <hyperlink ref="C1" r:id="rId1" xr:uid="{6EE80C58-501F-4565-AAAF-B13C297E138F}"/>
  </hyperlinks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1D634-4AFA-400E-949B-4BA31736F702}">
  <sheetPr codeName="Sheet3"/>
  <dimension ref="A1:BF60"/>
  <sheetViews>
    <sheetView showGridLines="0" zoomScale="85" zoomScaleNormal="85" workbookViewId="0">
      <pane xSplit="1" ySplit="2" topLeftCell="Y3" activePane="bottomRight" state="frozen"/>
      <selection pane="topRight" activeCell="B1" sqref="B1"/>
      <selection pane="bottomLeft" activeCell="A3" sqref="A3"/>
      <selection pane="bottomRight" activeCell="AB13" sqref="AB13"/>
    </sheetView>
  </sheetViews>
  <sheetFormatPr defaultRowHeight="15"/>
  <cols>
    <col min="1" max="1" width="27.5703125" bestFit="1" customWidth="1"/>
    <col min="2" max="2" width="12" customWidth="1"/>
    <col min="3" max="6" width="12.7109375" customWidth="1"/>
    <col min="7" max="23" width="15.5703125" customWidth="1"/>
    <col min="24" max="24" width="15.85546875" bestFit="1" customWidth="1"/>
    <col min="25" max="25" width="17.28515625" bestFit="1" customWidth="1"/>
    <col min="26" max="26" width="14.28515625" bestFit="1" customWidth="1"/>
    <col min="27" max="27" width="16" bestFit="1" customWidth="1"/>
    <col min="28" max="28" width="14.42578125" bestFit="1" customWidth="1"/>
    <col min="29" max="32" width="9.7109375" bestFit="1" customWidth="1"/>
    <col min="54" max="54" width="15.42578125" bestFit="1" customWidth="1"/>
  </cols>
  <sheetData>
    <row r="1" spans="1:58">
      <c r="A1" s="7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0"/>
      <c r="AA1" s="10"/>
      <c r="AD1" s="7" t="s">
        <v>114</v>
      </c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</row>
    <row r="2" spans="1:58">
      <c r="B2" s="8">
        <v>43799</v>
      </c>
      <c r="C2" s="8">
        <f t="shared" ref="C2:L2" si="0">EOMONTH(B2,1)</f>
        <v>43830</v>
      </c>
      <c r="D2" s="8">
        <f t="shared" si="0"/>
        <v>43861</v>
      </c>
      <c r="E2" s="8">
        <f t="shared" si="0"/>
        <v>43890</v>
      </c>
      <c r="F2" s="8">
        <f t="shared" si="0"/>
        <v>43921</v>
      </c>
      <c r="G2" s="8">
        <f t="shared" si="0"/>
        <v>43951</v>
      </c>
      <c r="H2" s="8">
        <f t="shared" si="0"/>
        <v>43982</v>
      </c>
      <c r="I2" s="8">
        <f t="shared" si="0"/>
        <v>44012</v>
      </c>
      <c r="J2" s="8">
        <f t="shared" si="0"/>
        <v>44043</v>
      </c>
      <c r="K2" s="8">
        <f t="shared" si="0"/>
        <v>44074</v>
      </c>
      <c r="L2" s="8">
        <f t="shared" si="0"/>
        <v>44104</v>
      </c>
      <c r="M2" s="8">
        <f t="shared" ref="M2:Y2" si="1">EOMONTH(L2,1)</f>
        <v>44135</v>
      </c>
      <c r="N2" s="8">
        <f t="shared" si="1"/>
        <v>44165</v>
      </c>
      <c r="O2" s="8">
        <f t="shared" si="1"/>
        <v>44196</v>
      </c>
      <c r="P2" s="8">
        <f t="shared" si="1"/>
        <v>44227</v>
      </c>
      <c r="Q2" s="8">
        <f t="shared" si="1"/>
        <v>44255</v>
      </c>
      <c r="R2" s="8">
        <f t="shared" si="1"/>
        <v>44286</v>
      </c>
      <c r="S2" s="8">
        <f t="shared" si="1"/>
        <v>44316</v>
      </c>
      <c r="T2" s="8">
        <f t="shared" si="1"/>
        <v>44347</v>
      </c>
      <c r="U2" s="8">
        <f t="shared" si="1"/>
        <v>44377</v>
      </c>
      <c r="V2" s="8">
        <f t="shared" si="1"/>
        <v>44408</v>
      </c>
      <c r="W2" s="8">
        <f t="shared" si="1"/>
        <v>44439</v>
      </c>
      <c r="X2" s="8">
        <f t="shared" si="1"/>
        <v>44469</v>
      </c>
      <c r="Y2" s="8">
        <f t="shared" si="1"/>
        <v>44500</v>
      </c>
      <c r="Z2" s="8">
        <f>EOMONTH(Y2,1)</f>
        <v>44530</v>
      </c>
      <c r="AA2" s="8">
        <f>EOMONTH(Z2,1)</f>
        <v>44561</v>
      </c>
      <c r="AB2" s="8">
        <f>EOMONTH(AA2,1)</f>
        <v>44592</v>
      </c>
      <c r="AD2" s="1"/>
      <c r="AE2" s="8">
        <f>DRE!B2</f>
        <v>43799</v>
      </c>
      <c r="AF2" s="8">
        <f>DRE!C2</f>
        <v>43830</v>
      </c>
      <c r="AG2" s="8">
        <f>DRE!D2</f>
        <v>43861</v>
      </c>
      <c r="AH2" s="8">
        <f>DRE!E2</f>
        <v>43890</v>
      </c>
      <c r="AI2" s="8">
        <f>DRE!F2</f>
        <v>43921</v>
      </c>
      <c r="AJ2" s="8">
        <f>DRE!G2</f>
        <v>43951</v>
      </c>
      <c r="AK2" s="8">
        <f>DRE!H2</f>
        <v>43982</v>
      </c>
      <c r="AL2" s="8">
        <f>DRE!I2</f>
        <v>44012</v>
      </c>
      <c r="AM2" s="8">
        <f>DRE!J2</f>
        <v>44043</v>
      </c>
      <c r="AN2" s="8">
        <f>DRE!K2</f>
        <v>44074</v>
      </c>
      <c r="AO2" s="8">
        <f>DRE!L2</f>
        <v>44104</v>
      </c>
      <c r="AP2" s="8">
        <f>DRE!M2</f>
        <v>44135</v>
      </c>
      <c r="AQ2" s="8">
        <f>DRE!N2</f>
        <v>44165</v>
      </c>
      <c r="AR2" s="8">
        <f>DRE!O2</f>
        <v>44196</v>
      </c>
      <c r="AS2" s="8">
        <f>DRE!P2</f>
        <v>44227</v>
      </c>
      <c r="AT2" s="8">
        <f>DRE!Q2</f>
        <v>44255</v>
      </c>
      <c r="AU2" s="8">
        <f>DRE!R2</f>
        <v>44286</v>
      </c>
      <c r="AV2" s="8">
        <f>DRE!S2</f>
        <v>44316</v>
      </c>
      <c r="AW2" s="8">
        <f>DRE!T2</f>
        <v>44347</v>
      </c>
      <c r="AX2" s="8">
        <f>DRE!U2</f>
        <v>44377</v>
      </c>
      <c r="AY2" s="8">
        <f>DRE!V2</f>
        <v>44408</v>
      </c>
      <c r="AZ2" s="8">
        <f>DRE!W2</f>
        <v>44439</v>
      </c>
      <c r="BA2" s="8">
        <f>DRE!X2</f>
        <v>44469</v>
      </c>
      <c r="BB2" s="8">
        <f>DRE!Y2</f>
        <v>44500</v>
      </c>
      <c r="BC2" s="8">
        <f>Z2</f>
        <v>44530</v>
      </c>
      <c r="BD2" s="8">
        <f>AA2</f>
        <v>44561</v>
      </c>
      <c r="BE2" s="8">
        <f>AB2</f>
        <v>44592</v>
      </c>
      <c r="BF2" s="8" t="s">
        <v>264</v>
      </c>
    </row>
    <row r="3" spans="1:58">
      <c r="A3" s="4" t="s">
        <v>1</v>
      </c>
      <c r="B3" s="39">
        <v>732974.3691703286</v>
      </c>
      <c r="C3" s="39">
        <v>1709744.4814917694</v>
      </c>
      <c r="D3" s="39">
        <f>2376909.41402788</f>
        <v>2376909.4140278799</v>
      </c>
      <c r="E3" s="39">
        <v>2485462.6196083729</v>
      </c>
      <c r="F3" s="39">
        <v>2569661.34</v>
      </c>
      <c r="G3" s="39">
        <v>3130407.2131047198</v>
      </c>
      <c r="H3" s="39">
        <v>3482368.7867790614</v>
      </c>
      <c r="I3" s="39">
        <f>3259785.50851578</f>
        <v>3259785.5085157799</v>
      </c>
      <c r="J3" s="39">
        <f>7736441.4-106.07</f>
        <v>7736335.3300000001</v>
      </c>
      <c r="K3" s="39">
        <v>2607871.04</v>
      </c>
      <c r="L3" s="39">
        <v>3374388.00925765</v>
      </c>
      <c r="M3" s="39">
        <v>3099428.57</v>
      </c>
      <c r="N3" s="39">
        <f>3174686.67</f>
        <v>3174686.67</v>
      </c>
      <c r="O3" s="39">
        <v>3118571.1199999996</v>
      </c>
      <c r="P3" s="39">
        <v>5901603.6100000003</v>
      </c>
      <c r="Q3" s="39">
        <v>3714244.75</v>
      </c>
      <c r="R3" s="39">
        <v>3702884.14</v>
      </c>
      <c r="S3" s="39">
        <v>3672098.84616462</v>
      </c>
      <c r="T3" s="39">
        <v>3765886.4731982807</v>
      </c>
      <c r="U3" s="39">
        <v>4165378.62</v>
      </c>
      <c r="V3" s="39">
        <v>6694982.9199999999</v>
      </c>
      <c r="W3" s="39">
        <v>4377521.2300000004</v>
      </c>
      <c r="X3" s="39">
        <v>4424031.33</v>
      </c>
      <c r="Y3" s="39">
        <v>4504168.9907950405</v>
      </c>
      <c r="Z3" s="39">
        <v>12929392.310000002</v>
      </c>
      <c r="AA3" s="360">
        <v>6596980.2999999998</v>
      </c>
      <c r="AD3" s="57" t="s">
        <v>115</v>
      </c>
      <c r="AE3" s="182">
        <f>(DRE!B3+DRE!B4)/5462000</f>
        <v>0.12477322894674883</v>
      </c>
      <c r="AF3" s="182">
        <f>(DRE!C3+DRE!C4)/5462000</f>
        <v>0.3586637228181434</v>
      </c>
      <c r="AG3" s="182">
        <f>(DRE!D3+DRE!D4)/5462000</f>
        <v>0.67750349177557112</v>
      </c>
      <c r="AH3" s="182">
        <f>(DRE!E3+DRE!E4)/5462000</f>
        <v>0.88606546925369845</v>
      </c>
      <c r="AI3" s="182">
        <f t="shared" ref="AI3:AQ3" si="2">SUM(F3:F4)/7236625</f>
        <v>0.51510379216831048</v>
      </c>
      <c r="AJ3" s="182">
        <f t="shared" si="2"/>
        <v>0.64658296374345758</v>
      </c>
      <c r="AK3" s="182">
        <f t="shared" si="2"/>
        <v>0.77343912203760057</v>
      </c>
      <c r="AL3" s="182">
        <f t="shared" si="2"/>
        <v>0.43122920273680959</v>
      </c>
      <c r="AM3" s="182">
        <f t="shared" si="2"/>
        <v>1.1463398960150624</v>
      </c>
      <c r="AN3" s="182">
        <f t="shared" si="2"/>
        <v>0.49676358523482983</v>
      </c>
      <c r="AO3" s="182">
        <f t="shared" si="2"/>
        <v>0.68227944967732634</v>
      </c>
      <c r="AP3" s="182">
        <f t="shared" si="2"/>
        <v>0.60187768469417713</v>
      </c>
      <c r="AQ3" s="182">
        <f t="shared" si="2"/>
        <v>0.72280423816350847</v>
      </c>
      <c r="AR3" s="182">
        <f t="shared" ref="AR3:AZ3" si="3">SUM(O3:O4)/8927401</f>
        <v>0.60166732736660988</v>
      </c>
      <c r="AS3" s="182">
        <f t="shared" si="3"/>
        <v>1.146917718829926</v>
      </c>
      <c r="AT3" s="182">
        <f t="shared" si="3"/>
        <v>0.74840551802254651</v>
      </c>
      <c r="AU3" s="182">
        <f t="shared" si="3"/>
        <v>1.4543953464171713</v>
      </c>
      <c r="AV3" s="182">
        <f t="shared" si="3"/>
        <v>0.85972615555995779</v>
      </c>
      <c r="AW3" s="182">
        <f t="shared" si="3"/>
        <v>0.81655471941537283</v>
      </c>
      <c r="AX3" s="182">
        <f t="shared" si="3"/>
        <v>0.82674042758917188</v>
      </c>
      <c r="AY3" s="182">
        <f t="shared" si="3"/>
        <v>2.0752813758449968</v>
      </c>
      <c r="AZ3" s="182">
        <f t="shared" si="3"/>
        <v>0.73293229910922575</v>
      </c>
      <c r="BA3" s="182">
        <f>SUM(X3:X4)/12417281</f>
        <v>1.1327119970950161</v>
      </c>
      <c r="BB3" s="182">
        <f>SUM(Y3:Y4)/12417281</f>
        <v>0.59762984579013156</v>
      </c>
      <c r="BC3" s="182">
        <f>SUM(Z3:Z4)/12417281</f>
        <v>1.3022383732799476</v>
      </c>
      <c r="BD3" s="182">
        <f>SUM(AA3:AA4)/12417281</f>
        <v>1.0218397683035441</v>
      </c>
      <c r="BE3" s="182">
        <f>SUM(AB3:AB4)/12417281</f>
        <v>0</v>
      </c>
    </row>
    <row r="4" spans="1:58">
      <c r="A4" s="4" t="s">
        <v>2</v>
      </c>
      <c r="B4" s="39">
        <v>-51462.992663186567</v>
      </c>
      <c r="C4" s="39">
        <v>249276.77254092981</v>
      </c>
      <c r="D4" s="39">
        <v>1323614.6580502896</v>
      </c>
      <c r="E4" s="39">
        <v>2354226.973455328</v>
      </c>
      <c r="F4" s="39">
        <v>1157951.6399999999</v>
      </c>
      <c r="G4" s="39">
        <v>1548671.2268952788</v>
      </c>
      <c r="H4" s="39">
        <f>1174418.69973629+940301.4</f>
        <v>2114720.0997362901</v>
      </c>
      <c r="I4" s="39">
        <f>-811245.309260515+672103.83</f>
        <v>-139141.47926051507</v>
      </c>
      <c r="J4" s="39">
        <v>559296.62</v>
      </c>
      <c r="K4" s="39">
        <v>987020.74</v>
      </c>
      <c r="L4" s="39">
        <v>1563012.5132635322</v>
      </c>
      <c r="M4" s="39">
        <v>1256134.53</v>
      </c>
      <c r="N4" s="39">
        <f>2055976.55</f>
        <v>2055976.55</v>
      </c>
      <c r="O4" s="39">
        <v>2252754.38</v>
      </c>
      <c r="P4" s="39">
        <v>4337390.78</v>
      </c>
      <c r="Q4" s="39">
        <v>2967071.42</v>
      </c>
      <c r="R4" s="39">
        <f>2018948.55+7262137.78</f>
        <v>9281086.3300000001</v>
      </c>
      <c r="S4" s="39">
        <v>4003021.2947075027</v>
      </c>
      <c r="T4" s="39">
        <v>3523824.9454652383</v>
      </c>
      <c r="U4" s="39">
        <v>3215264.7</v>
      </c>
      <c r="V4" s="39">
        <f>4942093.67+6889792.44</f>
        <v>11831886.109999999</v>
      </c>
      <c r="W4" s="39">
        <v>2165659.31</v>
      </c>
      <c r="X4" s="39">
        <v>9641171.8299999982</v>
      </c>
      <c r="Y4" s="39">
        <f>2729917.11836769+186851.62</f>
        <v>2916768.7383676902</v>
      </c>
      <c r="Z4" s="39">
        <v>3240867.5000000005</v>
      </c>
      <c r="AA4" s="360">
        <v>6091491.2400000002</v>
      </c>
      <c r="AB4" s="39"/>
      <c r="AD4" s="57" t="s">
        <v>124</v>
      </c>
      <c r="AE4" s="182">
        <v>0</v>
      </c>
      <c r="AF4" s="182">
        <v>0</v>
      </c>
      <c r="AG4" s="182">
        <v>0</v>
      </c>
      <c r="AH4" s="182">
        <v>0</v>
      </c>
      <c r="AI4" s="182">
        <f t="shared" ref="AI4:AQ4" si="4">SUM(F5)/7236625</f>
        <v>1.9494127442005078E-2</v>
      </c>
      <c r="AJ4" s="182">
        <f t="shared" si="4"/>
        <v>5.3081302402708454E-2</v>
      </c>
      <c r="AK4" s="182">
        <f t="shared" si="4"/>
        <v>2.5388296339799284E-2</v>
      </c>
      <c r="AL4" s="182">
        <f t="shared" si="4"/>
        <v>2.7854230390548081E-2</v>
      </c>
      <c r="AM4" s="182">
        <f t="shared" si="4"/>
        <v>2.2129478866184167E-2</v>
      </c>
      <c r="AN4" s="182">
        <f t="shared" si="4"/>
        <v>2.0032617414886083E-2</v>
      </c>
      <c r="AO4" s="182">
        <f t="shared" si="4"/>
        <v>2.0121425388216187E-2</v>
      </c>
      <c r="AP4" s="182">
        <f t="shared" si="4"/>
        <v>2.0165270412657834E-2</v>
      </c>
      <c r="AQ4" s="182">
        <f t="shared" si="4"/>
        <v>2.0316035444699704E-2</v>
      </c>
      <c r="AR4" s="182">
        <f t="shared" ref="AR4:AZ4" si="5">SUM(O5)/8927401</f>
        <v>4.0357180102025214E-2</v>
      </c>
      <c r="AS4" s="182">
        <f t="shared" si="5"/>
        <v>1.7439040768976316E-2</v>
      </c>
      <c r="AT4" s="182">
        <f t="shared" si="5"/>
        <v>1.7429301092221575E-2</v>
      </c>
      <c r="AU4" s="182">
        <f t="shared" si="5"/>
        <v>1.8269411220578083E-2</v>
      </c>
      <c r="AV4" s="182">
        <f t="shared" si="5"/>
        <v>1.9424179556849743E-2</v>
      </c>
      <c r="AW4" s="182">
        <f t="shared" si="5"/>
        <v>2.0758086256011127E-2</v>
      </c>
      <c r="AX4" s="182">
        <f t="shared" si="5"/>
        <v>2.054035659426523E-2</v>
      </c>
      <c r="AY4" s="182">
        <f t="shared" si="5"/>
        <v>0.11854433472855089</v>
      </c>
      <c r="AZ4" s="182">
        <f t="shared" si="5"/>
        <v>0.12475933365152972</v>
      </c>
      <c r="BA4" s="182">
        <f>SUM(X5)/12417281</f>
        <v>8.8809828818402367E-2</v>
      </c>
      <c r="BB4" s="182">
        <f>SUM(Y5)/12417281</f>
        <v>0.10581638927233748</v>
      </c>
      <c r="BC4" s="182">
        <f>SUM(Z5:Z6)/12417281</f>
        <v>0.16342909530677449</v>
      </c>
      <c r="BD4" s="182">
        <f>SUM(AA5:AA6)/12417281</f>
        <v>0.13587193524894861</v>
      </c>
      <c r="BE4" s="182">
        <f>SUM(AB5:AB6)/12417281</f>
        <v>0.14593345113153192</v>
      </c>
    </row>
    <row r="5" spans="1:58">
      <c r="A5" s="4" t="s">
        <v>250</v>
      </c>
      <c r="F5" s="39">
        <v>141071.69</v>
      </c>
      <c r="G5" s="39">
        <v>384129.48000000004</v>
      </c>
      <c r="H5" s="39">
        <v>183725.58</v>
      </c>
      <c r="I5" s="39">
        <v>201570.62</v>
      </c>
      <c r="J5" s="39">
        <v>160142.74</v>
      </c>
      <c r="K5" s="41">
        <v>144968.54</v>
      </c>
      <c r="L5" s="39">
        <v>145611.20999999996</v>
      </c>
      <c r="M5" s="39">
        <v>145928.5</v>
      </c>
      <c r="N5" s="39">
        <v>147019.53</v>
      </c>
      <c r="O5" s="39">
        <v>360284.73</v>
      </c>
      <c r="P5" s="39">
        <v>155685.30999999994</v>
      </c>
      <c r="Q5" s="39">
        <v>155598.35999999999</v>
      </c>
      <c r="R5" s="39">
        <v>163098.35999999999</v>
      </c>
      <c r="S5" s="39">
        <v>173407.43999999994</v>
      </c>
      <c r="T5" s="39">
        <v>185315.76</v>
      </c>
      <c r="U5" s="39">
        <v>183372</v>
      </c>
      <c r="V5" s="39">
        <v>1058292.8123999999</v>
      </c>
      <c r="W5" s="39">
        <v>1113776.6000000001</v>
      </c>
      <c r="X5" s="39">
        <v>1102776.6000000001</v>
      </c>
      <c r="Y5" s="39">
        <v>1313951.8400000001</v>
      </c>
      <c r="Z5" s="39">
        <v>1758698</v>
      </c>
      <c r="AA5" s="39">
        <v>1677616</v>
      </c>
      <c r="AB5" s="39">
        <v>1834501</v>
      </c>
      <c r="AD5" s="57" t="s">
        <v>116</v>
      </c>
      <c r="AE5" s="182">
        <f>DRE!B7/5462000</f>
        <v>2.6820719894034853E-2</v>
      </c>
      <c r="AF5" s="182">
        <f>DRE!C7/5462000</f>
        <v>0.11705748077627244</v>
      </c>
      <c r="AG5" s="182">
        <f>DRE!D7/5462000</f>
        <v>2.5846850970340535E-2</v>
      </c>
      <c r="AH5" s="182">
        <f>DRE!E7/5462000</f>
        <v>5.2352349248968838E-2</v>
      </c>
      <c r="AI5" s="182">
        <f t="shared" ref="AI5:AQ5" si="6">SUM(F7)/7236625</f>
        <v>4.0336028189936576E-2</v>
      </c>
      <c r="AJ5" s="182">
        <f t="shared" si="6"/>
        <v>1.4683188641113816E-2</v>
      </c>
      <c r="AK5" s="182">
        <f t="shared" si="6"/>
        <v>1.1709557977648428E-2</v>
      </c>
      <c r="AL5" s="182">
        <f t="shared" si="6"/>
        <v>8.4483761421933617E-3</v>
      </c>
      <c r="AM5" s="182">
        <f t="shared" si="6"/>
        <v>3.5483460867462386E-3</v>
      </c>
      <c r="AN5" s="182">
        <f t="shared" si="6"/>
        <v>5.4684884182889136E-3</v>
      </c>
      <c r="AO5" s="182">
        <f t="shared" si="6"/>
        <v>-1.3920146477121587E-2</v>
      </c>
      <c r="AP5" s="182">
        <f t="shared" si="6"/>
        <v>-4.2385338469245011E-3</v>
      </c>
      <c r="AQ5" s="182">
        <f t="shared" si="6"/>
        <v>8.8675162800338578E-3</v>
      </c>
      <c r="AR5" s="182">
        <f t="shared" ref="AR5:AZ5" si="7">SUM(O7)/8927401</f>
        <v>4.0006461006960474E-2</v>
      </c>
      <c r="AS5" s="182">
        <f t="shared" si="7"/>
        <v>2.4826169452901236E-2</v>
      </c>
      <c r="AT5" s="182">
        <f t="shared" si="7"/>
        <v>1.1718523677831888E-2</v>
      </c>
      <c r="AU5" s="182">
        <f t="shared" si="7"/>
        <v>2.3445800183054397E-2</v>
      </c>
      <c r="AV5" s="182">
        <f t="shared" si="7"/>
        <v>1.5941979082153918E-2</v>
      </c>
      <c r="AW5" s="182">
        <f t="shared" si="7"/>
        <v>2.1500322434267263E-2</v>
      </c>
      <c r="AX5" s="182">
        <f t="shared" si="7"/>
        <v>7.1137523675703675E-3</v>
      </c>
      <c r="AY5" s="182">
        <f t="shared" si="7"/>
        <v>8.3286020197815697E-3</v>
      </c>
      <c r="AZ5" s="182">
        <f t="shared" si="7"/>
        <v>3.1971245606644078E-2</v>
      </c>
      <c r="BA5" s="182">
        <f>SUM(X7)/12417281</f>
        <v>7.5586548295073622E-2</v>
      </c>
      <c r="BB5" s="182">
        <f>SUM(Y7)/12417281</f>
        <v>0.10776922339117558</v>
      </c>
      <c r="BC5" s="182">
        <f>SUM(Z7)/12417281</f>
        <v>1.2441290488634347E-2</v>
      </c>
      <c r="BD5" s="182">
        <f>SUM(AA7)/12417281</f>
        <v>1.5907025056451571E-2</v>
      </c>
      <c r="BE5" s="182">
        <f>SUM(AB7)/12417281</f>
        <v>1.6535181091577152E-2</v>
      </c>
    </row>
    <row r="6" spans="1:58">
      <c r="A6" s="4" t="s">
        <v>251</v>
      </c>
      <c r="X6" s="39">
        <v>170913.28</v>
      </c>
      <c r="Y6" s="167"/>
      <c r="Z6" s="39">
        <v>270647</v>
      </c>
      <c r="AA6" s="39">
        <v>9544</v>
      </c>
      <c r="AB6" s="39">
        <v>-22404.329999999958</v>
      </c>
      <c r="AD6" s="57" t="s">
        <v>5</v>
      </c>
      <c r="AE6" s="182">
        <f>DRE!B9/5462000</f>
        <v>-1.1344499503048279E-2</v>
      </c>
      <c r="AF6" s="182">
        <f>DRE!C9/5462000</f>
        <v>-9.1325402782863413E-2</v>
      </c>
      <c r="AG6" s="182">
        <f>DRE!D9/5462000</f>
        <v>-8.8442911402081478E-2</v>
      </c>
      <c r="AH6" s="182">
        <f>DRE!E9/5462000</f>
        <v>-8.7547457536378978E-2</v>
      </c>
      <c r="AI6" s="182">
        <f t="shared" ref="AI6:AQ6" si="8">F9/7236625</f>
        <v>-7.0648322940597308E-2</v>
      </c>
      <c r="AJ6" s="182">
        <f t="shared" si="8"/>
        <v>-8.4637855353842439E-2</v>
      </c>
      <c r="AK6" s="182">
        <f t="shared" si="8"/>
        <v>-7.4461323685468567E-2</v>
      </c>
      <c r="AL6" s="182">
        <f t="shared" si="8"/>
        <v>-8.2596572297168908E-2</v>
      </c>
      <c r="AM6" s="182">
        <f t="shared" si="8"/>
        <v>-0.13084524311301307</v>
      </c>
      <c r="AN6" s="182">
        <f t="shared" si="8"/>
        <v>-0.13011687077885065</v>
      </c>
      <c r="AO6" s="182">
        <f t="shared" si="8"/>
        <v>-0.12667915499283158</v>
      </c>
      <c r="AP6" s="182">
        <f t="shared" si="8"/>
        <v>-0.13493461137116941</v>
      </c>
      <c r="AQ6" s="182">
        <f t="shared" si="8"/>
        <v>-0.13616798300312646</v>
      </c>
      <c r="AR6" s="182">
        <f t="shared" ref="AR6:AZ6" si="9">O9/8927401</f>
        <v>-0.11811644449674287</v>
      </c>
      <c r="AS6" s="182">
        <f t="shared" si="9"/>
        <v>-0.2037454580486468</v>
      </c>
      <c r="AT6" s="182">
        <f t="shared" si="9"/>
        <v>-0.20010345387481338</v>
      </c>
      <c r="AU6" s="182">
        <f t="shared" si="9"/>
        <v>-0.20262455631450477</v>
      </c>
      <c r="AV6" s="182">
        <f t="shared" si="9"/>
        <v>-0.20503312068839147</v>
      </c>
      <c r="AW6" s="182">
        <f t="shared" si="9"/>
        <v>-0.1963615809718004</v>
      </c>
      <c r="AX6" s="182">
        <f t="shared" si="9"/>
        <v>-0.19706327033664855</v>
      </c>
      <c r="AY6" s="182">
        <f t="shared" si="9"/>
        <v>-0.26814859106250521</v>
      </c>
      <c r="AZ6" s="182">
        <f t="shared" si="9"/>
        <v>-0.26253165843004028</v>
      </c>
      <c r="BA6" s="182">
        <f>X9/12417281</f>
        <v>-0.25580028751866046</v>
      </c>
      <c r="BB6" s="182">
        <f>Y9/12417281</f>
        <v>-0.2519649623778345</v>
      </c>
      <c r="BC6" s="182">
        <f>Z9/12417281</f>
        <v>-0.30981923032348385</v>
      </c>
      <c r="BD6" s="182">
        <f>AA9/12417281</f>
        <v>-0.39527018837698846</v>
      </c>
      <c r="BE6" s="182">
        <f>AB9/12417281</f>
        <v>-0.51519612788016966</v>
      </c>
    </row>
    <row r="7" spans="1:58">
      <c r="A7" s="4" t="s">
        <v>3</v>
      </c>
      <c r="B7" s="39">
        <v>146494.77206121836</v>
      </c>
      <c r="C7" s="39">
        <v>639367.96000000008</v>
      </c>
      <c r="D7" s="39">
        <f>231544.61-90369.11</f>
        <v>141175.5</v>
      </c>
      <c r="E7" s="39">
        <v>285948.53159786778</v>
      </c>
      <c r="F7" s="39">
        <v>291896.70999999979</v>
      </c>
      <c r="G7" s="39">
        <v>106256.73000000027</v>
      </c>
      <c r="H7" s="39">
        <v>84737.680000000051</v>
      </c>
      <c r="I7" s="39">
        <v>61137.73000000004</v>
      </c>
      <c r="J7" s="39">
        <v>25678.05</v>
      </c>
      <c r="K7" s="39">
        <v>39573.400000000009</v>
      </c>
      <c r="L7" s="39">
        <v>-100734.88</v>
      </c>
      <c r="M7" s="39">
        <v>-30672.680000000015</v>
      </c>
      <c r="N7" s="39">
        <v>64170.890000000014</v>
      </c>
      <c r="O7" s="39">
        <v>357153.72</v>
      </c>
      <c r="P7" s="39">
        <v>221633.16999999995</v>
      </c>
      <c r="Q7" s="39">
        <v>104615.96000000006</v>
      </c>
      <c r="R7" s="39">
        <v>209310.06</v>
      </c>
      <c r="S7" s="39">
        <v>142320.43999999997</v>
      </c>
      <c r="T7" s="39">
        <v>191942</v>
      </c>
      <c r="U7" s="39">
        <v>63507.320000000065</v>
      </c>
      <c r="V7" s="39">
        <v>74352.77</v>
      </c>
      <c r="W7" s="39">
        <v>285420.12999999995</v>
      </c>
      <c r="X7" s="39">
        <v>938579.41</v>
      </c>
      <c r="Y7" s="39">
        <v>1338200.73</v>
      </c>
      <c r="Z7" s="39">
        <v>154487</v>
      </c>
      <c r="AA7" s="39">
        <v>197522</v>
      </c>
      <c r="AB7" s="39">
        <v>205321.99000000022</v>
      </c>
      <c r="AD7" s="57" t="s">
        <v>137</v>
      </c>
      <c r="AE7" s="182">
        <f>-(SUM(AE3:AE6)-AE8)</f>
        <v>0</v>
      </c>
      <c r="AF7" s="182">
        <f>-(SUM(AF3:AF6)-AF8)</f>
        <v>0</v>
      </c>
      <c r="AG7" s="182">
        <f>-(SUM(AG3:AG6)-AG8)</f>
        <v>0</v>
      </c>
      <c r="AH7" s="182">
        <f>-(SUM(AH3:AH6)-AH8)</f>
        <v>0</v>
      </c>
      <c r="AI7" s="182">
        <v>0</v>
      </c>
      <c r="AJ7" s="182">
        <f>(SUM(AJ3:AJ6)-AJ8)</f>
        <v>2.9709599433437428E-2</v>
      </c>
      <c r="AK7" s="182">
        <f>(SUM(AK3:AK6)-AK8)</f>
        <v>0.13607565266957977</v>
      </c>
      <c r="AL7" s="182">
        <f t="shared" ref="AL7:AQ7" si="10">-(SUM(AL3:AL6)-AL8)</f>
        <v>0.16506476302761797</v>
      </c>
      <c r="AM7" s="182">
        <f t="shared" si="10"/>
        <v>-0.44117247785497959</v>
      </c>
      <c r="AN7" s="182">
        <f t="shared" si="10"/>
        <v>0.20785217971084574</v>
      </c>
      <c r="AO7" s="182">
        <f t="shared" si="10"/>
        <v>3.8198426404410624E-2</v>
      </c>
      <c r="AP7" s="182">
        <f t="shared" si="10"/>
        <v>0.11713019011125897</v>
      </c>
      <c r="AQ7" s="182">
        <f t="shared" si="10"/>
        <v>-1.5819806885115639E-2</v>
      </c>
      <c r="AR7" s="182">
        <f t="shared" ref="AR7:AW7" si="11">-(SUM(AR3:AR6)-AR8)</f>
        <v>3.6085476021147311E-2</v>
      </c>
      <c r="AS7" s="182">
        <f t="shared" si="11"/>
        <v>-0.28543747100315686</v>
      </c>
      <c r="AT7" s="182">
        <f t="shared" si="11"/>
        <v>0.12255011108221336</v>
      </c>
      <c r="AU7" s="182">
        <f t="shared" si="11"/>
        <v>-0.59348600150629904</v>
      </c>
      <c r="AV7" s="182">
        <f t="shared" si="11"/>
        <v>9.9408064894299653E-3</v>
      </c>
      <c r="AW7" s="182">
        <f t="shared" si="11"/>
        <v>0.23754845286614923</v>
      </c>
      <c r="AX7" s="182">
        <f t="shared" ref="AX7:AY7" si="12">-(SUM(AX3:AX6)-AX8)</f>
        <v>0.34266873378564111</v>
      </c>
      <c r="AY7" s="182">
        <f t="shared" si="12"/>
        <v>-0.9340057215308244</v>
      </c>
      <c r="AZ7" s="182">
        <f t="shared" ref="AZ7:BA7" si="13">-(SUM(AZ3:AZ6)-AZ8)</f>
        <v>0.37286878006264068</v>
      </c>
      <c r="BA7" s="182">
        <f t="shared" si="13"/>
        <v>-4.1308086689831658E-2</v>
      </c>
      <c r="BB7" s="182">
        <f t="shared" ref="BB7" si="14">-(SUM(BB3:BB6)-BB8)</f>
        <v>0.44074950392418988</v>
      </c>
      <c r="BC7" s="182">
        <f>-(SUM(BC3:BC6)-BC8)</f>
        <v>-0.16828952875187264</v>
      </c>
      <c r="BD7" s="182">
        <f>-(SUM(BD3:BD6)-BD8)</f>
        <v>0.22165145976804435</v>
      </c>
      <c r="BE7" s="182">
        <f>-(SUM(BE3:BE6)-BE8)</f>
        <v>1.3527274956570605</v>
      </c>
    </row>
    <row r="8" spans="1:58">
      <c r="A8" s="9" t="s">
        <v>4</v>
      </c>
      <c r="B8" s="40">
        <f t="shared" ref="B8:Y8" si="15">SUM(B3:B7)</f>
        <v>828006.14856836048</v>
      </c>
      <c r="C8" s="40">
        <f t="shared" si="15"/>
        <v>2598389.2140326994</v>
      </c>
      <c r="D8" s="40">
        <f t="shared" si="15"/>
        <v>3841699.5720781693</v>
      </c>
      <c r="E8" s="40">
        <f t="shared" si="15"/>
        <v>5125638.1246615686</v>
      </c>
      <c r="F8" s="40">
        <f t="shared" si="15"/>
        <v>4160581.3799999994</v>
      </c>
      <c r="G8" s="40">
        <f t="shared" si="15"/>
        <v>5169464.6499999994</v>
      </c>
      <c r="H8" s="40">
        <f t="shared" si="15"/>
        <v>5865552.1465153508</v>
      </c>
      <c r="I8" s="40">
        <f t="shared" si="15"/>
        <v>3383352.379255265</v>
      </c>
      <c r="J8" s="40">
        <f t="shared" si="15"/>
        <v>8481452.7400000002</v>
      </c>
      <c r="K8" s="40">
        <f t="shared" si="15"/>
        <v>3779433.72</v>
      </c>
      <c r="L8" s="40">
        <f t="shared" si="15"/>
        <v>4982276.852521182</v>
      </c>
      <c r="M8" s="40">
        <f t="shared" si="15"/>
        <v>4470818.92</v>
      </c>
      <c r="N8" s="40">
        <f t="shared" si="15"/>
        <v>5441853.6399999997</v>
      </c>
      <c r="O8" s="40">
        <f t="shared" si="15"/>
        <v>6088763.9500000002</v>
      </c>
      <c r="P8" s="40">
        <f t="shared" si="15"/>
        <v>10616312.870000001</v>
      </c>
      <c r="Q8" s="40">
        <f t="shared" si="15"/>
        <v>6941530.4900000002</v>
      </c>
      <c r="R8" s="40">
        <f t="shared" si="15"/>
        <v>13356378.890000001</v>
      </c>
      <c r="S8" s="40">
        <f t="shared" si="15"/>
        <v>7990848.0208721226</v>
      </c>
      <c r="T8" s="40">
        <f t="shared" si="15"/>
        <v>7666969.1786635183</v>
      </c>
      <c r="U8" s="40">
        <f t="shared" si="15"/>
        <v>7627522.6400000006</v>
      </c>
      <c r="V8" s="40">
        <f t="shared" si="15"/>
        <v>19659514.612399999</v>
      </c>
      <c r="W8" s="40">
        <f t="shared" si="15"/>
        <v>7942377.2700000005</v>
      </c>
      <c r="X8" s="40">
        <f t="shared" si="15"/>
        <v>16277472.449999997</v>
      </c>
      <c r="Y8" s="40">
        <f t="shared" si="15"/>
        <v>10073090.299162731</v>
      </c>
      <c r="Z8" s="40">
        <f>SUM(Z3:Z7)</f>
        <v>18354091.810000002</v>
      </c>
      <c r="AA8" s="40">
        <f>SUM(AA3:AA7)</f>
        <v>14573153.539999999</v>
      </c>
      <c r="AB8" s="40">
        <f>SUM(AB3:AB7)</f>
        <v>2017418.6600000001</v>
      </c>
      <c r="AD8" s="183" t="s">
        <v>145</v>
      </c>
      <c r="AE8" s="184">
        <f>SUM(AE3:AE6)</f>
        <v>0.14024944933773542</v>
      </c>
      <c r="AF8" s="184">
        <f>SUM(AF3:AF6)</f>
        <v>0.38439580081155245</v>
      </c>
      <c r="AG8" s="184">
        <f>SUM(AG3:AG6)</f>
        <v>0.61490743134383019</v>
      </c>
      <c r="AH8" s="184">
        <f>SUM(AH3:AH6)</f>
        <v>0.85087036096628832</v>
      </c>
      <c r="AI8" s="184">
        <f t="shared" ref="AI8:AQ8" si="16">F11/7236625</f>
        <v>0.5</v>
      </c>
      <c r="AJ8" s="184">
        <f t="shared" si="16"/>
        <v>0.6</v>
      </c>
      <c r="AK8" s="184">
        <f t="shared" si="16"/>
        <v>0.6</v>
      </c>
      <c r="AL8" s="184">
        <f t="shared" si="16"/>
        <v>0.55000000000000004</v>
      </c>
      <c r="AM8" s="184">
        <f t="shared" si="16"/>
        <v>0.6</v>
      </c>
      <c r="AN8" s="184">
        <f t="shared" si="16"/>
        <v>0.6</v>
      </c>
      <c r="AO8" s="184">
        <f t="shared" si="16"/>
        <v>0.6</v>
      </c>
      <c r="AP8" s="184">
        <f t="shared" si="16"/>
        <v>0.6</v>
      </c>
      <c r="AQ8" s="184">
        <f t="shared" si="16"/>
        <v>0.6</v>
      </c>
      <c r="AR8" s="184">
        <f t="shared" ref="AR8:AZ8" si="17">O11/8927401</f>
        <v>0.6</v>
      </c>
      <c r="AS8" s="184">
        <f t="shared" si="17"/>
        <v>0.7</v>
      </c>
      <c r="AT8" s="184">
        <f t="shared" si="17"/>
        <v>0.7</v>
      </c>
      <c r="AU8" s="184">
        <f t="shared" si="17"/>
        <v>0.7</v>
      </c>
      <c r="AV8" s="184">
        <f t="shared" si="17"/>
        <v>0.7</v>
      </c>
      <c r="AW8" s="184">
        <f t="shared" si="17"/>
        <v>0.9</v>
      </c>
      <c r="AX8" s="184">
        <f t="shared" si="17"/>
        <v>1</v>
      </c>
      <c r="AY8" s="184">
        <f t="shared" si="17"/>
        <v>1</v>
      </c>
      <c r="AZ8" s="184">
        <f t="shared" si="17"/>
        <v>1</v>
      </c>
      <c r="BA8" s="184">
        <f>X11/12417281</f>
        <v>1</v>
      </c>
      <c r="BB8" s="184">
        <f>Y11/12417281</f>
        <v>1</v>
      </c>
      <c r="BC8" s="184">
        <f>Z11/12417281</f>
        <v>1</v>
      </c>
      <c r="BD8" s="184">
        <f>AA11/12417281</f>
        <v>1</v>
      </c>
      <c r="BE8" s="184">
        <f>AB11/12417281</f>
        <v>1</v>
      </c>
      <c r="BF8" s="64">
        <v>1</v>
      </c>
    </row>
    <row r="9" spans="1:58">
      <c r="A9" s="9" t="s">
        <v>5</v>
      </c>
      <c r="B9" s="40">
        <v>-61963.656285649704</v>
      </c>
      <c r="C9" s="40">
        <v>-498819.35</v>
      </c>
      <c r="D9" s="40">
        <v>-483075.18207816902</v>
      </c>
      <c r="E9" s="40">
        <v>-478184.21306370199</v>
      </c>
      <c r="F9" s="40">
        <v>-511255.42</v>
      </c>
      <c r="G9" s="40">
        <v>-612492.42000000004</v>
      </c>
      <c r="H9" s="40">
        <v>-538848.67651535396</v>
      </c>
      <c r="I9" s="40">
        <v>-597720.41999999993</v>
      </c>
      <c r="J9" s="40">
        <v>-946877.95744270831</v>
      </c>
      <c r="K9" s="40">
        <v>-941607</v>
      </c>
      <c r="L9" s="40">
        <v>-916729.5399999998</v>
      </c>
      <c r="M9" s="40">
        <v>-976471.18201388884</v>
      </c>
      <c r="N9" s="40">
        <v>-985396.63000000012</v>
      </c>
      <c r="O9" s="40">
        <v>-1054472.8647166668</v>
      </c>
      <c r="P9" s="40">
        <v>-1818917.4059289475</v>
      </c>
      <c r="Q9" s="40">
        <v>-1786403.7742254627</v>
      </c>
      <c r="R9" s="40">
        <v>-1808910.6666666663</v>
      </c>
      <c r="S9" s="40">
        <v>-1830412.8866666667</v>
      </c>
      <c r="T9" s="40">
        <v>-1752998.5743292319</v>
      </c>
      <c r="U9" s="40">
        <v>-1759262.8366666667</v>
      </c>
      <c r="V9" s="40">
        <v>-2393870</v>
      </c>
      <c r="W9" s="40">
        <v>-2343725.39</v>
      </c>
      <c r="X9" s="40">
        <v>-3176344.05</v>
      </c>
      <c r="Y9" s="40">
        <v>-3128719.7399999993</v>
      </c>
      <c r="Z9" s="40">
        <v>-3847112.4421304199</v>
      </c>
      <c r="AA9" s="40">
        <v>-4908181</v>
      </c>
      <c r="AB9" s="40">
        <v>-6397335.0900000017</v>
      </c>
      <c r="AD9" s="216" t="s">
        <v>144</v>
      </c>
      <c r="AE9" s="185"/>
      <c r="AF9" s="185"/>
      <c r="AG9" s="186">
        <f t="shared" ref="AG9:BA9" si="18">D14</f>
        <v>7.6336290788322714E-2</v>
      </c>
      <c r="AH9" s="186">
        <f t="shared" si="18"/>
        <v>0.10702086692788848</v>
      </c>
      <c r="AI9" s="186">
        <f t="shared" si="18"/>
        <v>6.1677811864497611E-2</v>
      </c>
      <c r="AJ9" s="186">
        <f t="shared" si="18"/>
        <v>7.4424167721924617E-2</v>
      </c>
      <c r="AK9" s="186">
        <f t="shared" si="18"/>
        <v>7.4424167721924617E-2</v>
      </c>
      <c r="AL9" s="186">
        <f t="shared" si="18"/>
        <v>6.8033559467648441E-2</v>
      </c>
      <c r="AM9" s="186">
        <f t="shared" si="18"/>
        <v>7.4424167721924617E-2</v>
      </c>
      <c r="AN9" s="186">
        <f t="shared" si="18"/>
        <v>7.4424167721924617E-2</v>
      </c>
      <c r="AO9" s="186">
        <f t="shared" si="18"/>
        <v>7.4424167721924617E-2</v>
      </c>
      <c r="AP9" s="186">
        <f t="shared" si="18"/>
        <v>7.4424167721924617E-2</v>
      </c>
      <c r="AQ9" s="186">
        <f t="shared" si="18"/>
        <v>7.4424167721924617E-2</v>
      </c>
      <c r="AR9" s="186">
        <f t="shared" si="18"/>
        <v>7.4424167721924617E-2</v>
      </c>
      <c r="AS9" s="186">
        <f t="shared" si="18"/>
        <v>8.7310661915505294E-2</v>
      </c>
      <c r="AT9" s="186">
        <f t="shared" si="18"/>
        <v>8.7310661915505294E-2</v>
      </c>
      <c r="AU9" s="186">
        <f t="shared" si="18"/>
        <v>8.7310661915505294E-2</v>
      </c>
      <c r="AV9" s="186">
        <f t="shared" si="18"/>
        <v>8.7310661915505294E-2</v>
      </c>
      <c r="AW9" s="186">
        <f t="shared" si="18"/>
        <v>0.11350967495666797</v>
      </c>
      <c r="AX9" s="186">
        <f t="shared" si="18"/>
        <v>0.12682503013196977</v>
      </c>
      <c r="AY9" s="186">
        <f t="shared" si="18"/>
        <v>0.12682503013196977</v>
      </c>
      <c r="AZ9" s="186">
        <f t="shared" si="18"/>
        <v>0.12682503013196977</v>
      </c>
      <c r="BA9" s="186">
        <f t="shared" si="18"/>
        <v>0.12682503013196977</v>
      </c>
      <c r="BB9" s="186">
        <f t="shared" ref="BB9" si="19">Y14</f>
        <v>0.12682503013196977</v>
      </c>
      <c r="BC9" s="347">
        <f>Z14</f>
        <v>0.12682503013196977</v>
      </c>
      <c r="BD9" s="347">
        <f>AA14</f>
        <v>0.12682503013196977</v>
      </c>
      <c r="BE9" s="347">
        <f>AB14</f>
        <v>0.12682503013196977</v>
      </c>
      <c r="BF9" s="347">
        <v>0.12682503013196977</v>
      </c>
    </row>
    <row r="10" spans="1:58">
      <c r="A10" s="9" t="s">
        <v>6</v>
      </c>
      <c r="B10" s="40">
        <f t="shared" ref="B10:L10" si="20">B8+B9</f>
        <v>766042.49228271074</v>
      </c>
      <c r="C10" s="40">
        <f t="shared" si="20"/>
        <v>2099569.8640326993</v>
      </c>
      <c r="D10" s="40">
        <f t="shared" si="20"/>
        <v>3358624.39</v>
      </c>
      <c r="E10" s="40">
        <f t="shared" si="20"/>
        <v>4647453.9115978666</v>
      </c>
      <c r="F10" s="40">
        <f t="shared" si="20"/>
        <v>3649325.9599999995</v>
      </c>
      <c r="G10" s="40">
        <f t="shared" si="20"/>
        <v>4556972.2299999995</v>
      </c>
      <c r="H10" s="40">
        <f t="shared" si="20"/>
        <v>5326703.4699999969</v>
      </c>
      <c r="I10" s="40">
        <f t="shared" si="20"/>
        <v>2785631.9592552651</v>
      </c>
      <c r="J10" s="40">
        <f t="shared" si="20"/>
        <v>7534574.7825572919</v>
      </c>
      <c r="K10" s="40">
        <f t="shared" si="20"/>
        <v>2837826.72</v>
      </c>
      <c r="L10" s="40">
        <f t="shared" si="20"/>
        <v>4065547.312521182</v>
      </c>
      <c r="M10" s="40">
        <f t="shared" ref="M10:R10" si="21">M8+M9</f>
        <v>3494347.7379861111</v>
      </c>
      <c r="N10" s="40">
        <f t="shared" si="21"/>
        <v>4456457.01</v>
      </c>
      <c r="O10" s="40">
        <f t="shared" si="21"/>
        <v>5034291.0852833334</v>
      </c>
      <c r="P10" s="40">
        <f t="shared" si="21"/>
        <v>8797395.464071054</v>
      </c>
      <c r="Q10" s="40">
        <f t="shared" si="21"/>
        <v>5155126.715774538</v>
      </c>
      <c r="R10" s="40">
        <f t="shared" si="21"/>
        <v>11547468.223333335</v>
      </c>
      <c r="S10" s="40">
        <f t="shared" ref="S10:T10" si="22">S8+S9</f>
        <v>6160435.1342054559</v>
      </c>
      <c r="T10" s="40">
        <f t="shared" si="22"/>
        <v>5913970.6043342864</v>
      </c>
      <c r="U10" s="40">
        <f t="shared" ref="U10:V10" si="23">U8+U9</f>
        <v>5868259.8033333337</v>
      </c>
      <c r="V10" s="40">
        <f t="shared" si="23"/>
        <v>17265644.612399999</v>
      </c>
      <c r="W10" s="40">
        <f t="shared" ref="W10:X10" si="24">W8+W9</f>
        <v>5598651.8800000008</v>
      </c>
      <c r="X10" s="40">
        <f t="shared" si="24"/>
        <v>13101128.399999999</v>
      </c>
      <c r="Y10" s="40">
        <f>Y8+Y9</f>
        <v>6944370.5591627313</v>
      </c>
      <c r="Z10" s="40">
        <f>Z8+Z9</f>
        <v>14506979.367869582</v>
      </c>
      <c r="AA10" s="40">
        <f>AA8+AA9</f>
        <v>9664972.5399999991</v>
      </c>
      <c r="AB10" s="40">
        <f>AB8+AB9</f>
        <v>-4379916.4300000016</v>
      </c>
      <c r="AD10" s="57" t="s">
        <v>8</v>
      </c>
      <c r="AE10" s="181">
        <f>SUM(AE3:AE6)</f>
        <v>0.14024944933773542</v>
      </c>
      <c r="AF10" s="181">
        <f t="shared" ref="AF10:AM10" si="25">SUM(AF3:AF6)</f>
        <v>0.38439580081155245</v>
      </c>
      <c r="AG10" s="181">
        <f t="shared" si="25"/>
        <v>0.61490743134383019</v>
      </c>
      <c r="AH10" s="181">
        <f t="shared" si="25"/>
        <v>0.85087036096628832</v>
      </c>
      <c r="AI10" s="181">
        <f t="shared" si="25"/>
        <v>0.50428562485965478</v>
      </c>
      <c r="AJ10" s="181">
        <f t="shared" si="25"/>
        <v>0.62970959943343741</v>
      </c>
      <c r="AK10" s="181">
        <f t="shared" si="25"/>
        <v>0.73607565266957975</v>
      </c>
      <c r="AL10" s="181">
        <f t="shared" si="25"/>
        <v>0.38493523697238208</v>
      </c>
      <c r="AM10" s="181">
        <f t="shared" si="25"/>
        <v>1.0411724778549796</v>
      </c>
      <c r="AN10" s="181">
        <f t="shared" ref="AN10:AS10" si="26">SUM(AN3:AN6)</f>
        <v>0.39214782028915424</v>
      </c>
      <c r="AO10" s="181">
        <f t="shared" si="26"/>
        <v>0.56180157359558935</v>
      </c>
      <c r="AP10" s="181">
        <f t="shared" si="26"/>
        <v>0.48286980988874101</v>
      </c>
      <c r="AQ10" s="181">
        <f t="shared" si="26"/>
        <v>0.61581980688511562</v>
      </c>
      <c r="AR10" s="181">
        <f t="shared" si="26"/>
        <v>0.56391452397885267</v>
      </c>
      <c r="AS10" s="181">
        <f t="shared" si="26"/>
        <v>0.98543747100315682</v>
      </c>
      <c r="AT10" s="181">
        <f t="shared" ref="AT10:AU10" si="27">SUM(AT3:AT6)</f>
        <v>0.57744988891778659</v>
      </c>
      <c r="AU10" s="181">
        <f t="shared" si="27"/>
        <v>1.293486001506299</v>
      </c>
      <c r="AV10" s="181">
        <f t="shared" ref="AV10:AW10" si="28">SUM(AV3:AV6)</f>
        <v>0.69005919351056999</v>
      </c>
      <c r="AW10" s="181">
        <f t="shared" si="28"/>
        <v>0.66245154713385079</v>
      </c>
      <c r="AX10" s="181">
        <f t="shared" ref="AX10:AY10" si="29">SUM(AX3:AX6)</f>
        <v>0.65733126621435889</v>
      </c>
      <c r="AY10" s="181">
        <f t="shared" si="29"/>
        <v>1.9340057215308244</v>
      </c>
      <c r="AZ10" s="181">
        <f t="shared" ref="AZ10:BA10" si="30">SUM(AZ3:AZ6)</f>
        <v>0.62713121993735932</v>
      </c>
      <c r="BA10" s="181">
        <f t="shared" si="30"/>
        <v>1.0413080866898317</v>
      </c>
      <c r="BB10" s="181">
        <f t="shared" ref="BB10" si="31">SUM(BB3:BB6)</f>
        <v>0.55925049607581012</v>
      </c>
      <c r="BC10" s="181">
        <f>SUM(BC3:BC6)</f>
        <v>1.1682895287518726</v>
      </c>
      <c r="BD10" s="181">
        <f>SUM(BD3:BD6)</f>
        <v>0.77834854023195565</v>
      </c>
      <c r="BE10" s="181">
        <f>SUM(BE3:BE6)</f>
        <v>-0.35272749565706063</v>
      </c>
      <c r="BF10" s="181">
        <v>1.1682895287518726</v>
      </c>
    </row>
    <row r="11" spans="1:58">
      <c r="A11" s="9" t="s">
        <v>7</v>
      </c>
      <c r="B11" s="40">
        <f>B10</f>
        <v>766042.49228271074</v>
      </c>
      <c r="C11" s="40">
        <f>C10</f>
        <v>2099569.8640326993</v>
      </c>
      <c r="D11" s="40">
        <f>D10</f>
        <v>3358624.39</v>
      </c>
      <c r="E11" s="40">
        <f>E10</f>
        <v>4647453.9115978666</v>
      </c>
      <c r="F11" s="40">
        <f>0.5*7236625</f>
        <v>3618312.5</v>
      </c>
      <c r="G11" s="40">
        <f>H11</f>
        <v>4341975</v>
      </c>
      <c r="H11" s="40">
        <f>J11</f>
        <v>4341975</v>
      </c>
      <c r="I11" s="40">
        <f>0.55*7236625</f>
        <v>3980143.7500000005</v>
      </c>
      <c r="J11" s="40">
        <f>0.6*7236625</f>
        <v>4341975</v>
      </c>
      <c r="K11" s="40">
        <f>0.6*7236625</f>
        <v>4341975</v>
      </c>
      <c r="L11" s="40">
        <f>0.6*7236625</f>
        <v>4341975</v>
      </c>
      <c r="M11" s="40">
        <f>0.6*7236625</f>
        <v>4341975</v>
      </c>
      <c r="N11" s="40">
        <f>M11</f>
        <v>4341975</v>
      </c>
      <c r="O11" s="40">
        <v>5356440.5999999996</v>
      </c>
      <c r="P11" s="40">
        <v>6249180.6999999993</v>
      </c>
      <c r="Q11" s="40">
        <v>6249180.6999999993</v>
      </c>
      <c r="R11" s="40">
        <v>6249180.6999999993</v>
      </c>
      <c r="S11" s="40">
        <v>6249180.6999999993</v>
      </c>
      <c r="T11" s="40">
        <v>8034660.9000000004</v>
      </c>
      <c r="U11" s="40">
        <v>8927401</v>
      </c>
      <c r="V11" s="40">
        <v>8927401</v>
      </c>
      <c r="W11" s="40">
        <v>8927401</v>
      </c>
      <c r="X11" s="40">
        <v>12417281</v>
      </c>
      <c r="Y11" s="40">
        <v>12417281</v>
      </c>
      <c r="Z11" s="40">
        <v>12417281</v>
      </c>
      <c r="AA11" s="40">
        <v>12417281</v>
      </c>
      <c r="AB11" s="40">
        <v>12417281</v>
      </c>
      <c r="BA11" s="196"/>
    </row>
    <row r="12" spans="1:58">
      <c r="A12" s="9" t="s">
        <v>8</v>
      </c>
      <c r="B12" s="41">
        <f>B11/5462000</f>
        <v>0.14024944933773539</v>
      </c>
      <c r="C12" s="41">
        <f>C11/5462000</f>
        <v>0.38439580081155239</v>
      </c>
      <c r="D12" s="41">
        <f>D11/5462000</f>
        <v>0.61490743134383008</v>
      </c>
      <c r="E12" s="41">
        <f>(E11)/5462000</f>
        <v>0.85087036096628832</v>
      </c>
      <c r="F12" s="41">
        <f t="shared" ref="F12:N12" si="32">F11/7236625</f>
        <v>0.5</v>
      </c>
      <c r="G12" s="41">
        <f t="shared" si="32"/>
        <v>0.6</v>
      </c>
      <c r="H12" s="41">
        <f t="shared" si="32"/>
        <v>0.6</v>
      </c>
      <c r="I12" s="41">
        <f t="shared" si="32"/>
        <v>0.55000000000000004</v>
      </c>
      <c r="J12" s="41">
        <f t="shared" si="32"/>
        <v>0.6</v>
      </c>
      <c r="K12" s="41">
        <f t="shared" si="32"/>
        <v>0.6</v>
      </c>
      <c r="L12" s="41">
        <f t="shared" si="32"/>
        <v>0.6</v>
      </c>
      <c r="M12" s="41">
        <f t="shared" si="32"/>
        <v>0.6</v>
      </c>
      <c r="N12" s="41">
        <f t="shared" si="32"/>
        <v>0.6</v>
      </c>
      <c r="O12" s="41">
        <f t="shared" ref="O12:T12" si="33">O11/8927401</f>
        <v>0.6</v>
      </c>
      <c r="P12" s="41">
        <f t="shared" si="33"/>
        <v>0.7</v>
      </c>
      <c r="Q12" s="41">
        <f t="shared" si="33"/>
        <v>0.7</v>
      </c>
      <c r="R12" s="41">
        <f t="shared" si="33"/>
        <v>0.7</v>
      </c>
      <c r="S12" s="41">
        <f t="shared" si="33"/>
        <v>0.7</v>
      </c>
      <c r="T12" s="41">
        <f t="shared" si="33"/>
        <v>0.9</v>
      </c>
      <c r="U12" s="41">
        <f t="shared" ref="U12:V12" si="34">U11/8927401</f>
        <v>1</v>
      </c>
      <c r="V12" s="317">
        <f t="shared" si="34"/>
        <v>1</v>
      </c>
      <c r="W12" s="317">
        <f t="shared" ref="W12" si="35">W11/8927401</f>
        <v>1</v>
      </c>
      <c r="X12" s="317">
        <f>X11/12417281</f>
        <v>1</v>
      </c>
      <c r="Y12" s="317">
        <f>Y11/12417281</f>
        <v>1</v>
      </c>
      <c r="Z12" s="317">
        <f>Z11/12417281</f>
        <v>1</v>
      </c>
      <c r="AA12" s="317">
        <f>AA11/12417281</f>
        <v>1</v>
      </c>
      <c r="AB12" s="317">
        <f>AB11/12417281</f>
        <v>1</v>
      </c>
    </row>
    <row r="13" spans="1:58">
      <c r="A13" s="9" t="s">
        <v>9</v>
      </c>
      <c r="B13" s="42">
        <f t="shared" ref="B13:I13" si="36">B12/100</f>
        <v>1.402494493377354E-3</v>
      </c>
      <c r="C13" s="42">
        <f t="shared" si="36"/>
        <v>3.8439580081155241E-3</v>
      </c>
      <c r="D13" s="42">
        <f t="shared" si="36"/>
        <v>6.1490743134383005E-3</v>
      </c>
      <c r="E13" s="42">
        <f t="shared" si="36"/>
        <v>8.5087036096628838E-3</v>
      </c>
      <c r="F13" s="42">
        <f t="shared" si="36"/>
        <v>5.0000000000000001E-3</v>
      </c>
      <c r="G13" s="42">
        <f t="shared" si="36"/>
        <v>6.0000000000000001E-3</v>
      </c>
      <c r="H13" s="42">
        <f t="shared" si="36"/>
        <v>6.0000000000000001E-3</v>
      </c>
      <c r="I13" s="42">
        <f t="shared" si="36"/>
        <v>5.5000000000000005E-3</v>
      </c>
      <c r="J13" s="42">
        <f t="shared" ref="J13:O13" si="37">J12/100</f>
        <v>6.0000000000000001E-3</v>
      </c>
      <c r="K13" s="42">
        <f t="shared" si="37"/>
        <v>6.0000000000000001E-3</v>
      </c>
      <c r="L13" s="42">
        <f t="shared" si="37"/>
        <v>6.0000000000000001E-3</v>
      </c>
      <c r="M13" s="42">
        <f t="shared" si="37"/>
        <v>6.0000000000000001E-3</v>
      </c>
      <c r="N13" s="42">
        <f t="shared" si="37"/>
        <v>6.0000000000000001E-3</v>
      </c>
      <c r="O13" s="42">
        <f t="shared" si="37"/>
        <v>6.0000000000000001E-3</v>
      </c>
      <c r="P13" s="42">
        <f t="shared" ref="P13:Q13" si="38">P12/100</f>
        <v>6.9999999999999993E-3</v>
      </c>
      <c r="Q13" s="42">
        <f t="shared" si="38"/>
        <v>6.9999999999999993E-3</v>
      </c>
      <c r="R13" s="42">
        <f t="shared" ref="R13:S13" si="39">R12/100</f>
        <v>6.9999999999999993E-3</v>
      </c>
      <c r="S13" s="42">
        <f t="shared" si="39"/>
        <v>6.9999999999999993E-3</v>
      </c>
      <c r="T13" s="42">
        <f t="shared" ref="T13:U13" si="40">T12/100</f>
        <v>9.0000000000000011E-3</v>
      </c>
      <c r="U13" s="42">
        <f t="shared" si="40"/>
        <v>0.01</v>
      </c>
      <c r="V13" s="318">
        <f t="shared" ref="V13:W13" si="41">V12/100</f>
        <v>0.01</v>
      </c>
      <c r="W13" s="318">
        <f t="shared" si="41"/>
        <v>0.01</v>
      </c>
      <c r="X13" s="318">
        <f>X12/100</f>
        <v>0.01</v>
      </c>
      <c r="Y13" s="318">
        <f t="shared" ref="Y13" si="42">Y12/100</f>
        <v>0.01</v>
      </c>
      <c r="Z13" s="318">
        <f>Z12/100</f>
        <v>0.01</v>
      </c>
      <c r="AA13" s="318">
        <f>AA12/100</f>
        <v>0.01</v>
      </c>
      <c r="AB13" s="318">
        <f>AB12/100</f>
        <v>0.01</v>
      </c>
    </row>
    <row r="14" spans="1:58">
      <c r="A14" s="9" t="s">
        <v>10</v>
      </c>
      <c r="B14" s="42">
        <f t="shared" ref="B14:Z14" si="43">(1+B13)^(12)-1</f>
        <v>1.6960364145704343E-2</v>
      </c>
      <c r="C14" s="42">
        <f t="shared" si="43"/>
        <v>4.7115317350106434E-2</v>
      </c>
      <c r="D14" s="42">
        <f t="shared" si="43"/>
        <v>7.6336290788322714E-2</v>
      </c>
      <c r="E14" s="42">
        <f t="shared" si="43"/>
        <v>0.10702086692788848</v>
      </c>
      <c r="F14" s="42">
        <f t="shared" si="43"/>
        <v>6.1677811864497611E-2</v>
      </c>
      <c r="G14" s="42">
        <f t="shared" si="43"/>
        <v>7.4424167721924617E-2</v>
      </c>
      <c r="H14" s="42">
        <f t="shared" si="43"/>
        <v>7.4424167721924617E-2</v>
      </c>
      <c r="I14" s="42">
        <f t="shared" si="43"/>
        <v>6.8033559467648441E-2</v>
      </c>
      <c r="J14" s="42">
        <f t="shared" si="43"/>
        <v>7.4424167721924617E-2</v>
      </c>
      <c r="K14" s="42">
        <f t="shared" si="43"/>
        <v>7.4424167721924617E-2</v>
      </c>
      <c r="L14" s="42">
        <f t="shared" si="43"/>
        <v>7.4424167721924617E-2</v>
      </c>
      <c r="M14" s="42">
        <f t="shared" si="43"/>
        <v>7.4424167721924617E-2</v>
      </c>
      <c r="N14" s="42">
        <f t="shared" si="43"/>
        <v>7.4424167721924617E-2</v>
      </c>
      <c r="O14" s="42">
        <f t="shared" si="43"/>
        <v>7.4424167721924617E-2</v>
      </c>
      <c r="P14" s="42">
        <f t="shared" si="43"/>
        <v>8.7310661915505294E-2</v>
      </c>
      <c r="Q14" s="42">
        <f t="shared" si="43"/>
        <v>8.7310661915505294E-2</v>
      </c>
      <c r="R14" s="42">
        <f t="shared" si="43"/>
        <v>8.7310661915505294E-2</v>
      </c>
      <c r="S14" s="42">
        <f t="shared" si="43"/>
        <v>8.7310661915505294E-2</v>
      </c>
      <c r="T14" s="42">
        <f t="shared" si="43"/>
        <v>0.11350967495666797</v>
      </c>
      <c r="U14" s="42">
        <f t="shared" si="43"/>
        <v>0.12682503013196977</v>
      </c>
      <c r="V14" s="42">
        <f t="shared" si="43"/>
        <v>0.12682503013196977</v>
      </c>
      <c r="W14" s="42">
        <f t="shared" si="43"/>
        <v>0.12682503013196977</v>
      </c>
      <c r="X14" s="42">
        <f t="shared" si="43"/>
        <v>0.12682503013196977</v>
      </c>
      <c r="Y14" s="42">
        <f t="shared" si="43"/>
        <v>0.12682503013196977</v>
      </c>
      <c r="Z14" s="42">
        <f t="shared" si="43"/>
        <v>0.12682503013196977</v>
      </c>
      <c r="AA14" s="42">
        <f>(1+AA13)^(12)-1</f>
        <v>0.12682503013196977</v>
      </c>
      <c r="AB14" s="42">
        <f>(1+AB13)^(12)-1</f>
        <v>0.12682503013196977</v>
      </c>
    </row>
    <row r="15" spans="1:58">
      <c r="A15" s="9" t="s">
        <v>118</v>
      </c>
      <c r="B15" s="11"/>
      <c r="C15" s="11"/>
      <c r="E15" s="39">
        <v>57968.358402132289</v>
      </c>
      <c r="F15" s="54"/>
      <c r="W15" s="167"/>
      <c r="BB15" s="331"/>
    </row>
    <row r="16" spans="1:58">
      <c r="A16" s="9" t="s">
        <v>119</v>
      </c>
      <c r="E16" s="41">
        <f>E15/1427996</f>
        <v>4.0594202226149297E-2</v>
      </c>
      <c r="F16" s="55"/>
      <c r="J16" s="168"/>
      <c r="K16" s="168"/>
      <c r="L16" s="168"/>
      <c r="M16" s="168"/>
      <c r="N16" s="168"/>
      <c r="O16" s="168"/>
      <c r="P16" s="168"/>
      <c r="Q16" s="168"/>
      <c r="R16" s="168"/>
      <c r="S16" s="110"/>
      <c r="T16" s="110"/>
      <c r="U16" s="110"/>
      <c r="V16" s="110"/>
      <c r="W16" s="110"/>
      <c r="AA16" s="56"/>
      <c r="AC16" s="150"/>
      <c r="BB16" s="196"/>
    </row>
    <row r="17" spans="1:54">
      <c r="AA17" s="330"/>
      <c r="BA17" s="64"/>
      <c r="BB17" s="331"/>
    </row>
    <row r="18" spans="1:54">
      <c r="E18" s="41"/>
      <c r="I18" s="56"/>
      <c r="J18" s="55"/>
      <c r="S18" s="346">
        <v>4424031</v>
      </c>
      <c r="X18" s="54">
        <f>2609519+566285</f>
        <v>3175804</v>
      </c>
      <c r="AA18" s="54"/>
    </row>
    <row r="19" spans="1:54">
      <c r="A19" s="9" t="s">
        <v>263</v>
      </c>
      <c r="I19" s="64"/>
      <c r="S19" s="346">
        <v>9641172</v>
      </c>
      <c r="AA19" s="64"/>
    </row>
    <row r="20" spans="1:54">
      <c r="I20" s="11"/>
      <c r="J20" s="11"/>
      <c r="K20" s="11"/>
      <c r="L20" s="11"/>
      <c r="S20" s="346">
        <v>938579</v>
      </c>
      <c r="W20" s="167"/>
      <c r="X20" s="54"/>
      <c r="Y20" s="54">
        <v>-3176344.05</v>
      </c>
      <c r="AA20" s="64"/>
      <c r="AB20" s="64"/>
    </row>
    <row r="21" spans="1:54">
      <c r="I21" s="11" t="s">
        <v>143</v>
      </c>
      <c r="J21" s="44">
        <f>V5</f>
        <v>1058292.8123999999</v>
      </c>
      <c r="K21" s="11"/>
      <c r="L21" s="11"/>
      <c r="S21" s="346">
        <v>170913</v>
      </c>
      <c r="X21" s="64"/>
      <c r="Y21" s="54">
        <v>-566825.34</v>
      </c>
      <c r="AA21" s="64"/>
      <c r="AB21" s="64"/>
      <c r="AD21" s="187"/>
    </row>
    <row r="22" spans="1:54">
      <c r="I22" s="92"/>
      <c r="J22" s="44"/>
      <c r="K22" s="11"/>
      <c r="L22" s="11"/>
      <c r="S22" s="346">
        <v>938579</v>
      </c>
      <c r="X22" s="55"/>
      <c r="Y22" s="109">
        <f>Y20-Y21</f>
        <v>-2609518.71</v>
      </c>
      <c r="AD22" s="187"/>
    </row>
    <row r="23" spans="1:54">
      <c r="I23" s="11"/>
      <c r="J23" s="44"/>
      <c r="K23" s="11"/>
      <c r="L23" s="11"/>
      <c r="M23" t="s">
        <v>218</v>
      </c>
      <c r="N23" t="s">
        <v>41</v>
      </c>
      <c r="O23" t="s">
        <v>219</v>
      </c>
      <c r="P23" t="s">
        <v>221</v>
      </c>
      <c r="Q23" t="s">
        <v>155</v>
      </c>
      <c r="V23" s="346">
        <v>4424031</v>
      </c>
      <c r="X23" s="110"/>
      <c r="Z23" s="54"/>
      <c r="AA23" s="56"/>
      <c r="AD23" s="55"/>
    </row>
    <row r="24" spans="1:54">
      <c r="I24" s="11"/>
      <c r="J24" s="208"/>
      <c r="K24" s="11"/>
      <c r="L24" s="11"/>
      <c r="M24" t="s">
        <v>216</v>
      </c>
      <c r="N24" s="56">
        <v>60000000</v>
      </c>
      <c r="O24">
        <v>1.3</v>
      </c>
      <c r="P24">
        <v>100</v>
      </c>
      <c r="Q24" s="55">
        <f>O24*12/P24</f>
        <v>0.15600000000000003</v>
      </c>
      <c r="V24" s="346">
        <v>9641172</v>
      </c>
      <c r="X24" s="55"/>
      <c r="Y24" s="168"/>
      <c r="Z24" s="55"/>
      <c r="AA24" s="64"/>
    </row>
    <row r="25" spans="1:54">
      <c r="I25" s="11"/>
      <c r="J25" s="11"/>
      <c r="K25" s="11"/>
      <c r="L25" s="11"/>
      <c r="M25" t="s">
        <v>217</v>
      </c>
      <c r="N25" s="56">
        <v>9300000</v>
      </c>
      <c r="O25">
        <v>0.85</v>
      </c>
      <c r="P25">
        <v>99.4</v>
      </c>
      <c r="Q25" s="55">
        <f t="shared" ref="Q25:Q26" si="44">O25*12/P25</f>
        <v>0.10261569416498993</v>
      </c>
      <c r="V25" s="346">
        <v>938579</v>
      </c>
      <c r="X25" s="110"/>
      <c r="Y25" s="169"/>
      <c r="Z25" s="110"/>
      <c r="AB25" s="167"/>
    </row>
    <row r="26" spans="1:54">
      <c r="I26" s="11"/>
      <c r="J26" s="11"/>
      <c r="K26" s="11"/>
      <c r="L26" s="11"/>
      <c r="M26" s="10" t="s">
        <v>220</v>
      </c>
      <c r="N26" s="322">
        <v>6000000</v>
      </c>
      <c r="O26" s="10">
        <v>0.8</v>
      </c>
      <c r="P26" s="10">
        <v>100</v>
      </c>
      <c r="Q26" s="323">
        <f t="shared" si="44"/>
        <v>9.6000000000000016E-2</v>
      </c>
      <c r="V26" s="346">
        <v>170913</v>
      </c>
      <c r="X26" s="65"/>
      <c r="Z26" s="65"/>
    </row>
    <row r="27" spans="1:54">
      <c r="I27" s="11"/>
      <c r="J27" s="11" t="s">
        <v>222</v>
      </c>
      <c r="K27" s="92">
        <f>N27</f>
        <v>75300000</v>
      </c>
      <c r="L27" s="11"/>
      <c r="N27" s="64">
        <f>SUM(N24:N26)</f>
        <v>75300000</v>
      </c>
      <c r="P27" s="64"/>
      <c r="Q27" s="110" t="e" cm="1">
        <f t="array" aca="1" ref="Q27" ca="1">[2]!WAVG(Q24:Q26,N24:N26)</f>
        <v>#NAME?</v>
      </c>
      <c r="S27" s="345">
        <v>4424031</v>
      </c>
      <c r="T27" s="39">
        <v>4424031.33</v>
      </c>
      <c r="V27" s="346">
        <v>1102777</v>
      </c>
      <c r="X27" s="110"/>
      <c r="Z27" s="65"/>
    </row>
    <row r="28" spans="1:54">
      <c r="I28" s="11"/>
      <c r="J28" s="11" t="s">
        <v>215</v>
      </c>
      <c r="K28" s="44">
        <v>15030000</v>
      </c>
      <c r="L28" s="11"/>
      <c r="N28" s="64" t="e">
        <f ca="1">N27*Q27/12/8927401</f>
        <v>#NAME?</v>
      </c>
      <c r="P28" t="s">
        <v>161</v>
      </c>
      <c r="Q28" t="s">
        <v>224</v>
      </c>
      <c r="S28" s="345">
        <v>9641172</v>
      </c>
      <c r="T28" s="39">
        <v>9641171.8299999982</v>
      </c>
      <c r="V28" s="346"/>
      <c r="Z28" s="110"/>
    </row>
    <row r="29" spans="1:54">
      <c r="I29" s="11"/>
      <c r="J29" s="11"/>
      <c r="K29" s="44">
        <v>3562872.28</v>
      </c>
      <c r="L29" s="11"/>
      <c r="N29" s="64">
        <f>N27*(SUM(P29:Q29)/12/8927401)</f>
        <v>7.5984004340114472E-2</v>
      </c>
      <c r="O29" t="s">
        <v>223</v>
      </c>
      <c r="P29" s="150">
        <v>0.04</v>
      </c>
      <c r="Q29" s="150">
        <f>Tabelão!B91</f>
        <v>6.8101940450986831E-2</v>
      </c>
      <c r="S29" s="345">
        <v>938579</v>
      </c>
      <c r="T29" s="39">
        <v>1102776.6000000001</v>
      </c>
      <c r="V29" s="346"/>
      <c r="X29" s="110"/>
      <c r="Y29" s="170"/>
    </row>
    <row r="30" spans="1:54">
      <c r="I30" s="11"/>
      <c r="J30" s="210"/>
      <c r="K30" s="211">
        <v>1241374.46</v>
      </c>
      <c r="L30" s="11"/>
      <c r="N30" s="64" t="e">
        <f ca="1">N28-N29</f>
        <v>#NAME?</v>
      </c>
      <c r="S30" s="345">
        <v>170913</v>
      </c>
      <c r="T30" s="39">
        <v>170913.28</v>
      </c>
      <c r="V30" s="346"/>
      <c r="Y30" s="171"/>
    </row>
    <row r="31" spans="1:54">
      <c r="I31" s="11"/>
      <c r="J31" s="11" t="s">
        <v>154</v>
      </c>
      <c r="K31" s="92">
        <f>SUM(K27:K30)</f>
        <v>95134246.739999995</v>
      </c>
      <c r="L31" s="11"/>
      <c r="S31" s="345">
        <v>1273690</v>
      </c>
      <c r="T31" s="39">
        <v>938579.41</v>
      </c>
      <c r="V31" s="346"/>
      <c r="Y31" s="150"/>
    </row>
    <row r="32" spans="1:54">
      <c r="H32" s="56"/>
      <c r="I32" s="11"/>
      <c r="J32" s="11" t="s">
        <v>155</v>
      </c>
      <c r="K32" s="209">
        <f>J21*12/K31</f>
        <v>0.13349045358510608</v>
      </c>
      <c r="L32" s="11"/>
      <c r="Y32" s="150"/>
    </row>
    <row r="33" spans="9:34">
      <c r="I33" s="11"/>
      <c r="L33" s="11"/>
      <c r="Y33" s="180"/>
      <c r="Z33" s="180"/>
      <c r="AA33" s="180"/>
      <c r="AB33" s="180"/>
      <c r="AC33" s="180"/>
      <c r="AD33" s="180"/>
      <c r="AE33" s="180"/>
      <c r="AF33" s="180"/>
      <c r="AG33" s="180"/>
      <c r="AH33" s="180"/>
    </row>
    <row r="34" spans="9:34">
      <c r="I34" s="11"/>
      <c r="J34" s="11"/>
      <c r="K34" s="209"/>
      <c r="L34" s="11"/>
      <c r="V34" s="346">
        <v>-2609519</v>
      </c>
      <c r="Y34" s="54"/>
      <c r="Z34" s="54"/>
      <c r="AA34" s="56"/>
      <c r="AB34" s="56"/>
      <c r="AC34" s="56"/>
      <c r="AD34" s="56"/>
      <c r="AE34" s="56"/>
      <c r="AF34" s="56"/>
      <c r="AG34" s="56"/>
      <c r="AH34" s="196"/>
    </row>
    <row r="35" spans="9:34">
      <c r="I35" s="11"/>
      <c r="J35" s="11"/>
      <c r="K35" s="11"/>
      <c r="L35" s="11"/>
      <c r="V35" s="346">
        <v>-566825</v>
      </c>
    </row>
    <row r="39" spans="9:34">
      <c r="I39" s="195"/>
    </row>
    <row r="53" spans="26:26">
      <c r="Z53" s="110"/>
    </row>
    <row r="54" spans="26:26">
      <c r="Z54" s="110"/>
    </row>
    <row r="55" spans="26:26">
      <c r="Z55" s="110"/>
    </row>
    <row r="56" spans="26:26">
      <c r="Z56" s="110"/>
    </row>
    <row r="57" spans="26:26">
      <c r="Z57" s="110"/>
    </row>
    <row r="58" spans="26:26">
      <c r="Z58" s="110"/>
    </row>
    <row r="60" spans="26:26">
      <c r="Z60" s="55"/>
    </row>
  </sheetData>
  <pageMargins left="0.7" right="0.7" top="0.75" bottom="0.75" header="0.3" footer="0.3"/>
  <pageSetup scale="35" orientation="portrait" r:id="rId1"/>
  <ignoredErrors>
    <ignoredError sqref="AJ7:BC7" formula="1"/>
    <ignoredError sqref="AN3:BA3 AI3:AJ3 BC3:BC4 BD3:BD6 BD8:BD10" formulaRange="1"/>
    <ignoredError sqref="BD7" formula="1" formulaRange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Tabelão</vt:lpstr>
      <vt:lpstr>Info Portfolio</vt:lpstr>
      <vt:lpstr>Volume</vt:lpstr>
      <vt:lpstr>DRE</vt:lpstr>
      <vt:lpstr>DRE!Print_Area</vt:lpstr>
      <vt:lpstr>'Info Portfolio'!Print_Area</vt:lpstr>
      <vt:lpstr>Tabelão!Print_Area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Matos</dc:creator>
  <cp:lastModifiedBy>Matheus Pacca de Mello Reis</cp:lastModifiedBy>
  <dcterms:created xsi:type="dcterms:W3CDTF">2015-06-05T18:17:20Z</dcterms:created>
  <dcterms:modified xsi:type="dcterms:W3CDTF">2022-03-16T15:30:16Z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coUpdateId">
    <vt:lpwstr>1312578133</vt:lpwstr>
  </property>
  <property fmtid="{D5CDD505-2E9C-101B-9397-08002B2CF9AE}" pid="3" name="EcoUpdateMessage">
    <vt:lpwstr>2021/08/04-21:02:13</vt:lpwstr>
  </property>
  <property fmtid="{D5CDD505-2E9C-101B-9397-08002B2CF9AE}" pid="4" name="EcoUpdateStatus">
    <vt:lpwstr>2021-08-03=BRA:St,TP;USA:TP;ARG:St,ME,Fd,TP;CHL:St,ME,Fd;GBR:St,ME;COL:St,ME;PER:St,ME,Fd|2021-08-04=BRA:ME,Fd;USA:St,ME;MEX:St,ME,Fd,TP|2021-06-16=CHL:TP|2014-02-26=VEN:St|2002-11-08=JPN:St|2016-08-18=NNN:St|2021-08-02=COL:Fd;PER:TP|2007-01-31=ESP:St|2003-01-29=CHN:St|2003-01-28=TWN:St|2003-01-30=HKG:St;KOR:St</vt:lpwstr>
  </property>
</Properties>
</file>